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č.3'!$C$140:$K$436</definedName>
    <definedName name="_xlnm.Print_Area" localSheetId="1">'3 - Bytová jednotka č.3'!$C$4:$J$76,'3 - Bytová jednotka č.3'!$C$82:$J$122,'3 - Bytová jednotka č.3'!$C$128:$K$436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č.3'!$140:$140</definedName>
  </definedNames>
  <calcPr calcId="162913"/>
</workbook>
</file>

<file path=xl/sharedStrings.xml><?xml version="1.0" encoding="utf-8"?>
<sst xmlns="http://schemas.openxmlformats.org/spreadsheetml/2006/main" count="3677" uniqueCount="893">
  <si>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</si>
  <si>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</si>
  <si>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</si>
  <si>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</si>
  <si>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</si>
  <si>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</si>
  <si>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</si>
  <si>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</si>
  <si>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</si>
  <si>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</si>
  <si>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</si>
  <si>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</si>
  <si>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</si>
  <si>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</si>
  <si>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</si>
  <si>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</si>
  <si>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</si>
  <si>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</si>
  <si>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</si>
  <si>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</si>
  <si>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</si>
  <si>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</si>
  <si>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</si>
  <si>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</si>
  <si>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</si>
  <si>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</si>
  <si>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</si>
  <si>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</si>
  <si>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</si>
  <si>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</si>
  <si>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</si>
  <si>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</si>
  <si>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</si>
  <si>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</si>
  <si>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</si>
  <si>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</si>
  <si>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</si>
  <si>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</si>
  <si>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</si>
  <si>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</si>
  <si>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</si>
  <si>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</si>
  <si>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</si>
  <si>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</si>
  <si>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</si>
  <si>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</si>
  <si>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</si>
  <si>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</si>
  <si>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</si>
  <si>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</si>
  <si>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</si>
  <si>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</si>
  <si>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</si>
  <si>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</si>
  <si>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</si>
  <si>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</si>
  <si>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</si>
  <si>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</si>
  <si>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</si>
  <si>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</si>
  <si>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</si>
  <si>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</si>
  <si>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</si>
  <si>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</si>
  <si>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</si>
  <si>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</si>
  <si>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</si>
  <si>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</si>
  <si>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</si>
  <si>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</si>
  <si>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</si>
  <si>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</si>
  <si>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</si>
  <si>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</si>
  <si>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</si>
  <si>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</si>
  <si>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</si>
  <si>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</si>
  <si>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</si>
  <si>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</si>
  <si>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</si>
  <si>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</si>
  <si>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</si>
  <si>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</si>
  <si>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</si>
  <si>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{65eeed70-63e7-4198-9151-63bafdefbb87}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</si>
  <si>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</si>
  <si>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</si>
  <si>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</si>
  <si>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</si>
  <si>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</si>
  <si>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</si>
  <si>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</si>
  <si>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</si>
  <si>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</si>
  <si>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</si>
  <si>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</si>
  <si>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</si>
  <si>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</si>
  <si>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</si>
  <si>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</si>
  <si>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</si>
  <si>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</si>
  <si>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</si>
  <si>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</si>
  <si>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</si>
  <si>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</si>
  <si>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</si>
  <si>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</si>
  <si>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</si>
  <si>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</si>
  <si>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</si>
  <si>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</si>
  <si>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</si>
  <si>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</si>
  <si>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</si>
  <si>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</si>
  <si>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</si>
  <si>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</si>
  <si>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</si>
  <si>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</si>
  <si>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</si>
  <si>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</si>
  <si>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</si>
  <si>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</si>
  <si>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</si>
  <si>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</si>
  <si>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</si>
  <si>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</si>
  <si>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</si>
  <si>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</si>
  <si>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</si>
  <si>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</si>
  <si>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</si>
  <si>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</si>
  <si>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</si>
  <si>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</si>
  <si>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</si>
  <si>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</si>
  <si>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</si>
  <si>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</si>
  <si>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1843511236</t>
  </si>
  <si>
    <t>-1356867495</t>
  </si>
  <si>
    <t>-1386567429</t>
  </si>
  <si>
    <t>-639887946</t>
  </si>
  <si>
    <t>5</t>
  </si>
  <si>
    <t>612131121</t>
  </si>
  <si>
    <t>Penetrační disperzní nátěr vnitřních stěn nanášený ručně</t>
  </si>
  <si>
    <t>1054359630</t>
  </si>
  <si>
    <t>612142001</t>
  </si>
  <si>
    <t>Potažení vnitřních stěn sklovláknitým pletivem vtlačeným do tenkovrstvé hmoty</t>
  </si>
  <si>
    <t>619865340</t>
  </si>
  <si>
    <t>7</t>
  </si>
  <si>
    <t>612311131</t>
  </si>
  <si>
    <t>Potažení vnitřních stěn vápenným štukem tloušťky do 3 mm</t>
  </si>
  <si>
    <t>916473279</t>
  </si>
  <si>
    <t>VV</t>
  </si>
  <si>
    <t>(1,255+1,265)*0,6</t>
  </si>
  <si>
    <t>8</t>
  </si>
  <si>
    <t>612321111</t>
  </si>
  <si>
    <t>Vápenocementová omítka hrubá jednovrstvá zatřená vnitřních stěn nanášená ručně</t>
  </si>
  <si>
    <t>-304757653</t>
  </si>
  <si>
    <t>(0,08+1,255+0,065+1,265+0,08)*2,6</t>
  </si>
  <si>
    <t>9</t>
  </si>
  <si>
    <t>619991001</t>
  </si>
  <si>
    <t>Zakrytí podlah fólií přilepenou lepící páskou</t>
  </si>
  <si>
    <t>-259873649</t>
  </si>
  <si>
    <t>3,5*5</t>
  </si>
  <si>
    <t>10</t>
  </si>
  <si>
    <t>619991011</t>
  </si>
  <si>
    <t>Obalení konstrukcí a prvků fólií přilepenou lepící páskou</t>
  </si>
  <si>
    <t>-1380906431</t>
  </si>
  <si>
    <t>konstrukce v blízkosti bytového jádra:</t>
  </si>
  <si>
    <t>50</t>
  </si>
  <si>
    <t>11</t>
  </si>
  <si>
    <t>631319013</t>
  </si>
  <si>
    <t>Příplatek k mazanině tl do 240 mm za přehlazení povrchu</t>
  </si>
  <si>
    <t>m3</t>
  </si>
  <si>
    <t>-2016018441</t>
  </si>
  <si>
    <t>12</t>
  </si>
  <si>
    <t>631319197</t>
  </si>
  <si>
    <t>Příplatek k mazanině tl do 240 mm za plochu do 5 m2</t>
  </si>
  <si>
    <t>1538511106</t>
  </si>
  <si>
    <t>13</t>
  </si>
  <si>
    <t>631342132</t>
  </si>
  <si>
    <t>Mazanina tl do 240 mm z betonu lehkého tepelně-izolačního polystyrenového 500 kg/m3</t>
  </si>
  <si>
    <t>-1229999951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</si>
  <si>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</si>
  <si>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</si>
  <si>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</si>
  <si>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</si>
  <si>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</si>
  <si>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-995498971</t>
  </si>
  <si>
    <t>642944121</t>
  </si>
  <si>
    <t>Osazování ocelových zárubní dodatečné pl do 2,5 m2</t>
  </si>
  <si>
    <t>kus</t>
  </si>
  <si>
    <t>2073214323</t>
  </si>
  <si>
    <t>16</t>
  </si>
  <si>
    <t>M</t>
  </si>
  <si>
    <t>55331521</t>
  </si>
  <si>
    <t>zárubeň ocelová pro sádrokarton 100 700 L/P</t>
  </si>
  <si>
    <t>-803526825</t>
  </si>
  <si>
    <t>Ostatní konstrukce a práce, bourání</t>
  </si>
  <si>
    <t>17</t>
  </si>
  <si>
    <t>784111001</t>
  </si>
  <si>
    <t>Oprášení (ometení ) podkladu v místnostech výšky do 3,80 m</t>
  </si>
  <si>
    <t>296617946</t>
  </si>
  <si>
    <t>konstrukce po vybouraném jádru:</t>
  </si>
  <si>
    <t>(1,21+0,62+0,95+1,2)*2,6</t>
  </si>
  <si>
    <t>strop:</t>
  </si>
  <si>
    <t>1,2*0,95</t>
  </si>
  <si>
    <t>1,81*1,21</t>
  </si>
  <si>
    <t>Součet</t>
  </si>
  <si>
    <t>18</t>
  </si>
  <si>
    <t>784111011</t>
  </si>
  <si>
    <t>Obroušení podkladu omítnutého v místnostech výšky do 3,80 m</t>
  </si>
  <si>
    <t>-1202159104</t>
  </si>
  <si>
    <t>lehké obroušení stávajícího panelu - příprava pro novou omítku:</t>
  </si>
  <si>
    <t>24,05</t>
  </si>
  <si>
    <t>19</t>
  </si>
  <si>
    <t>952901111</t>
  </si>
  <si>
    <t>Vyčištění budov bytové a občanské výstavby při výšce podlaží do 4 m</t>
  </si>
  <si>
    <t>-375680957</t>
  </si>
  <si>
    <t>3,5*3,5</t>
  </si>
  <si>
    <t>přístupová trasa do bytu-choba:</t>
  </si>
  <si>
    <t>20</t>
  </si>
  <si>
    <t>962084121</t>
  </si>
  <si>
    <t>Bourání příček umakartových tl do 50 mm</t>
  </si>
  <si>
    <t>1780911577</t>
  </si>
  <si>
    <t>(1,85+1,21+0,62+0,95+1,2+2,22+1,2)*2,6</t>
  </si>
  <si>
    <t>965046111</t>
  </si>
  <si>
    <t>Broušení stávajících betonových podlah úběr do 3 mm</t>
  </si>
  <si>
    <t>-616923211</t>
  </si>
  <si>
    <t>(1,95+0,08)*(1,255+0,08+0,065)</t>
  </si>
  <si>
    <t>(0,955)*(0,08+1,265+0,065)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</si>
  <si>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</si>
  <si>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</si>
  <si>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</si>
  <si>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</si>
  <si>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</si>
  <si>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</si>
  <si>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-131038374</t>
  </si>
  <si>
    <t>23</t>
  </si>
  <si>
    <t>997013219</t>
  </si>
  <si>
    <t>Příplatek k vnitrostaveništní dopravě suti a vybouraných hmot za zvětšenou dopravu suti ZKD 10 m</t>
  </si>
  <si>
    <t>1087455238</t>
  </si>
  <si>
    <t>2,613*50 'Přepočtené koeficientem množství</t>
  </si>
  <si>
    <t>24</t>
  </si>
  <si>
    <t>997013501</t>
  </si>
  <si>
    <t>Odvoz suti a vybouraných hmot na skládku nebo meziskládku do 1 km se složením</t>
  </si>
  <si>
    <t>-1735973974</t>
  </si>
  <si>
    <t>25</t>
  </si>
  <si>
    <t>997013509</t>
  </si>
  <si>
    <t>Příplatek k odvozu suti a vybouraných hmot na skládku ZKD 1 km přes 1 km</t>
  </si>
  <si>
    <t>-321787616</t>
  </si>
  <si>
    <t>2,613*9 'Přepočtené koeficientem množství</t>
  </si>
  <si>
    <t>26</t>
  </si>
  <si>
    <t>997013831</t>
  </si>
  <si>
    <t>Poplatek za uložení na skládce (skládkovné) stavebního odpadu směsného kód odpadu 170 904</t>
  </si>
  <si>
    <t>1897301414</t>
  </si>
  <si>
    <t>998</t>
  </si>
  <si>
    <t>Přesun hmot</t>
  </si>
  <si>
    <t>27</t>
  </si>
  <si>
    <t>998011003</t>
  </si>
  <si>
    <t>Přesun hmot pro budovy zděné v do 24 m</t>
  </si>
  <si>
    <t>1036743645</t>
  </si>
  <si>
    <t>28</t>
  </si>
  <si>
    <t>998011014</t>
  </si>
  <si>
    <t>Příplatek k přesunu hmot pro budovy zděné za zvětšený přesun do 500 m</t>
  </si>
  <si>
    <t>1299410210</t>
  </si>
  <si>
    <t>29</t>
  </si>
  <si>
    <t>998017003</t>
  </si>
  <si>
    <t>Přesun hmot s omezením mechanizace pro budovy v do 24 m</t>
  </si>
  <si>
    <t>-1102215427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</si>
  <si>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</si>
  <si>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</si>
  <si>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</si>
  <si>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</si>
  <si>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</si>
  <si>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</si>
  <si>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</si>
  <si>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267943720</t>
  </si>
  <si>
    <t>0,955*1,265</t>
  </si>
  <si>
    <t>1,95*1,255</t>
  </si>
  <si>
    <t>31</t>
  </si>
  <si>
    <t>711192201</t>
  </si>
  <si>
    <t>Provedení izolace proti zemní vlhkosti hydroizolační stěrkou svislé na betonu, 2 vrstvy</t>
  </si>
  <si>
    <t>-1257436787</t>
  </si>
  <si>
    <t>(0,955+1,265*2)*0,2</t>
  </si>
  <si>
    <t>(0,7+1,255+0,7)*2</t>
  </si>
  <si>
    <t>(1,25+1,255+1,25)*0,2</t>
  </si>
  <si>
    <t>32</t>
  </si>
  <si>
    <t>24617150</t>
  </si>
  <si>
    <t>hmota nátěrová hydroizolační elastická na beton nebo omítku</t>
  </si>
  <si>
    <t>kg</t>
  </si>
  <si>
    <t>1414619682</t>
  </si>
  <si>
    <t>spotřeba 3kg/m2, tl. 2mm</t>
  </si>
  <si>
    <t>(3,655+6,758)*3</t>
  </si>
  <si>
    <t>33</t>
  </si>
  <si>
    <t>711199095</t>
  </si>
  <si>
    <t>Příplatek k izolacím proti zemní vlhkosti za plochu do 10 m2 natěradly za studena nebo za horka</t>
  </si>
  <si>
    <t>675523011</t>
  </si>
  <si>
    <t>3,655+6,758</t>
  </si>
  <si>
    <t>34</t>
  </si>
  <si>
    <t>711199101</t>
  </si>
  <si>
    <t>Provedení těsnícího pásu do spoje dilatační nebo styčné spáry podlaha - stěna</t>
  </si>
  <si>
    <t>m</t>
  </si>
  <si>
    <t>-1107750589</t>
  </si>
  <si>
    <t>(1,265*2)+0,955</t>
  </si>
  <si>
    <t>(1,255+1,95)*2</t>
  </si>
  <si>
    <t>2,6*2</t>
  </si>
  <si>
    <t>0,2*2</t>
  </si>
  <si>
    <t>0,2*4</t>
  </si>
  <si>
    <t>35</t>
  </si>
  <si>
    <t>711199102</t>
  </si>
  <si>
    <t>Provedení těsnícího koutu pro vnější nebo vnitřní roh spáry podlaha - stěna</t>
  </si>
  <si>
    <t>-1323736577</t>
  </si>
  <si>
    <t>36</t>
  </si>
  <si>
    <t>28355020</t>
  </si>
  <si>
    <t>páska pružná těsnící š 80mm</t>
  </si>
  <si>
    <t>1490355940</t>
  </si>
  <si>
    <t>16,295*1,1</t>
  </si>
  <si>
    <t>37</t>
  </si>
  <si>
    <t>998711103</t>
  </si>
  <si>
    <t>Přesun hmot tonážní pro izolace proti vodě, vlhkosti a plynům v objektech výšky do 60 m</t>
  </si>
  <si>
    <t>1993767539</t>
  </si>
  <si>
    <t>38</t>
  </si>
  <si>
    <t>998711181</t>
  </si>
  <si>
    <t>Příplatek k přesunu hmot tonážní 711 prováděný bez použití mechanizace</t>
  </si>
  <si>
    <t>-76237402</t>
  </si>
  <si>
    <t>721</t>
  </si>
  <si>
    <t>Zdravotechnika - vnitřní kanalizace</t>
  </si>
  <si>
    <t>39</t>
  </si>
  <si>
    <t>721171808</t>
  </si>
  <si>
    <t>Demontáž potrubí z PVC do D 114</t>
  </si>
  <si>
    <t>299496194</t>
  </si>
  <si>
    <t>40</t>
  </si>
  <si>
    <t>721173706</t>
  </si>
  <si>
    <t>Potrubí kanalizační z PE odpadní DN 100</t>
  </si>
  <si>
    <t>1048544</t>
  </si>
  <si>
    <t>41</t>
  </si>
  <si>
    <t>721173722</t>
  </si>
  <si>
    <t>Potrubí kanalizační z PE připojovací DN 40</t>
  </si>
  <si>
    <t>-1739340046</t>
  </si>
  <si>
    <t>42</t>
  </si>
  <si>
    <t>721173724</t>
  </si>
  <si>
    <t>Potrubí kanalizační z PE připojovací DN 70</t>
  </si>
  <si>
    <t>76951236</t>
  </si>
  <si>
    <t>43</t>
  </si>
  <si>
    <t>721220801</t>
  </si>
  <si>
    <t>Demontáž uzávěrek zápachových DN 70</t>
  </si>
  <si>
    <t>1930955211</t>
  </si>
  <si>
    <t>vana,umyvadlo,pračka:</t>
  </si>
  <si>
    <t>44</t>
  </si>
  <si>
    <t>721290111</t>
  </si>
  <si>
    <t>Zkouška těsnosti potrubí kanalizace vodou do DN 125</t>
  </si>
  <si>
    <t>-1306877789</t>
  </si>
  <si>
    <t>45</t>
  </si>
  <si>
    <t>998721103</t>
  </si>
  <si>
    <t>Přesun hmot tonážní pro vnitřní kanalizace v objektech v do 24 m</t>
  </si>
  <si>
    <t>-1787024906</t>
  </si>
  <si>
    <t>46</t>
  </si>
  <si>
    <t>998721181</t>
  </si>
  <si>
    <t>Příplatek k přesunu hmot tonážní 721 prováděný bez použití mechanizace</t>
  </si>
  <si>
    <t>-485557587</t>
  </si>
  <si>
    <t>722</t>
  </si>
  <si>
    <t>Zdravotechnika - vnitřní vodovod</t>
  </si>
  <si>
    <t>47</t>
  </si>
  <si>
    <t>722170801</t>
  </si>
  <si>
    <t>Demontáž rozvodů vody z plastů do D 25</t>
  </si>
  <si>
    <t>685283025</t>
  </si>
  <si>
    <t>48</t>
  </si>
  <si>
    <t>722176113</t>
  </si>
  <si>
    <t>Montáž potrubí plastové spojované svary polyfuzně do D 25 mm</t>
  </si>
  <si>
    <t>1555298635</t>
  </si>
  <si>
    <t>49</t>
  </si>
  <si>
    <t>28615150</t>
  </si>
  <si>
    <t>trubka vodovodní tlaková PPR řada PN 20 D 16mm dl 4m</t>
  </si>
  <si>
    <t>952075538</t>
  </si>
  <si>
    <t>28615152</t>
  </si>
  <si>
    <t>trubka vodovodní tlaková PPR řada PN 20 D 20mm dl 4m</t>
  </si>
  <si>
    <t>784659213</t>
  </si>
  <si>
    <t>51</t>
  </si>
  <si>
    <t>28615153</t>
  </si>
  <si>
    <t>trubka vodovodní tlaková PPR řada PN 20 D 25mm dl 4m</t>
  </si>
  <si>
    <t>-1901297721</t>
  </si>
  <si>
    <t>52</t>
  </si>
  <si>
    <t>722179191</t>
  </si>
  <si>
    <t>Příplatek k rozvodu vody z plastů za malý rozsah prací na zakázce do 20 m</t>
  </si>
  <si>
    <t>soubor</t>
  </si>
  <si>
    <t>-521338397</t>
  </si>
  <si>
    <t>53</t>
  </si>
  <si>
    <t>722179192</t>
  </si>
  <si>
    <t>Příplatek k rozvodu vody z plastů za potrubí do D 32 mm do 15 svarů</t>
  </si>
  <si>
    <t>-1658502745</t>
  </si>
  <si>
    <t>54</t>
  </si>
  <si>
    <t>722290215</t>
  </si>
  <si>
    <t>Zkouška těsnosti vodovodního potrubí hrdlového nebo přírubového do DN 100</t>
  </si>
  <si>
    <t>1303407561</t>
  </si>
  <si>
    <t>55</t>
  </si>
  <si>
    <t>722290234</t>
  </si>
  <si>
    <t>Proplach a dezinfekce vodovodního potrubí do DN 80</t>
  </si>
  <si>
    <t>-1545394695</t>
  </si>
  <si>
    <t>56</t>
  </si>
  <si>
    <t>998722103</t>
  </si>
  <si>
    <t>Přesun hmot tonážní pro vnitřní vodovod v objektech v do 24 m</t>
  </si>
  <si>
    <t>879896141</t>
  </si>
  <si>
    <t>57</t>
  </si>
  <si>
    <t>998722181</t>
  </si>
  <si>
    <t>Příplatek k přesunu hmot tonážní 722 prováděný bez použití mechanizace</t>
  </si>
  <si>
    <t>1077223680</t>
  </si>
  <si>
    <t>723</t>
  </si>
  <si>
    <t>Zdravotechnika - vnitřní plynovod</t>
  </si>
  <si>
    <t>58</t>
  </si>
  <si>
    <t>723120804</t>
  </si>
  <si>
    <t>Demontáž potrubí ocelové závitové svařované do DN 25</t>
  </si>
  <si>
    <t>-822126633</t>
  </si>
  <si>
    <t>59</t>
  </si>
  <si>
    <t>723150402</t>
  </si>
  <si>
    <t>Potrubí plyn ocelové z ušlechtilé oceli spojované lisováním DN 15</t>
  </si>
  <si>
    <t>1360783422</t>
  </si>
  <si>
    <t>chránička:</t>
  </si>
  <si>
    <t>60</t>
  </si>
  <si>
    <t>723181002</t>
  </si>
  <si>
    <t>Potrubí měděné měkké spojované lisováním DN 15 ZTI</t>
  </si>
  <si>
    <t>935699089</t>
  </si>
  <si>
    <t>61</t>
  </si>
  <si>
    <t>723190105</t>
  </si>
  <si>
    <t>Přípojka plynovodní nerezová hadice G1/2 F x G1/2 F délky 100 cm spojovaná na závit</t>
  </si>
  <si>
    <t>896285233</t>
  </si>
  <si>
    <t>62</t>
  </si>
  <si>
    <t>723190901</t>
  </si>
  <si>
    <t>Uzavření,otevření plynovodního potrubí při opravě</t>
  </si>
  <si>
    <t>2060605267</t>
  </si>
  <si>
    <t>63</t>
  </si>
  <si>
    <t>723190907</t>
  </si>
  <si>
    <t>Odvzdušnění nebo napuštění plynovodního potrubí</t>
  </si>
  <si>
    <t>2023681777</t>
  </si>
  <si>
    <t>64</t>
  </si>
  <si>
    <t>723190909</t>
  </si>
  <si>
    <t>Zkouška těsnosti potrubí plynovodního</t>
  </si>
  <si>
    <t>-3012711</t>
  </si>
  <si>
    <t>65</t>
  </si>
  <si>
    <t>998723103</t>
  </si>
  <si>
    <t>Přesun hmot tonážní pro vnitřní plynovod v objektech v do 24 m</t>
  </si>
  <si>
    <t>-93268627</t>
  </si>
  <si>
    <t>66</t>
  </si>
  <si>
    <t>998723181</t>
  </si>
  <si>
    <t>Příplatek k přesunu hmot tonážní 723 prováděný bez použití mechanizace</t>
  </si>
  <si>
    <t>425035302</t>
  </si>
  <si>
    <t>725</t>
  </si>
  <si>
    <t>Zdravotechnika - zařizovací předměty</t>
  </si>
  <si>
    <t>67</t>
  </si>
  <si>
    <t>725110811</t>
  </si>
  <si>
    <t>Demontáž klozetů splachovací s nádrží</t>
  </si>
  <si>
    <t>-339009571</t>
  </si>
  <si>
    <t>68</t>
  </si>
  <si>
    <t>725112001</t>
  </si>
  <si>
    <t>Klozet keramický standardní samostatně stojící s hlubokým splachováním odpad vodorovný</t>
  </si>
  <si>
    <t>694259364</t>
  </si>
  <si>
    <t>69</t>
  </si>
  <si>
    <t>725210821</t>
  </si>
  <si>
    <t>Demontáž umyvadel bez výtokových armatur</t>
  </si>
  <si>
    <t>1895323847</t>
  </si>
  <si>
    <t>70</t>
  </si>
  <si>
    <t>725211602</t>
  </si>
  <si>
    <t>Umyvadlo keramické připevněné na stěnu šrouby bílé bez krytu na sifon 550 mm</t>
  </si>
  <si>
    <t>-2145603181</t>
  </si>
  <si>
    <t>71</t>
  </si>
  <si>
    <t>725220841</t>
  </si>
  <si>
    <t>Demontáž van ocelová</t>
  </si>
  <si>
    <t>-1408168599</t>
  </si>
  <si>
    <t>72</t>
  </si>
  <si>
    <t>725245151</t>
  </si>
  <si>
    <t>Zástěna sprchová zásuvná dvoudílná s jedním otvíravým dílem do výšky 2000 mm a šířky 1200 mm</t>
  </si>
  <si>
    <t>-242907765</t>
  </si>
  <si>
    <t>73</t>
  </si>
  <si>
    <t>725810811</t>
  </si>
  <si>
    <t>Demontáž ventilů výtokových nástěnných</t>
  </si>
  <si>
    <t>318590163</t>
  </si>
  <si>
    <t>74</t>
  </si>
  <si>
    <t>725811115</t>
  </si>
  <si>
    <t>Ventil nástěnný pevný výtok G1/2x80 mm</t>
  </si>
  <si>
    <t>1078935709</t>
  </si>
  <si>
    <t>75</t>
  </si>
  <si>
    <t>725820801</t>
  </si>
  <si>
    <t>Demontáž baterie nástěnné do G 3 / 4</t>
  </si>
  <si>
    <t>2056156796</t>
  </si>
  <si>
    <t>76</t>
  </si>
  <si>
    <t>725822611</t>
  </si>
  <si>
    <t>Baterie umyvadlová stojánková páková bez výpusti</t>
  </si>
  <si>
    <t>-2021511690</t>
  </si>
  <si>
    <t>77</t>
  </si>
  <si>
    <t>725869101</t>
  </si>
  <si>
    <t>Montáž zápachových uzávěrek do DN 40</t>
  </si>
  <si>
    <t>-1772553193</t>
  </si>
  <si>
    <t>78</t>
  </si>
  <si>
    <t>55161837</t>
  </si>
  <si>
    <t>uzávěrka zápachová pro pračku a myčku nástěnná PP-bílá DN 40</t>
  </si>
  <si>
    <t>1145176897</t>
  </si>
  <si>
    <t>79</t>
  </si>
  <si>
    <t>55145594</t>
  </si>
  <si>
    <t>baterie sprchová páková 150 mm chrom vč. příslušenství a držáku-tyče</t>
  </si>
  <si>
    <t>673360668</t>
  </si>
  <si>
    <t>80</t>
  </si>
  <si>
    <t>55233200</t>
  </si>
  <si>
    <t>žlab sprchového koutu se zápachovou uzávěrkou š koutu 700mm</t>
  </si>
  <si>
    <t>-31527277</t>
  </si>
  <si>
    <t>81</t>
  </si>
  <si>
    <t>55233206</t>
  </si>
  <si>
    <t>rošt žlabu sprchového koutu š koutu 700mm</t>
  </si>
  <si>
    <t>234565378</t>
  </si>
  <si>
    <t>82</t>
  </si>
  <si>
    <t>ZUU</t>
  </si>
  <si>
    <t>Zápachová uzávěra - sifon pro umyvadla, provedení chrom</t>
  </si>
  <si>
    <t>1609283904</t>
  </si>
  <si>
    <t>83</t>
  </si>
  <si>
    <t>55161610</t>
  </si>
  <si>
    <t>uzávěrka zápachová pro vany sprchových koutů samočisticí s kulovým kloubem na odtoku DN 40/50</t>
  </si>
  <si>
    <t>890178376</t>
  </si>
  <si>
    <t>84</t>
  </si>
  <si>
    <t>335025040</t>
  </si>
  <si>
    <t>85</t>
  </si>
  <si>
    <t>998725103</t>
  </si>
  <si>
    <t>Přesun hmot tonážní pro zařizovací předměty v objektech v do 24 m</t>
  </si>
  <si>
    <t>-1675977994</t>
  </si>
  <si>
    <t>86</t>
  </si>
  <si>
    <t>998725181</t>
  </si>
  <si>
    <t>Příplatek k přesunu hmot tonážní 725 prováděný bez použití mechanizace</t>
  </si>
  <si>
    <t>609362152</t>
  </si>
  <si>
    <t>87</t>
  </si>
  <si>
    <t>OIM</t>
  </si>
  <si>
    <t>Ostatní instalační materiál nutný pro dopojení zařizovacích předmětů (pancéřové hadičky, těsnění atd...)</t>
  </si>
  <si>
    <t>kpl</t>
  </si>
  <si>
    <t>-2068917173</t>
  </si>
  <si>
    <t>726</t>
  </si>
  <si>
    <t>Zdravotechnika - předstěnové instalace</t>
  </si>
  <si>
    <t>88</t>
  </si>
  <si>
    <t>726131001</t>
  </si>
  <si>
    <t>Instalační předstěna - umyvadlo do v 1120 mm se stojánkovou baterií do lehkých stěn s kovovou kcí</t>
  </si>
  <si>
    <t>2135723507</t>
  </si>
  <si>
    <t>89</t>
  </si>
  <si>
    <t>998726113</t>
  </si>
  <si>
    <t>Přesun hmot tonážní pro instalační prefabrikáty v objektech v do 24 m</t>
  </si>
  <si>
    <t>1933845546</t>
  </si>
  <si>
    <t>90</t>
  </si>
  <si>
    <t>998726181</t>
  </si>
  <si>
    <t>Příplatek k přesunu hmot tonážní 726 prováděný bez použití mechanizace</t>
  </si>
  <si>
    <t>-1433305935</t>
  </si>
  <si>
    <t>741</t>
  </si>
  <si>
    <t>Elektroinstalace - silnoproud</t>
  </si>
  <si>
    <t>91</t>
  </si>
  <si>
    <t>741112001</t>
  </si>
  <si>
    <t>Montáž krabice zapuštěná plastová kruhová</t>
  </si>
  <si>
    <t>-219814824</t>
  </si>
  <si>
    <t>92</t>
  </si>
  <si>
    <t>34571515</t>
  </si>
  <si>
    <t>krabice přístrojová instalační 400 V, 142x71x45mm do dutých stěn</t>
  </si>
  <si>
    <t>-1468503777</t>
  </si>
  <si>
    <t>93</t>
  </si>
  <si>
    <t>741120001</t>
  </si>
  <si>
    <t>Montáž vodič Cu izolovaný plný a laněný žíla 0,35-6 mm2 pod omítku (CY)</t>
  </si>
  <si>
    <t>-718744165</t>
  </si>
  <si>
    <t>94</t>
  </si>
  <si>
    <t>34111036</t>
  </si>
  <si>
    <t>kabel silový s Cu jádrem 1 kV 3x2,5mm2</t>
  </si>
  <si>
    <t>529102840</t>
  </si>
  <si>
    <t>95</t>
  </si>
  <si>
    <t>34111018</t>
  </si>
  <si>
    <t>kabel silový s Cu jádrem 6mm2</t>
  </si>
  <si>
    <t>368220073</t>
  </si>
  <si>
    <t>96</t>
  </si>
  <si>
    <t>741210001</t>
  </si>
  <si>
    <t>Montáž rozvodnice oceloplechová nebo plastová běžná do 20 kg</t>
  </si>
  <si>
    <t>335754100</t>
  </si>
  <si>
    <t>97</t>
  </si>
  <si>
    <t>35713850</t>
  </si>
  <si>
    <t>rozvodnice elektroměrové s jedním 1 fázovým místem bez požární úpravy 18 pozic</t>
  </si>
  <si>
    <t>811081223</t>
  </si>
  <si>
    <t>98</t>
  </si>
  <si>
    <t>741310001</t>
  </si>
  <si>
    <t>Montáž vypínač nástěnný 1-jednopólový prostředí normální</t>
  </si>
  <si>
    <t>-1129703781</t>
  </si>
  <si>
    <t>99</t>
  </si>
  <si>
    <t>34535799</t>
  </si>
  <si>
    <t>ovladač zapínací tlačítkový 10A 3553-80289 velkoplošný</t>
  </si>
  <si>
    <t>2027918299</t>
  </si>
  <si>
    <t>100</t>
  </si>
  <si>
    <t>741313001</t>
  </si>
  <si>
    <t>Montáž zásuvka (polo)zapuštěná bezšroubové připojení 2P+PE se zapojením vodičů</t>
  </si>
  <si>
    <t>1527477496</t>
  </si>
  <si>
    <t>101</t>
  </si>
  <si>
    <t>35811077</t>
  </si>
  <si>
    <t>zásuvka nepropustná nástěnná 16A 220 V 3pólová</t>
  </si>
  <si>
    <t>-194617583</t>
  </si>
  <si>
    <t>102</t>
  </si>
  <si>
    <t>741370002</t>
  </si>
  <si>
    <t>Montáž svítidlo žárovkové bytové stropní přisazené 1 zdroj se sklem</t>
  </si>
  <si>
    <t>428675477</t>
  </si>
  <si>
    <t>103</t>
  </si>
  <si>
    <t>34821275</t>
  </si>
  <si>
    <t>svítidlo bytové žárovkové IP 42, max. 60 W E27</t>
  </si>
  <si>
    <t>1274515983</t>
  </si>
  <si>
    <t>104</t>
  </si>
  <si>
    <t>34111030</t>
  </si>
  <si>
    <t>kabel silový s Cu jádrem 1 kV 3x1,5mm2</t>
  </si>
  <si>
    <t>-1652899168</t>
  </si>
  <si>
    <t>105</t>
  </si>
  <si>
    <t>741810001</t>
  </si>
  <si>
    <t>Celková prohlídka elektrického rozvodu a zařízení do 100 000,- Kč</t>
  </si>
  <si>
    <t>322845556</t>
  </si>
  <si>
    <t>106</t>
  </si>
  <si>
    <t>998741103</t>
  </si>
  <si>
    <t>Přesun hmot tonážní pro silnoproud v objektech v do 24 m</t>
  </si>
  <si>
    <t>1017134058</t>
  </si>
  <si>
    <t>107</t>
  </si>
  <si>
    <t>998741181</t>
  </si>
  <si>
    <t>Příplatek k přesunu hmot tonážní 741 prováděný bez použití mechanizace</t>
  </si>
  <si>
    <t>-443936553</t>
  </si>
  <si>
    <t>751</t>
  </si>
  <si>
    <t>Vzduchotechnika</t>
  </si>
  <si>
    <t>108</t>
  </si>
  <si>
    <t>751111012</t>
  </si>
  <si>
    <t>Mtž vent ax ntl nástěnného základního D do 200 mm</t>
  </si>
  <si>
    <t>1213364096</t>
  </si>
  <si>
    <t>109</t>
  </si>
  <si>
    <t>V</t>
  </si>
  <si>
    <t>Axiální ventilátor max. 20x20cm, pr. 125 mm</t>
  </si>
  <si>
    <t>325618441</t>
  </si>
  <si>
    <t>110</t>
  </si>
  <si>
    <t>751111811</t>
  </si>
  <si>
    <t>Demontáž ventilátoru axiálního nízkotlakého kruhové potrubí D do 200 mm</t>
  </si>
  <si>
    <t>1713308860</t>
  </si>
  <si>
    <t>111</t>
  </si>
  <si>
    <t>998751102</t>
  </si>
  <si>
    <t>Přesun hmot tonážní pro vzduchotechniku v objektech v do 24 m</t>
  </si>
  <si>
    <t>1333718003</t>
  </si>
  <si>
    <t>112</t>
  </si>
  <si>
    <t>998751181</t>
  </si>
  <si>
    <t>Příplatek k přesunu hmot tonážní 751 prováděný bez použití mechanizace</t>
  </si>
  <si>
    <t>1792915248</t>
  </si>
  <si>
    <t>763</t>
  </si>
  <si>
    <t>Konstrukce suché výstavby</t>
  </si>
  <si>
    <t>113</t>
  </si>
  <si>
    <t>763111331</t>
  </si>
  <si>
    <t>SDK příčka tl 80 mm profil CW+UW 50 desky 1xH2 15 TI 40 mm</t>
  </si>
  <si>
    <t>1856605394</t>
  </si>
  <si>
    <t>(0,955+1,95)*2,6</t>
  </si>
  <si>
    <t>(1,95+0,08+1,255+0,08+0,955)*2,6</t>
  </si>
  <si>
    <t>114</t>
  </si>
  <si>
    <t>763111718</t>
  </si>
  <si>
    <t>SDK příčka úprava styku příčky a stropu/stávající stěny páskou nebo silikonováním</t>
  </si>
  <si>
    <t>426189115</t>
  </si>
  <si>
    <t>(0,955+1,265)*2</t>
  </si>
  <si>
    <t>(1,95+1,255)*2</t>
  </si>
  <si>
    <t>2,6*6</t>
  </si>
  <si>
    <t>115</t>
  </si>
  <si>
    <t>763111724</t>
  </si>
  <si>
    <t>SDK příčka páska k vyztužení různých úhlů</t>
  </si>
  <si>
    <t>131917115</t>
  </si>
  <si>
    <t>2,6*10</t>
  </si>
  <si>
    <t>116</t>
  </si>
  <si>
    <t>763111751</t>
  </si>
  <si>
    <t>Příplatek k SDK příčce za plochu do 6 m2 jednotlivě</t>
  </si>
  <si>
    <t>-205345915</t>
  </si>
  <si>
    <t>117</t>
  </si>
  <si>
    <t>763111762</t>
  </si>
  <si>
    <t>Příplatek k SDK příčce s jednoduchou nosnou konstrukcí za zahuštění profilů na vzdálenost 41 mm</t>
  </si>
  <si>
    <t>-873000221</t>
  </si>
  <si>
    <t>118</t>
  </si>
  <si>
    <t>763111771</t>
  </si>
  <si>
    <t>Příplatek k SDK příčce za rovinnost kvality Q3</t>
  </si>
  <si>
    <t>476274814</t>
  </si>
  <si>
    <t>18,785*2</t>
  </si>
  <si>
    <t>119</t>
  </si>
  <si>
    <t>998763303</t>
  </si>
  <si>
    <t>Přesun hmot tonážní pro sádrokartonové konstrukce v objektech v do 24 m</t>
  </si>
  <si>
    <t>224478891</t>
  </si>
  <si>
    <t>120</t>
  </si>
  <si>
    <t>998763381</t>
  </si>
  <si>
    <t>Příplatek k přesunu hmot tonážní 763 SDK prováděný bez použití mechanizace</t>
  </si>
  <si>
    <t>-193873532</t>
  </si>
  <si>
    <t>766</t>
  </si>
  <si>
    <t>Konstrukce truhlářské</t>
  </si>
  <si>
    <t>121</t>
  </si>
  <si>
    <t>766421812</t>
  </si>
  <si>
    <t>Demontáž truhlářského obložení podhledů z panelů plochy přes 1,5 m2</t>
  </si>
  <si>
    <t>1874926190</t>
  </si>
  <si>
    <t>demontáž obložení stropu umakartem:</t>
  </si>
  <si>
    <t>1,21*1,81</t>
  </si>
  <si>
    <t>122</t>
  </si>
  <si>
    <t>766660001</t>
  </si>
  <si>
    <t>Montáž dveřních křídel otvíravých 1křídlových š do 0,8 m do ocelové zárubně</t>
  </si>
  <si>
    <t>225968600</t>
  </si>
  <si>
    <t>123</t>
  </si>
  <si>
    <t>54914610</t>
  </si>
  <si>
    <t>kování vrchní dveřní klika včetně rozet a montážního materiál nerez PK</t>
  </si>
  <si>
    <t>2127708921</t>
  </si>
  <si>
    <t>124</t>
  </si>
  <si>
    <t>61162851</t>
  </si>
  <si>
    <t>dveře vnitřní foliované plné 1křídlové 60x197 cm</t>
  </si>
  <si>
    <t>1886717035</t>
  </si>
  <si>
    <t>125</t>
  </si>
  <si>
    <t>766660722</t>
  </si>
  <si>
    <t>Montáž dveřního kování - zámku</t>
  </si>
  <si>
    <t>206964764</t>
  </si>
  <si>
    <t>126</t>
  </si>
  <si>
    <t>54925015</t>
  </si>
  <si>
    <t>zámek stavební zadlabací dozický 02-03 L Zn</t>
  </si>
  <si>
    <t>-132954389</t>
  </si>
  <si>
    <t>127</t>
  </si>
  <si>
    <t>766695212</t>
  </si>
  <si>
    <t>Montáž truhlářských prahů dveří 1křídlových šířky do 10 cm</t>
  </si>
  <si>
    <t>-2055843510</t>
  </si>
  <si>
    <t>128</t>
  </si>
  <si>
    <t>61187416</t>
  </si>
  <si>
    <t>práh dveřní dřevěný bukový tl 2cm dl 92cm š 10cm</t>
  </si>
  <si>
    <t>1337229865</t>
  </si>
  <si>
    <t>129</t>
  </si>
  <si>
    <t>998766103</t>
  </si>
  <si>
    <t>Přesun hmot tonážní pro konstrukce truhlářské v objektech v do 24 m</t>
  </si>
  <si>
    <t>-1666714376</t>
  </si>
  <si>
    <t>130</t>
  </si>
  <si>
    <t>998766181</t>
  </si>
  <si>
    <t>Příplatek k přesunu hmot tonážní 766 prováděný bez použití mechanizace</t>
  </si>
  <si>
    <t>207865895</t>
  </si>
  <si>
    <t>131</t>
  </si>
  <si>
    <t>DV</t>
  </si>
  <si>
    <t>Dodávka a osazení SDK konstrukce dvířek za wc - pro obklad vč. úchytek a začištění</t>
  </si>
  <si>
    <t>-15094471</t>
  </si>
  <si>
    <t>132</t>
  </si>
  <si>
    <t>UP</t>
  </si>
  <si>
    <t>Dodatečná úprava dveřních prahů vzhledem k výškovým rozdílům podlah</t>
  </si>
  <si>
    <t>-568800279</t>
  </si>
  <si>
    <t>771</t>
  </si>
  <si>
    <t>Podlahy z dlaždic</t>
  </si>
  <si>
    <t>133</t>
  </si>
  <si>
    <t>771571113</t>
  </si>
  <si>
    <t>Montáž podlah z keramických dlaždic režných hladkých do malty do 12 ks/m2</t>
  </si>
  <si>
    <t>1229757012</t>
  </si>
  <si>
    <t>1,255*1,95</t>
  </si>
  <si>
    <t>134</t>
  </si>
  <si>
    <t>771591111</t>
  </si>
  <si>
    <t>Podlahy penetrace podkladu</t>
  </si>
  <si>
    <t>298290994</t>
  </si>
  <si>
    <t>135</t>
  </si>
  <si>
    <t>59761408</t>
  </si>
  <si>
    <t>dlaždice keramická barevná přes 9 do 12 ks/m2</t>
  </si>
  <si>
    <t>759163011</t>
  </si>
  <si>
    <t>3,32272727272727*1,1 'Přepočtené koeficientem množství</t>
  </si>
  <si>
    <t>136</t>
  </si>
  <si>
    <t>998771103</t>
  </si>
  <si>
    <t>Přesun hmot tonážní pro podlahy z dlaždic v objektech v do 24 m</t>
  </si>
  <si>
    <t>2004592963</t>
  </si>
  <si>
    <t>137</t>
  </si>
  <si>
    <t>998771181</t>
  </si>
  <si>
    <t>Příplatek k přesunu hmot tonážní 771 prováděný bez použití mechanizace</t>
  </si>
  <si>
    <t>-723216516</t>
  </si>
  <si>
    <t>776</t>
  </si>
  <si>
    <t>Podlahy povlakové</t>
  </si>
  <si>
    <t>138</t>
  </si>
  <si>
    <t>776201812</t>
  </si>
  <si>
    <t>Demontáž lepených povlakových podlah s podložkou ručně</t>
  </si>
  <si>
    <t>477055740</t>
  </si>
  <si>
    <t>demontáž nášlapné vrstvy z pvc:</t>
  </si>
  <si>
    <t>139</t>
  </si>
  <si>
    <t>776421111</t>
  </si>
  <si>
    <t>Montáž obvodových lišt lepením</t>
  </si>
  <si>
    <t>-72817590</t>
  </si>
  <si>
    <t>140</t>
  </si>
  <si>
    <t>28411003</t>
  </si>
  <si>
    <t>lišta soklová PVC 30 x 30 mm</t>
  </si>
  <si>
    <t>-960995675</t>
  </si>
  <si>
    <t>5,71428571428571*1,02 'Přepočtené koeficientem množství</t>
  </si>
  <si>
    <t>141</t>
  </si>
  <si>
    <t>998776103</t>
  </si>
  <si>
    <t>Přesun hmot tonážní pro podlahy povlakové v objektech v do 24 m</t>
  </si>
  <si>
    <t>-490276927</t>
  </si>
  <si>
    <t>142</t>
  </si>
  <si>
    <t>998776181</t>
  </si>
  <si>
    <t>Příplatek k přesunu hmot tonážní 776 prováděný bez použití mechanizace</t>
  </si>
  <si>
    <t>489711555</t>
  </si>
  <si>
    <t>781</t>
  </si>
  <si>
    <t>Dokončovací práce - obklady</t>
  </si>
  <si>
    <t>143</t>
  </si>
  <si>
    <t>781413212</t>
  </si>
  <si>
    <t>Montáž obkladů vnitřních z dekorů pórovinových výšky do 75 mm lepených standardním lepidlem</t>
  </si>
  <si>
    <t>-2039971245</t>
  </si>
  <si>
    <t>144</t>
  </si>
  <si>
    <t>L</t>
  </si>
  <si>
    <t>Listela - dekorovaný obklad</t>
  </si>
  <si>
    <t>157488510</t>
  </si>
  <si>
    <t>10,85/0,4*1,1</t>
  </si>
  <si>
    <t>145</t>
  </si>
  <si>
    <t>781471113</t>
  </si>
  <si>
    <t>Montáž obkladů vnitřních keramických hladkých do 19 ks/m2 kladených do malty</t>
  </si>
  <si>
    <t>721251940</t>
  </si>
  <si>
    <t>(1,95+1,255)*2*2</t>
  </si>
  <si>
    <t>(0,955+1,265)*2*2</t>
  </si>
  <si>
    <t>146</t>
  </si>
  <si>
    <t>59761155</t>
  </si>
  <si>
    <t>dlaždice keramické koupelnové(barevné) přes 19 do 25 ks/m2</t>
  </si>
  <si>
    <t>-1776172688</t>
  </si>
  <si>
    <t>21,7*1,1</t>
  </si>
  <si>
    <t>147</t>
  </si>
  <si>
    <t>781495111</t>
  </si>
  <si>
    <t>Penetrace podkladu vnitřních obkladů</t>
  </si>
  <si>
    <t>268188836</t>
  </si>
  <si>
    <t>148</t>
  </si>
  <si>
    <t>998781103</t>
  </si>
  <si>
    <t>Přesun hmot tonážní pro obklady keramické v objektech v do 24 m</t>
  </si>
  <si>
    <t>-1128445757</t>
  </si>
  <si>
    <t>149</t>
  </si>
  <si>
    <t>998781181</t>
  </si>
  <si>
    <t>Příplatek k přesunu hmot tonážní 781 prováděný bez použití mechanizace</t>
  </si>
  <si>
    <t>-1302674158</t>
  </si>
  <si>
    <t>863044273</t>
  </si>
  <si>
    <t>783</t>
  </si>
  <si>
    <t>Dokončovací práce - nátěry</t>
  </si>
  <si>
    <t>151</t>
  </si>
  <si>
    <t>783301313</t>
  </si>
  <si>
    <t>Odmaštění zámečnických konstrukcí ředidlovým odmašťovačem</t>
  </si>
  <si>
    <t>1391628416</t>
  </si>
  <si>
    <t>152</t>
  </si>
  <si>
    <t>783314101</t>
  </si>
  <si>
    <t>Základní jednonásobný syntetický nátěr zámečnických konstrukcí</t>
  </si>
  <si>
    <t>968695814</t>
  </si>
  <si>
    <t>zárubně:</t>
  </si>
  <si>
    <t>(2*2+0,9)*2*0,5</t>
  </si>
  <si>
    <t>153</t>
  </si>
  <si>
    <t>783317101</t>
  </si>
  <si>
    <t>Krycí jednonásobný syntetický standardní nátěr zámečnických konstrukcí</t>
  </si>
  <si>
    <t>-1979140160</t>
  </si>
  <si>
    <t>784</t>
  </si>
  <si>
    <t>Dokončovací práce - malby a tapety</t>
  </si>
  <si>
    <t>154</t>
  </si>
  <si>
    <t>1044672553</t>
  </si>
  <si>
    <t>stěny:</t>
  </si>
  <si>
    <t>(1,95+1,255)*2*0,6</t>
  </si>
  <si>
    <t>(0,955+1,265)*2*0,6</t>
  </si>
  <si>
    <t>chodba:</t>
  </si>
  <si>
    <t>(2,4+2)*2,6</t>
  </si>
  <si>
    <t>(2,4+2+2,6+2,6)*1</t>
  </si>
  <si>
    <t>155</t>
  </si>
  <si>
    <t>784181111</t>
  </si>
  <si>
    <t>Základní silikátová jednonásobná penetrace podkladu v místnostech výšky do 3,80m</t>
  </si>
  <si>
    <t>-1588393035</t>
  </si>
  <si>
    <t>156</t>
  </si>
  <si>
    <t>784321001</t>
  </si>
  <si>
    <t>Jednonásobné silikátové bílé malby v místnosti výšky do 3,80 m</t>
  </si>
  <si>
    <t>584384790</t>
  </si>
  <si>
    <t>HZS</t>
  </si>
  <si>
    <t>Hodinové zúčtovací sazby</t>
  </si>
  <si>
    <t>157</t>
  </si>
  <si>
    <t>HZS1292</t>
  </si>
  <si>
    <t>Hodinová zúčtovací sazba stavební dělník</t>
  </si>
  <si>
    <t>hod</t>
  </si>
  <si>
    <t>512</t>
  </si>
  <si>
    <t>-550259836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</si>
  <si>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</si>
  <si>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</si>
  <si>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</si>
  <si>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</si>
  <si>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</si>
  <si>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</si>
  <si>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158</t>
  </si>
  <si>
    <t>HZS2212</t>
  </si>
  <si>
    <t>Hodinová zúčtovací sazba instalatér odborný</t>
  </si>
  <si>
    <t>115918989</t>
  </si>
  <si>
    <t>Ostatní drobné nepecifikované práce související s rozvody vody a kanalizace bytového jádra:</t>
  </si>
  <si>
    <t>159</t>
  </si>
  <si>
    <t>HZS3111</t>
  </si>
  <si>
    <t>Hodinová zúčtovací sazba montér potrubí</t>
  </si>
  <si>
    <t>773899353</t>
  </si>
  <si>
    <t>dopojení nového ventilátoru na stávající potrubí:</t>
  </si>
  <si>
    <t>160</t>
  </si>
  <si>
    <t>HZS4212</t>
  </si>
  <si>
    <t>Hodinová zúčtovací sazba revizní technik specialista</t>
  </si>
  <si>
    <t>1778012783</t>
  </si>
  <si>
    <t>revize plynu:</t>
  </si>
  <si>
    <t>VRN</t>
  </si>
  <si>
    <t>Vedlejší rozpočtové náklady</t>
  </si>
  <si>
    <t>VRN3</t>
  </si>
  <si>
    <t>Zařízení staveniště</t>
  </si>
  <si>
    <t>161</t>
  </si>
  <si>
    <t>030001000</t>
  </si>
  <si>
    <t>1024</t>
  </si>
  <si>
    <t>-1426481146</t>
  </si>
  <si>
    <t>VRN7</t>
  </si>
  <si>
    <t>Provozní vlivy</t>
  </si>
  <si>
    <t>162</t>
  </si>
  <si>
    <t>070001000</t>
  </si>
  <si>
    <t>264938548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</si>
</sst>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Horymírova 2975/4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20. 8. 2019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'3 - Bytová jednotka č.3'!J30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č.3'!P141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7"/>
  <sheetViews>
    <sheetView showGridLines="0" tabSelected="1" workbookViewId="0" topLeftCell="A362">
      <selection activeCell="C388" sqref="C388:J38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Horymírova 2975/4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ROUND((SUM(BE141:BE436)),2)</f>
        <v>0</v>
      </c>
      <c r="G33" s="32"/>
      <c r="H33" s="32"/>
      <c r="I33" s="103">
        <v>0.21</v>
      </c>
      <c r="J33" s="102">
        <f>ROUND(((SUM(BE141:BE436))*I33),2)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ROUND((SUM(BF141:BF436)),2)</f>
        <v>0</v>
      </c>
      <c r="G34" s="32"/>
      <c r="H34" s="32"/>
      <c r="I34" s="103">
        <v>0.15</v>
      </c>
      <c r="J34" s="102">
        <f>ROUND(((SUM(BF141:BF436))*I34),2)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ROUND((SUM(BG141:BG436)),2)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ROUND((SUM(BH141:BH436)),2)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ROUND((SUM(BI141:BI436)),2)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Horymírova 2975/4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3 - Bytová jednotka č.3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J142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J143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J167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J189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J197</f>
        <v>0</v>
      </c>
      <c r="L101" s="127"/>
    </row>
    <row r="102" spans="2:12" s="9" customFormat="1" ht="24.95" customHeight="1">
      <c r="B102" s="122"/>
      <c r="D102" s="123" t="s">
        <v>99</v>
      </c>
      <c r="E102" s="124"/>
      <c r="F102" s="124"/>
      <c r="G102" s="124"/>
      <c r="H102" s="124"/>
      <c r="I102" s="125"/>
      <c r="J102" s="126">
        <f>J201</f>
        <v>0</v>
      </c>
      <c r="L102" s="122"/>
    </row>
    <row r="103" spans="2:12" s="10" customFormat="1" ht="19.9" customHeight="1">
      <c r="B103" s="127"/>
      <c r="D103" s="128" t="s">
        <v>100</v>
      </c>
      <c r="E103" s="129"/>
      <c r="F103" s="129"/>
      <c r="G103" s="129"/>
      <c r="H103" s="129"/>
      <c r="I103" s="130"/>
      <c r="J103" s="131">
        <f>J202</f>
        <v>0</v>
      </c>
      <c r="L103" s="127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J229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J240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J252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J264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J286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J290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J308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J314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J334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J351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J361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J389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J395</f>
        <v>0</v>
      </c>
      <c r="L117" s="127"/>
    </row>
    <row r="118" spans="2:12" s="9" customFormat="1" ht="24.95" customHeight="1">
      <c r="B118" s="122"/>
      <c r="D118" s="123" t="s">
        <v>115</v>
      </c>
      <c r="E118" s="124"/>
      <c r="F118" s="124"/>
      <c r="G118" s="124"/>
      <c r="H118" s="124"/>
      <c r="I118" s="125"/>
      <c r="J118" s="126">
        <f>J409</f>
        <v>0</v>
      </c>
      <c r="L118" s="122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J432</f>
        <v>0</v>
      </c>
      <c r="L119" s="122"/>
    </row>
    <row r="120" spans="2:12" s="10" customFormat="1" ht="19.9" customHeight="1">
      <c r="B120" s="127"/>
      <c r="D120" s="128" t="s">
        <v>117</v>
      </c>
      <c r="E120" s="129"/>
      <c r="F120" s="129"/>
      <c r="G120" s="129"/>
      <c r="H120" s="129"/>
      <c r="I120" s="130"/>
      <c r="J120" s="131">
        <f>J433</f>
        <v>0</v>
      </c>
      <c r="L120" s="127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J435</f>
        <v>0</v>
      </c>
      <c r="L121" s="127"/>
    </row>
    <row r="122" spans="1:31" s="2" customFormat="1" ht="21.75" customHeight="1">
      <c r="A122" s="32"/>
      <c r="B122" s="33"/>
      <c r="C122" s="32"/>
      <c r="D122" s="32"/>
      <c r="E122" s="32"/>
      <c r="F122" s="32"/>
      <c r="G122" s="32"/>
      <c r="H122" s="32"/>
      <c r="I122" s="9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47"/>
      <c r="C123" s="48"/>
      <c r="D123" s="48"/>
      <c r="E123" s="48"/>
      <c r="F123" s="48"/>
      <c r="G123" s="48"/>
      <c r="H123" s="48"/>
      <c r="I123" s="116"/>
      <c r="J123" s="48"/>
      <c r="K123" s="48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7" spans="1:31" s="2" customFormat="1" ht="6.95" customHeight="1">
      <c r="A127" s="32"/>
      <c r="B127" s="49"/>
      <c r="C127" s="50"/>
      <c r="D127" s="50"/>
      <c r="E127" s="50"/>
      <c r="F127" s="50"/>
      <c r="G127" s="50"/>
      <c r="H127" s="50"/>
      <c r="I127" s="117"/>
      <c r="J127" s="50"/>
      <c r="K127" s="50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4.95" customHeight="1">
      <c r="A128" s="32"/>
      <c r="B128" s="33"/>
      <c r="C128" s="21" t="s">
        <v>119</v>
      </c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16</v>
      </c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6.5" customHeight="1">
      <c r="A131" s="32"/>
      <c r="B131" s="33"/>
      <c r="C131" s="32"/>
      <c r="D131" s="32"/>
      <c r="E131" s="252" t="str">
        <f>E7</f>
        <v>Horymírova 2975/4</v>
      </c>
      <c r="F131" s="253"/>
      <c r="G131" s="253"/>
      <c r="H131" s="253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2" customHeight="1">
      <c r="A132" s="32"/>
      <c r="B132" s="33"/>
      <c r="C132" s="27" t="s">
        <v>87</v>
      </c>
      <c r="D132" s="32"/>
      <c r="E132" s="32"/>
      <c r="F132" s="32"/>
      <c r="G132" s="32"/>
      <c r="H132" s="3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6.5" customHeight="1">
      <c r="A133" s="32"/>
      <c r="B133" s="33"/>
      <c r="C133" s="32"/>
      <c r="D133" s="32"/>
      <c r="E133" s="224" t="str">
        <f>E9</f>
        <v>3 - Bytová jednotka č.3</v>
      </c>
      <c r="F133" s="251"/>
      <c r="G133" s="251"/>
      <c r="H133" s="251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2" customHeight="1">
      <c r="A135" s="32"/>
      <c r="B135" s="33"/>
      <c r="C135" s="27" t="s">
        <v>20</v>
      </c>
      <c r="D135" s="32"/>
      <c r="E135" s="32"/>
      <c r="F135" s="25" t="str">
        <f>F12</f>
        <v xml:space="preserve"> </v>
      </c>
      <c r="G135" s="32"/>
      <c r="H135" s="32"/>
      <c r="I135" s="93" t="s">
        <v>22</v>
      </c>
      <c r="J135" s="55" t="str">
        <f>IF(J12="","",J12)</f>
        <v>20. 8. 2019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6.95" customHeight="1">
      <c r="A136" s="32"/>
      <c r="B136" s="33"/>
      <c r="C136" s="32"/>
      <c r="D136" s="32"/>
      <c r="E136" s="32"/>
      <c r="F136" s="32"/>
      <c r="G136" s="32"/>
      <c r="H136" s="32"/>
      <c r="I136" s="9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25.7" customHeight="1">
      <c r="A137" s="32"/>
      <c r="B137" s="33"/>
      <c r="C137" s="27" t="s">
        <v>24</v>
      </c>
      <c r="D137" s="32"/>
      <c r="E137" s="32"/>
      <c r="F137" s="25" t="str">
        <f>E15</f>
        <v xml:space="preserve"> </v>
      </c>
      <c r="G137" s="32"/>
      <c r="H137" s="32"/>
      <c r="I137" s="93" t="s">
        <v>29</v>
      </c>
      <c r="J137" s="30" t="str">
        <f>E21</f>
        <v>Ing. Vladimír Slonka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5.2" customHeight="1">
      <c r="A138" s="32"/>
      <c r="B138" s="33"/>
      <c r="C138" s="27" t="s">
        <v>27</v>
      </c>
      <c r="D138" s="32"/>
      <c r="E138" s="32"/>
      <c r="F138" s="25" t="str">
        <f>IF(E18="","",E18)</f>
        <v>Vyplň údaj</v>
      </c>
      <c r="G138" s="32"/>
      <c r="H138" s="32"/>
      <c r="I138" s="93" t="s">
        <v>34</v>
      </c>
      <c r="J138" s="30" t="str">
        <f>E24</f>
        <v xml:space="preserve"> 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0.35" customHeight="1">
      <c r="A139" s="32"/>
      <c r="B139" s="33"/>
      <c r="C139" s="32"/>
      <c r="D139" s="32"/>
      <c r="E139" s="32"/>
      <c r="F139" s="32"/>
      <c r="G139" s="32"/>
      <c r="H139" s="32"/>
      <c r="I139" s="9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11" customFormat="1" ht="29.25" customHeight="1">
      <c r="A140" s="132"/>
      <c r="B140" s="133"/>
      <c r="C140" s="134" t="s">
        <v>120</v>
      </c>
      <c r="D140" s="135" t="s">
        <v>61</v>
      </c>
      <c r="E140" s="135" t="s">
        <v>57</v>
      </c>
      <c r="F140" s="135" t="s">
        <v>58</v>
      </c>
      <c r="G140" s="135" t="s">
        <v>121</v>
      </c>
      <c r="H140" s="135" t="s">
        <v>122</v>
      </c>
      <c r="I140" s="136" t="s">
        <v>123</v>
      </c>
      <c r="J140" s="137" t="s">
        <v>91</v>
      </c>
      <c r="K140" s="138" t="s">
        <v>124</v>
      </c>
      <c r="L140" s="139"/>
      <c r="M140" s="62" t="s">
        <v>1</v>
      </c>
      <c r="N140" s="63" t="s">
        <v>40</v>
      </c>
      <c r="O140" s="63" t="s">
        <v>125</v>
      </c>
      <c r="P140" s="63" t="s">
        <v>126</v>
      </c>
      <c r="Q140" s="63" t="s">
        <v>127</v>
      </c>
      <c r="R140" s="63" t="s">
        <v>128</v>
      </c>
      <c r="S140" s="63" t="s">
        <v>129</v>
      </c>
      <c r="T140" s="64" t="s">
        <v>130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63" s="2" customFormat="1" ht="22.9" customHeight="1">
      <c r="A141" s="32"/>
      <c r="B141" s="33"/>
      <c r="C141" s="69" t="s">
        <v>131</v>
      </c>
      <c r="D141" s="32"/>
      <c r="E141" s="32"/>
      <c r="F141" s="32"/>
      <c r="G141" s="32"/>
      <c r="H141" s="32"/>
      <c r="I141" s="92"/>
      <c r="J141" s="140">
        <f>BK141</f>
        <v>0</v>
      </c>
      <c r="K141" s="32"/>
      <c r="L141" s="33"/>
      <c r="M141" s="65"/>
      <c r="N141" s="56"/>
      <c r="O141" s="66"/>
      <c r="P141" s="141">
        <f>P142+P201+P409+P432</f>
        <v>0</v>
      </c>
      <c r="Q141" s="66"/>
      <c r="R141" s="141">
        <f>R142+R201+R409+R432</f>
        <v>2.63884666</v>
      </c>
      <c r="S141" s="66"/>
      <c r="T141" s="142">
        <f>T142+T201+T409+T432</f>
        <v>2.6128620000000007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75</v>
      </c>
      <c r="AU141" s="17" t="s">
        <v>93</v>
      </c>
      <c r="BK141" s="143">
        <f>BK142+BK201+BK409+BK432</f>
        <v>0</v>
      </c>
    </row>
    <row r="142" spans="2:63" s="12" customFormat="1" ht="25.9" customHeight="1">
      <c r="B142" s="144"/>
      <c r="D142" s="145" t="s">
        <v>75</v>
      </c>
      <c r="E142" s="146" t="s">
        <v>132</v>
      </c>
      <c r="F142" s="146" t="s">
        <v>133</v>
      </c>
      <c r="I142" s="147"/>
      <c r="J142" s="148">
        <f>BK142</f>
        <v>0</v>
      </c>
      <c r="L142" s="144"/>
      <c r="M142" s="149"/>
      <c r="N142" s="150"/>
      <c r="O142" s="150"/>
      <c r="P142" s="151">
        <f>P143+P167+P189+P197</f>
        <v>0</v>
      </c>
      <c r="Q142" s="150"/>
      <c r="R142" s="151">
        <f>R143+R167+R189+R197</f>
        <v>0.59431573</v>
      </c>
      <c r="S142" s="150"/>
      <c r="T142" s="152">
        <f>T143+T167+T189+T197</f>
        <v>2.4086075000000005</v>
      </c>
      <c r="AR142" s="145" t="s">
        <v>84</v>
      </c>
      <c r="AT142" s="153" t="s">
        <v>75</v>
      </c>
      <c r="AU142" s="153" t="s">
        <v>76</v>
      </c>
      <c r="AY142" s="145" t="s">
        <v>134</v>
      </c>
      <c r="BK142" s="154">
        <f>BK143+BK167+BK189+BK197</f>
        <v>0</v>
      </c>
    </row>
    <row r="143" spans="2:63" s="12" customFormat="1" ht="22.9" customHeight="1">
      <c r="B143" s="144"/>
      <c r="D143" s="145" t="s">
        <v>75</v>
      </c>
      <c r="E143" s="155" t="s">
        <v>135</v>
      </c>
      <c r="F143" s="155" t="s">
        <v>136</v>
      </c>
      <c r="I143" s="147"/>
      <c r="J143" s="156">
        <f>BK143</f>
        <v>0</v>
      </c>
      <c r="L143" s="144"/>
      <c r="M143" s="149"/>
      <c r="N143" s="150"/>
      <c r="O143" s="150"/>
      <c r="P143" s="151">
        <f>SUM(P144:P166)</f>
        <v>0</v>
      </c>
      <c r="Q143" s="150"/>
      <c r="R143" s="151">
        <f>SUM(R144:R166)</f>
        <v>0.59182573</v>
      </c>
      <c r="S143" s="150"/>
      <c r="T143" s="152">
        <f>SUM(T144:T166)</f>
        <v>0</v>
      </c>
      <c r="AR143" s="145" t="s">
        <v>84</v>
      </c>
      <c r="AT143" s="153" t="s">
        <v>75</v>
      </c>
      <c r="AU143" s="153" t="s">
        <v>84</v>
      </c>
      <c r="AY143" s="145" t="s">
        <v>134</v>
      </c>
      <c r="BK143" s="154">
        <f>SUM(BK144:BK166)</f>
        <v>0</v>
      </c>
    </row>
    <row r="144" spans="1:65" s="2" customFormat="1" ht="21.75" customHeight="1">
      <c r="A144" s="32"/>
      <c r="B144" s="157"/>
      <c r="C144" s="158"/>
      <c r="D144" s="158"/>
      <c r="E144" s="159"/>
      <c r="F144" s="160"/>
      <c r="G144" s="161"/>
      <c r="H144" s="162"/>
      <c r="I144" s="163"/>
      <c r="J144" s="164"/>
      <c r="K144" s="165"/>
      <c r="L144" s="33"/>
      <c r="M144" s="166" t="s">
        <v>1</v>
      </c>
      <c r="N144" s="167" t="s">
        <v>42</v>
      </c>
      <c r="O144" s="58"/>
      <c r="P144" s="168">
        <f aca="true" t="shared" si="0" ref="P144:P150">O144*H144</f>
        <v>0</v>
      </c>
      <c r="Q144" s="168">
        <v>0.00026</v>
      </c>
      <c r="R144" s="168">
        <f aca="true" t="shared" si="1" ref="R144:R150">Q144*H144</f>
        <v>0</v>
      </c>
      <c r="S144" s="168">
        <v>0</v>
      </c>
      <c r="T144" s="169">
        <f aca="true" t="shared" si="2" ref="T144:T150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139</v>
      </c>
      <c r="AT144" s="170" t="s">
        <v>137</v>
      </c>
      <c r="AU144" s="170" t="s">
        <v>140</v>
      </c>
      <c r="AY144" s="17" t="s">
        <v>134</v>
      </c>
      <c r="BE144" s="171">
        <f aca="true" t="shared" si="3" ref="BE144:BE150">IF(N144="základní",J144,0)</f>
        <v>0</v>
      </c>
      <c r="BF144" s="171">
        <f aca="true" t="shared" si="4" ref="BF144:BF150">IF(N144="snížená",J144,0)</f>
        <v>0</v>
      </c>
      <c r="BG144" s="171">
        <f aca="true" t="shared" si="5" ref="BG144:BG150">IF(N144="zákl. přenesená",J144,0)</f>
        <v>0</v>
      </c>
      <c r="BH144" s="171">
        <f aca="true" t="shared" si="6" ref="BH144:BH150">IF(N144="sníž. přenesená",J144,0)</f>
        <v>0</v>
      </c>
      <c r="BI144" s="171">
        <f aca="true" t="shared" si="7" ref="BI144:BI150">IF(N144="nulová",J144,0)</f>
        <v>0</v>
      </c>
      <c r="BJ144" s="17" t="s">
        <v>140</v>
      </c>
      <c r="BK144" s="171">
        <f aca="true" t="shared" si="8" ref="BK144:BK150">ROUND(I144*H144,2)</f>
        <v>0</v>
      </c>
      <c r="BL144" s="17" t="s">
        <v>139</v>
      </c>
      <c r="BM144" s="170" t="s">
        <v>141</v>
      </c>
    </row>
    <row r="145" spans="1:65" s="2" customFormat="1" ht="21.75" customHeight="1">
      <c r="A145" s="32"/>
      <c r="B145" s="157"/>
      <c r="C145" s="158"/>
      <c r="D145" s="158"/>
      <c r="E145" s="159"/>
      <c r="F145" s="160"/>
      <c r="G145" s="161"/>
      <c r="H145" s="162"/>
      <c r="I145" s="163"/>
      <c r="J145" s="164"/>
      <c r="K145" s="165"/>
      <c r="L145" s="33"/>
      <c r="M145" s="166" t="s">
        <v>1</v>
      </c>
      <c r="N145" s="167" t="s">
        <v>42</v>
      </c>
      <c r="O145" s="58"/>
      <c r="P145" s="168">
        <f t="shared" si="0"/>
        <v>0</v>
      </c>
      <c r="Q145" s="168">
        <v>0.00438</v>
      </c>
      <c r="R145" s="168">
        <f t="shared" si="1"/>
        <v>0</v>
      </c>
      <c r="S145" s="168">
        <v>0</v>
      </c>
      <c r="T145" s="169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139</v>
      </c>
      <c r="AT145" s="170" t="s">
        <v>137</v>
      </c>
      <c r="AU145" s="170" t="s">
        <v>140</v>
      </c>
      <c r="AY145" s="17" t="s">
        <v>134</v>
      </c>
      <c r="BE145" s="171">
        <f t="shared" si="3"/>
        <v>0</v>
      </c>
      <c r="BF145" s="171">
        <f t="shared" si="4"/>
        <v>0</v>
      </c>
      <c r="BG145" s="171">
        <f t="shared" si="5"/>
        <v>0</v>
      </c>
      <c r="BH145" s="171">
        <f t="shared" si="6"/>
        <v>0</v>
      </c>
      <c r="BI145" s="171">
        <f t="shared" si="7"/>
        <v>0</v>
      </c>
      <c r="BJ145" s="17" t="s">
        <v>140</v>
      </c>
      <c r="BK145" s="171">
        <f t="shared" si="8"/>
        <v>0</v>
      </c>
      <c r="BL145" s="17" t="s">
        <v>139</v>
      </c>
      <c r="BM145" s="170" t="s">
        <v>142</v>
      </c>
    </row>
    <row r="146" spans="1:65" s="2" customFormat="1" ht="21.75" customHeight="1">
      <c r="A146" s="32"/>
      <c r="B146" s="157"/>
      <c r="C146" s="158"/>
      <c r="D146" s="158"/>
      <c r="E146" s="159"/>
      <c r="F146" s="160"/>
      <c r="G146" s="161"/>
      <c r="H146" s="162"/>
      <c r="I146" s="163"/>
      <c r="J146" s="164"/>
      <c r="K146" s="165"/>
      <c r="L146" s="33"/>
      <c r="M146" s="166" t="s">
        <v>1</v>
      </c>
      <c r="N146" s="167" t="s">
        <v>42</v>
      </c>
      <c r="O146" s="58"/>
      <c r="P146" s="168">
        <f t="shared" si="0"/>
        <v>0</v>
      </c>
      <c r="Q146" s="168">
        <v>0.003</v>
      </c>
      <c r="R146" s="168">
        <f t="shared" si="1"/>
        <v>0</v>
      </c>
      <c r="S146" s="168">
        <v>0</v>
      </c>
      <c r="T146" s="169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139</v>
      </c>
      <c r="AT146" s="170" t="s">
        <v>137</v>
      </c>
      <c r="AU146" s="170" t="s">
        <v>140</v>
      </c>
      <c r="AY146" s="17" t="s">
        <v>134</v>
      </c>
      <c r="BE146" s="171">
        <f t="shared" si="3"/>
        <v>0</v>
      </c>
      <c r="BF146" s="171">
        <f t="shared" si="4"/>
        <v>0</v>
      </c>
      <c r="BG146" s="171">
        <f t="shared" si="5"/>
        <v>0</v>
      </c>
      <c r="BH146" s="171">
        <f t="shared" si="6"/>
        <v>0</v>
      </c>
      <c r="BI146" s="171">
        <f t="shared" si="7"/>
        <v>0</v>
      </c>
      <c r="BJ146" s="17" t="s">
        <v>140</v>
      </c>
      <c r="BK146" s="171">
        <f t="shared" si="8"/>
        <v>0</v>
      </c>
      <c r="BL146" s="17" t="s">
        <v>139</v>
      </c>
      <c r="BM146" s="170" t="s">
        <v>143</v>
      </c>
    </row>
    <row r="147" spans="1:65" s="2" customFormat="1" ht="21.75" customHeight="1">
      <c r="A147" s="32"/>
      <c r="B147" s="157"/>
      <c r="C147" s="158"/>
      <c r="D147" s="158"/>
      <c r="E147" s="159"/>
      <c r="F147" s="160"/>
      <c r="G147" s="161"/>
      <c r="H147" s="162"/>
      <c r="I147" s="163"/>
      <c r="J147" s="164"/>
      <c r="K147" s="165"/>
      <c r="L147" s="33"/>
      <c r="M147" s="166" t="s">
        <v>1</v>
      </c>
      <c r="N147" s="167" t="s">
        <v>42</v>
      </c>
      <c r="O147" s="58"/>
      <c r="P147" s="168">
        <f t="shared" si="0"/>
        <v>0</v>
      </c>
      <c r="Q147" s="168">
        <v>0.01575</v>
      </c>
      <c r="R147" s="168">
        <f t="shared" si="1"/>
        <v>0</v>
      </c>
      <c r="S147" s="168">
        <v>0</v>
      </c>
      <c r="T147" s="169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139</v>
      </c>
      <c r="AT147" s="170" t="s">
        <v>137</v>
      </c>
      <c r="AU147" s="170" t="s">
        <v>140</v>
      </c>
      <c r="AY147" s="17" t="s">
        <v>134</v>
      </c>
      <c r="BE147" s="171">
        <f t="shared" si="3"/>
        <v>0</v>
      </c>
      <c r="BF147" s="171">
        <f t="shared" si="4"/>
        <v>0</v>
      </c>
      <c r="BG147" s="171">
        <f t="shared" si="5"/>
        <v>0</v>
      </c>
      <c r="BH147" s="171">
        <f t="shared" si="6"/>
        <v>0</v>
      </c>
      <c r="BI147" s="171">
        <f t="shared" si="7"/>
        <v>0</v>
      </c>
      <c r="BJ147" s="17" t="s">
        <v>140</v>
      </c>
      <c r="BK147" s="171">
        <f t="shared" si="8"/>
        <v>0</v>
      </c>
      <c r="BL147" s="17" t="s">
        <v>139</v>
      </c>
      <c r="BM147" s="170" t="s">
        <v>144</v>
      </c>
    </row>
    <row r="148" spans="1:65" s="2" customFormat="1" ht="21.75" customHeight="1">
      <c r="A148" s="32"/>
      <c r="B148" s="157"/>
      <c r="C148" s="158" t="s">
        <v>145</v>
      </c>
      <c r="D148" s="158" t="s">
        <v>137</v>
      </c>
      <c r="E148" s="159" t="s">
        <v>146</v>
      </c>
      <c r="F148" s="160" t="s">
        <v>147</v>
      </c>
      <c r="G148" s="161" t="s">
        <v>138</v>
      </c>
      <c r="H148" s="162">
        <v>7.137</v>
      </c>
      <c r="I148" s="163"/>
      <c r="J148" s="164">
        <f aca="true" t="shared" si="9" ref="J148:J150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0"/>
        <v>0</v>
      </c>
      <c r="Q148" s="168">
        <v>0.00026</v>
      </c>
      <c r="R148" s="168">
        <f t="shared" si="1"/>
        <v>0.0018556199999999997</v>
      </c>
      <c r="S148" s="168">
        <v>0</v>
      </c>
      <c r="T148" s="169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139</v>
      </c>
      <c r="AT148" s="170" t="s">
        <v>137</v>
      </c>
      <c r="AU148" s="170" t="s">
        <v>140</v>
      </c>
      <c r="AY148" s="17" t="s">
        <v>134</v>
      </c>
      <c r="BE148" s="171">
        <f t="shared" si="3"/>
        <v>0</v>
      </c>
      <c r="BF148" s="171">
        <f t="shared" si="4"/>
        <v>0</v>
      </c>
      <c r="BG148" s="171">
        <f t="shared" si="5"/>
        <v>0</v>
      </c>
      <c r="BH148" s="171">
        <f t="shared" si="6"/>
        <v>0</v>
      </c>
      <c r="BI148" s="171">
        <f t="shared" si="7"/>
        <v>0</v>
      </c>
      <c r="BJ148" s="17" t="s">
        <v>140</v>
      </c>
      <c r="BK148" s="171">
        <f t="shared" si="8"/>
        <v>0</v>
      </c>
      <c r="BL148" s="17" t="s">
        <v>139</v>
      </c>
      <c r="BM148" s="170" t="s">
        <v>148</v>
      </c>
    </row>
    <row r="149" spans="1:65" s="2" customFormat="1" ht="21.75" customHeight="1">
      <c r="A149" s="32"/>
      <c r="B149" s="157"/>
      <c r="C149" s="158" t="s">
        <v>135</v>
      </c>
      <c r="D149" s="158" t="s">
        <v>137</v>
      </c>
      <c r="E149" s="159" t="s">
        <v>149</v>
      </c>
      <c r="F149" s="160" t="s">
        <v>150</v>
      </c>
      <c r="G149" s="161" t="s">
        <v>138</v>
      </c>
      <c r="H149" s="162">
        <v>7.137</v>
      </c>
      <c r="I149" s="163"/>
      <c r="J149" s="164">
        <f t="shared" si="9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0.00438</v>
      </c>
      <c r="R149" s="168">
        <f t="shared" si="1"/>
        <v>0.03126006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139</v>
      </c>
      <c r="AT149" s="170" t="s">
        <v>137</v>
      </c>
      <c r="AU149" s="170" t="s">
        <v>140</v>
      </c>
      <c r="AY149" s="17" t="s">
        <v>134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140</v>
      </c>
      <c r="BK149" s="171">
        <f t="shared" si="8"/>
        <v>0</v>
      </c>
      <c r="BL149" s="17" t="s">
        <v>139</v>
      </c>
      <c r="BM149" s="170" t="s">
        <v>151</v>
      </c>
    </row>
    <row r="150" spans="1:65" s="2" customFormat="1" ht="21.75" customHeight="1">
      <c r="A150" s="32"/>
      <c r="B150" s="157"/>
      <c r="C150" s="158" t="s">
        <v>152</v>
      </c>
      <c r="D150" s="158" t="s">
        <v>137</v>
      </c>
      <c r="E150" s="159" t="s">
        <v>153</v>
      </c>
      <c r="F150" s="160" t="s">
        <v>154</v>
      </c>
      <c r="G150" s="161" t="s">
        <v>138</v>
      </c>
      <c r="H150" s="162">
        <v>1.512</v>
      </c>
      <c r="I150" s="163"/>
      <c r="J150" s="164">
        <f t="shared" si="9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0.003</v>
      </c>
      <c r="R150" s="168">
        <f t="shared" si="1"/>
        <v>0.004536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139</v>
      </c>
      <c r="AT150" s="170" t="s">
        <v>137</v>
      </c>
      <c r="AU150" s="170" t="s">
        <v>140</v>
      </c>
      <c r="AY150" s="17" t="s">
        <v>134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140</v>
      </c>
      <c r="BK150" s="171">
        <f t="shared" si="8"/>
        <v>0</v>
      </c>
      <c r="BL150" s="17" t="s">
        <v>139</v>
      </c>
      <c r="BM150" s="170" t="s">
        <v>155</v>
      </c>
    </row>
    <row r="151" spans="2:51" s="13" customFormat="1" ht="12">
      <c r="B151" s="172"/>
      <c r="D151" s="173" t="s">
        <v>156</v>
      </c>
      <c r="E151" s="174" t="s">
        <v>1</v>
      </c>
      <c r="F151" s="175" t="s">
        <v>157</v>
      </c>
      <c r="H151" s="176">
        <v>1.512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156</v>
      </c>
      <c r="AU151" s="174" t="s">
        <v>140</v>
      </c>
      <c r="AV151" s="13" t="s">
        <v>140</v>
      </c>
      <c r="AW151" s="13" t="s">
        <v>33</v>
      </c>
      <c r="AX151" s="13" t="s">
        <v>84</v>
      </c>
      <c r="AY151" s="174" t="s">
        <v>134</v>
      </c>
    </row>
    <row r="152" spans="1:65" s="2" customFormat="1" ht="21.75" customHeight="1">
      <c r="A152" s="32"/>
      <c r="B152" s="157"/>
      <c r="C152" s="158" t="s">
        <v>158</v>
      </c>
      <c r="D152" s="158" t="s">
        <v>137</v>
      </c>
      <c r="E152" s="159" t="s">
        <v>159</v>
      </c>
      <c r="F152" s="160" t="s">
        <v>160</v>
      </c>
      <c r="G152" s="161" t="s">
        <v>138</v>
      </c>
      <c r="H152" s="162">
        <v>7.137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0.01575</v>
      </c>
      <c r="R152" s="168">
        <f>Q152*H152</f>
        <v>0.11240775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139</v>
      </c>
      <c r="AT152" s="170" t="s">
        <v>137</v>
      </c>
      <c r="AU152" s="170" t="s">
        <v>140</v>
      </c>
      <c r="AY152" s="17" t="s">
        <v>134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140</v>
      </c>
      <c r="BK152" s="171">
        <f>ROUND(I152*H152,2)</f>
        <v>0</v>
      </c>
      <c r="BL152" s="17" t="s">
        <v>139</v>
      </c>
      <c r="BM152" s="170" t="s">
        <v>161</v>
      </c>
    </row>
    <row r="153" spans="2:51" s="13" customFormat="1" ht="12">
      <c r="B153" s="172"/>
      <c r="D153" s="173" t="s">
        <v>156</v>
      </c>
      <c r="E153" s="174" t="s">
        <v>1</v>
      </c>
      <c r="F153" s="175" t="s">
        <v>162</v>
      </c>
      <c r="H153" s="176">
        <v>7.137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156</v>
      </c>
      <c r="AU153" s="174" t="s">
        <v>140</v>
      </c>
      <c r="AV153" s="13" t="s">
        <v>140</v>
      </c>
      <c r="AW153" s="13" t="s">
        <v>33</v>
      </c>
      <c r="AX153" s="13" t="s">
        <v>84</v>
      </c>
      <c r="AY153" s="174" t="s">
        <v>134</v>
      </c>
    </row>
    <row r="154" spans="1:65" s="2" customFormat="1" ht="16.5" customHeight="1">
      <c r="A154" s="32"/>
      <c r="B154" s="157"/>
      <c r="C154" s="158" t="s">
        <v>163</v>
      </c>
      <c r="D154" s="158" t="s">
        <v>137</v>
      </c>
      <c r="E154" s="159" t="s">
        <v>164</v>
      </c>
      <c r="F154" s="160" t="s">
        <v>165</v>
      </c>
      <c r="G154" s="161" t="s">
        <v>138</v>
      </c>
      <c r="H154" s="162">
        <v>17.5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139</v>
      </c>
      <c r="AT154" s="170" t="s">
        <v>137</v>
      </c>
      <c r="AU154" s="170" t="s">
        <v>140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140</v>
      </c>
      <c r="BK154" s="171">
        <f>ROUND(I154*H154,2)</f>
        <v>0</v>
      </c>
      <c r="BL154" s="17" t="s">
        <v>139</v>
      </c>
      <c r="BM154" s="170" t="s">
        <v>166</v>
      </c>
    </row>
    <row r="155" spans="2:51" s="13" customFormat="1" ht="12">
      <c r="B155" s="172"/>
      <c r="D155" s="173" t="s">
        <v>156</v>
      </c>
      <c r="E155" s="174" t="s">
        <v>1</v>
      </c>
      <c r="F155" s="175" t="s">
        <v>167</v>
      </c>
      <c r="H155" s="176">
        <v>17.5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156</v>
      </c>
      <c r="AU155" s="174" t="s">
        <v>140</v>
      </c>
      <c r="AV155" s="13" t="s">
        <v>140</v>
      </c>
      <c r="AW155" s="13" t="s">
        <v>33</v>
      </c>
      <c r="AX155" s="13" t="s">
        <v>84</v>
      </c>
      <c r="AY155" s="174" t="s">
        <v>134</v>
      </c>
    </row>
    <row r="156" spans="1:65" s="2" customFormat="1" ht="21.75" customHeight="1">
      <c r="A156" s="32"/>
      <c r="B156" s="157"/>
      <c r="C156" s="158" t="s">
        <v>168</v>
      </c>
      <c r="D156" s="158" t="s">
        <v>137</v>
      </c>
      <c r="E156" s="159" t="s">
        <v>169</v>
      </c>
      <c r="F156" s="160" t="s">
        <v>170</v>
      </c>
      <c r="G156" s="161" t="s">
        <v>138</v>
      </c>
      <c r="H156" s="162">
        <v>50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139</v>
      </c>
      <c r="AT156" s="170" t="s">
        <v>137</v>
      </c>
      <c r="AU156" s="170" t="s">
        <v>140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140</v>
      </c>
      <c r="BK156" s="171">
        <f>ROUND(I156*H156,2)</f>
        <v>0</v>
      </c>
      <c r="BL156" s="17" t="s">
        <v>139</v>
      </c>
      <c r="BM156" s="170" t="s">
        <v>171</v>
      </c>
    </row>
    <row r="157" spans="2:51" s="14" customFormat="1" ht="12">
      <c r="B157" s="181"/>
      <c r="D157" s="173" t="s">
        <v>156</v>
      </c>
      <c r="E157" s="182" t="s">
        <v>1</v>
      </c>
      <c r="F157" s="183" t="s">
        <v>172</v>
      </c>
      <c r="H157" s="182" t="s">
        <v>1</v>
      </c>
      <c r="I157" s="184"/>
      <c r="L157" s="181"/>
      <c r="M157" s="185"/>
      <c r="N157" s="186"/>
      <c r="O157" s="186"/>
      <c r="P157" s="186"/>
      <c r="Q157" s="186"/>
      <c r="R157" s="186"/>
      <c r="S157" s="186"/>
      <c r="T157" s="187"/>
      <c r="AT157" s="182" t="s">
        <v>156</v>
      </c>
      <c r="AU157" s="182" t="s">
        <v>140</v>
      </c>
      <c r="AV157" s="14" t="s">
        <v>84</v>
      </c>
      <c r="AW157" s="14" t="s">
        <v>33</v>
      </c>
      <c r="AX157" s="14" t="s">
        <v>76</v>
      </c>
      <c r="AY157" s="182" t="s">
        <v>134</v>
      </c>
    </row>
    <row r="158" spans="2:51" s="13" customFormat="1" ht="12">
      <c r="B158" s="172"/>
      <c r="D158" s="173" t="s">
        <v>156</v>
      </c>
      <c r="E158" s="174" t="s">
        <v>1</v>
      </c>
      <c r="F158" s="175" t="s">
        <v>173</v>
      </c>
      <c r="H158" s="176">
        <v>50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156</v>
      </c>
      <c r="AU158" s="174" t="s">
        <v>140</v>
      </c>
      <c r="AV158" s="13" t="s">
        <v>140</v>
      </c>
      <c r="AW158" s="13" t="s">
        <v>33</v>
      </c>
      <c r="AX158" s="13" t="s">
        <v>84</v>
      </c>
      <c r="AY158" s="174" t="s">
        <v>134</v>
      </c>
    </row>
    <row r="159" spans="1:65" s="2" customFormat="1" ht="21.75" customHeight="1">
      <c r="A159" s="32"/>
      <c r="B159" s="157"/>
      <c r="C159" s="158" t="s">
        <v>174</v>
      </c>
      <c r="D159" s="158" t="s">
        <v>137</v>
      </c>
      <c r="E159" s="159" t="s">
        <v>175</v>
      </c>
      <c r="F159" s="160" t="s">
        <v>176</v>
      </c>
      <c r="G159" s="161" t="s">
        <v>177</v>
      </c>
      <c r="H159" s="162">
        <v>0.126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139</v>
      </c>
      <c r="AT159" s="170" t="s">
        <v>137</v>
      </c>
      <c r="AU159" s="170" t="s">
        <v>140</v>
      </c>
      <c r="AY159" s="17" t="s">
        <v>134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140</v>
      </c>
      <c r="BK159" s="171">
        <f>ROUND(I159*H159,2)</f>
        <v>0</v>
      </c>
      <c r="BL159" s="17" t="s">
        <v>139</v>
      </c>
      <c r="BM159" s="170" t="s">
        <v>178</v>
      </c>
    </row>
    <row r="160" spans="1:65" s="2" customFormat="1" ht="16.5" customHeight="1">
      <c r="A160" s="32"/>
      <c r="B160" s="157"/>
      <c r="C160" s="158" t="s">
        <v>179</v>
      </c>
      <c r="D160" s="158" t="s">
        <v>137</v>
      </c>
      <c r="E160" s="159" t="s">
        <v>180</v>
      </c>
      <c r="F160" s="160" t="s">
        <v>181</v>
      </c>
      <c r="G160" s="161" t="s">
        <v>177</v>
      </c>
      <c r="H160" s="162">
        <v>0.126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139</v>
      </c>
      <c r="AT160" s="170" t="s">
        <v>137</v>
      </c>
      <c r="AU160" s="170" t="s">
        <v>140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140</v>
      </c>
      <c r="BK160" s="171">
        <f>ROUND(I160*H160,2)</f>
        <v>0</v>
      </c>
      <c r="BL160" s="17" t="s">
        <v>139</v>
      </c>
      <c r="BM160" s="170" t="s">
        <v>182</v>
      </c>
    </row>
    <row r="161" spans="1:65" s="2" customFormat="1" ht="21.75" customHeight="1">
      <c r="A161" s="32"/>
      <c r="B161" s="157"/>
      <c r="C161" s="158" t="s">
        <v>183</v>
      </c>
      <c r="D161" s="158" t="s">
        <v>137</v>
      </c>
      <c r="E161" s="159" t="s">
        <v>184</v>
      </c>
      <c r="F161" s="160" t="s">
        <v>185</v>
      </c>
      <c r="G161" s="161" t="s">
        <v>177</v>
      </c>
      <c r="H161" s="162">
        <v>0.126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0.505</v>
      </c>
      <c r="R161" s="168">
        <f>Q161*H161</f>
        <v>0.06363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139</v>
      </c>
      <c r="AT161" s="170" t="s">
        <v>137</v>
      </c>
      <c r="AU161" s="170" t="s">
        <v>140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140</v>
      </c>
      <c r="BK161" s="171">
        <f>ROUND(I161*H161,2)</f>
        <v>0</v>
      </c>
      <c r="BL161" s="17" t="s">
        <v>139</v>
      </c>
      <c r="BM161" s="170" t="s">
        <v>186</v>
      </c>
    </row>
    <row r="162" spans="2:51" s="14" customFormat="1" ht="22.5">
      <c r="B162" s="181"/>
      <c r="D162" s="173" t="s">
        <v>156</v>
      </c>
      <c r="E162" s="182" t="s">
        <v>1</v>
      </c>
      <c r="F162" s="183" t="s">
        <v>187</v>
      </c>
      <c r="H162" s="182" t="s">
        <v>1</v>
      </c>
      <c r="I162" s="184"/>
      <c r="L162" s="181"/>
      <c r="M162" s="185"/>
      <c r="N162" s="186"/>
      <c r="O162" s="186"/>
      <c r="P162" s="186"/>
      <c r="Q162" s="186"/>
      <c r="R162" s="186"/>
      <c r="S162" s="186"/>
      <c r="T162" s="187"/>
      <c r="AT162" s="182" t="s">
        <v>156</v>
      </c>
      <c r="AU162" s="182" t="s">
        <v>140</v>
      </c>
      <c r="AV162" s="14" t="s">
        <v>84</v>
      </c>
      <c r="AW162" s="14" t="s">
        <v>33</v>
      </c>
      <c r="AX162" s="14" t="s">
        <v>76</v>
      </c>
      <c r="AY162" s="182" t="s">
        <v>134</v>
      </c>
    </row>
    <row r="163" spans="2:51" s="13" customFormat="1" ht="12">
      <c r="B163" s="172"/>
      <c r="D163" s="173" t="s">
        <v>156</v>
      </c>
      <c r="E163" s="174" t="s">
        <v>1</v>
      </c>
      <c r="F163" s="175" t="s">
        <v>188</v>
      </c>
      <c r="H163" s="176">
        <v>0.126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156</v>
      </c>
      <c r="AU163" s="174" t="s">
        <v>140</v>
      </c>
      <c r="AV163" s="13" t="s">
        <v>140</v>
      </c>
      <c r="AW163" s="13" t="s">
        <v>33</v>
      </c>
      <c r="AX163" s="13" t="s">
        <v>84</v>
      </c>
      <c r="AY163" s="174" t="s">
        <v>134</v>
      </c>
    </row>
    <row r="164" spans="1:65" s="2" customFormat="1" ht="21.75" customHeight="1">
      <c r="A164" s="32"/>
      <c r="B164" s="157"/>
      <c r="C164" s="158" t="s">
        <v>189</v>
      </c>
      <c r="D164" s="158" t="s">
        <v>137</v>
      </c>
      <c r="E164" s="159" t="s">
        <v>190</v>
      </c>
      <c r="F164" s="160" t="s">
        <v>191</v>
      </c>
      <c r="G164" s="161" t="s">
        <v>138</v>
      </c>
      <c r="H164" s="162">
        <v>4.189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0.0567</v>
      </c>
      <c r="R164" s="168">
        <f>Q164*H164</f>
        <v>0.2375163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139</v>
      </c>
      <c r="AT164" s="170" t="s">
        <v>137</v>
      </c>
      <c r="AU164" s="170" t="s">
        <v>140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140</v>
      </c>
      <c r="BK164" s="171">
        <f>ROUND(I164*H164,2)</f>
        <v>0</v>
      </c>
      <c r="BL164" s="17" t="s">
        <v>139</v>
      </c>
      <c r="BM164" s="170" t="s">
        <v>192</v>
      </c>
    </row>
    <row r="165" spans="1:65" s="2" customFormat="1" ht="16.5" customHeight="1">
      <c r="A165" s="32"/>
      <c r="B165" s="157"/>
      <c r="C165" s="158" t="s">
        <v>8</v>
      </c>
      <c r="D165" s="158" t="s">
        <v>137</v>
      </c>
      <c r="E165" s="159" t="s">
        <v>193</v>
      </c>
      <c r="F165" s="160" t="s">
        <v>194</v>
      </c>
      <c r="G165" s="161" t="s">
        <v>195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139</v>
      </c>
      <c r="AT165" s="170" t="s">
        <v>137</v>
      </c>
      <c r="AU165" s="170" t="s">
        <v>140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140</v>
      </c>
      <c r="BK165" s="171">
        <f>ROUND(I165*H165,2)</f>
        <v>0</v>
      </c>
      <c r="BL165" s="17" t="s">
        <v>139</v>
      </c>
      <c r="BM165" s="170" t="s">
        <v>196</v>
      </c>
    </row>
    <row r="166" spans="1:65" s="2" customFormat="1" ht="16.5" customHeight="1">
      <c r="A166" s="32"/>
      <c r="B166" s="157"/>
      <c r="C166" s="188" t="s">
        <v>197</v>
      </c>
      <c r="D166" s="188" t="s">
        <v>198</v>
      </c>
      <c r="E166" s="189" t="s">
        <v>199</v>
      </c>
      <c r="F166" s="190" t="s">
        <v>200</v>
      </c>
      <c r="G166" s="191" t="s">
        <v>195</v>
      </c>
      <c r="H166" s="192">
        <v>2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158</v>
      </c>
      <c r="AT166" s="170" t="s">
        <v>198</v>
      </c>
      <c r="AU166" s="170" t="s">
        <v>140</v>
      </c>
      <c r="AY166" s="17" t="s">
        <v>134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140</v>
      </c>
      <c r="BK166" s="171">
        <f>ROUND(I166*H166,2)</f>
        <v>0</v>
      </c>
      <c r="BL166" s="17" t="s">
        <v>139</v>
      </c>
      <c r="BM166" s="170" t="s">
        <v>201</v>
      </c>
    </row>
    <row r="167" spans="2:63" s="12" customFormat="1" ht="22.9" customHeight="1">
      <c r="B167" s="144"/>
      <c r="D167" s="145" t="s">
        <v>75</v>
      </c>
      <c r="E167" s="155" t="s">
        <v>163</v>
      </c>
      <c r="F167" s="155" t="s">
        <v>202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SUM(P168:P188)</f>
        <v>0</v>
      </c>
      <c r="Q167" s="150"/>
      <c r="R167" s="151">
        <f>SUM(R168:R188)</f>
        <v>0.00249</v>
      </c>
      <c r="S167" s="150"/>
      <c r="T167" s="152">
        <f>SUM(T168:T188)</f>
        <v>2.4086075000000005</v>
      </c>
      <c r="AR167" s="145" t="s">
        <v>84</v>
      </c>
      <c r="AT167" s="153" t="s">
        <v>75</v>
      </c>
      <c r="AU167" s="153" t="s">
        <v>84</v>
      </c>
      <c r="AY167" s="145" t="s">
        <v>134</v>
      </c>
      <c r="BK167" s="154">
        <f>SUM(BK168:BK188)</f>
        <v>0</v>
      </c>
    </row>
    <row r="168" spans="1:65" s="2" customFormat="1" ht="21.75" customHeight="1">
      <c r="A168" s="32"/>
      <c r="B168" s="157"/>
      <c r="C168" s="158" t="s">
        <v>203</v>
      </c>
      <c r="D168" s="158" t="s">
        <v>137</v>
      </c>
      <c r="E168" s="159" t="s">
        <v>204</v>
      </c>
      <c r="F168" s="160" t="s">
        <v>205</v>
      </c>
      <c r="G168" s="161" t="s">
        <v>138</v>
      </c>
      <c r="H168" s="162">
        <v>13.678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197</v>
      </c>
      <c r="AT168" s="170" t="s">
        <v>137</v>
      </c>
      <c r="AU168" s="170" t="s">
        <v>140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140</v>
      </c>
      <c r="BK168" s="171">
        <f>ROUND(I168*H168,2)</f>
        <v>0</v>
      </c>
      <c r="BL168" s="17" t="s">
        <v>197</v>
      </c>
      <c r="BM168" s="170" t="s">
        <v>206</v>
      </c>
    </row>
    <row r="169" spans="2:51" s="14" customFormat="1" ht="12">
      <c r="B169" s="181"/>
      <c r="D169" s="173" t="s">
        <v>156</v>
      </c>
      <c r="E169" s="182" t="s">
        <v>1</v>
      </c>
      <c r="F169" s="183" t="s">
        <v>207</v>
      </c>
      <c r="H169" s="182" t="s">
        <v>1</v>
      </c>
      <c r="I169" s="184"/>
      <c r="L169" s="181"/>
      <c r="M169" s="185"/>
      <c r="N169" s="186"/>
      <c r="O169" s="186"/>
      <c r="P169" s="186"/>
      <c r="Q169" s="186"/>
      <c r="R169" s="186"/>
      <c r="S169" s="186"/>
      <c r="T169" s="187"/>
      <c r="AT169" s="182" t="s">
        <v>156</v>
      </c>
      <c r="AU169" s="182" t="s">
        <v>140</v>
      </c>
      <c r="AV169" s="14" t="s">
        <v>84</v>
      </c>
      <c r="AW169" s="14" t="s">
        <v>33</v>
      </c>
      <c r="AX169" s="14" t="s">
        <v>76</v>
      </c>
      <c r="AY169" s="182" t="s">
        <v>134</v>
      </c>
    </row>
    <row r="170" spans="2:51" s="13" customFormat="1" ht="12">
      <c r="B170" s="172"/>
      <c r="D170" s="173" t="s">
        <v>156</v>
      </c>
      <c r="E170" s="174" t="s">
        <v>1</v>
      </c>
      <c r="F170" s="175" t="s">
        <v>208</v>
      </c>
      <c r="H170" s="176">
        <v>10.348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156</v>
      </c>
      <c r="AU170" s="174" t="s">
        <v>140</v>
      </c>
      <c r="AV170" s="13" t="s">
        <v>140</v>
      </c>
      <c r="AW170" s="13" t="s">
        <v>33</v>
      </c>
      <c r="AX170" s="13" t="s">
        <v>76</v>
      </c>
      <c r="AY170" s="174" t="s">
        <v>134</v>
      </c>
    </row>
    <row r="171" spans="2:51" s="14" customFormat="1" ht="12">
      <c r="B171" s="181"/>
      <c r="D171" s="173" t="s">
        <v>156</v>
      </c>
      <c r="E171" s="182" t="s">
        <v>1</v>
      </c>
      <c r="F171" s="183" t="s">
        <v>209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156</v>
      </c>
      <c r="AU171" s="182" t="s">
        <v>140</v>
      </c>
      <c r="AV171" s="14" t="s">
        <v>84</v>
      </c>
      <c r="AW171" s="14" t="s">
        <v>33</v>
      </c>
      <c r="AX171" s="14" t="s">
        <v>76</v>
      </c>
      <c r="AY171" s="182" t="s">
        <v>134</v>
      </c>
    </row>
    <row r="172" spans="2:51" s="13" customFormat="1" ht="12">
      <c r="B172" s="172"/>
      <c r="D172" s="173" t="s">
        <v>156</v>
      </c>
      <c r="E172" s="174" t="s">
        <v>1</v>
      </c>
      <c r="F172" s="175" t="s">
        <v>210</v>
      </c>
      <c r="H172" s="176">
        <v>1.14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156</v>
      </c>
      <c r="AU172" s="174" t="s">
        <v>140</v>
      </c>
      <c r="AV172" s="13" t="s">
        <v>140</v>
      </c>
      <c r="AW172" s="13" t="s">
        <v>33</v>
      </c>
      <c r="AX172" s="13" t="s">
        <v>76</v>
      </c>
      <c r="AY172" s="174" t="s">
        <v>134</v>
      </c>
    </row>
    <row r="173" spans="2:51" s="13" customFormat="1" ht="12">
      <c r="B173" s="172"/>
      <c r="D173" s="173" t="s">
        <v>156</v>
      </c>
      <c r="E173" s="174" t="s">
        <v>1</v>
      </c>
      <c r="F173" s="175" t="s">
        <v>211</v>
      </c>
      <c r="H173" s="176">
        <v>2.19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156</v>
      </c>
      <c r="AU173" s="174" t="s">
        <v>140</v>
      </c>
      <c r="AV173" s="13" t="s">
        <v>140</v>
      </c>
      <c r="AW173" s="13" t="s">
        <v>33</v>
      </c>
      <c r="AX173" s="13" t="s">
        <v>76</v>
      </c>
      <c r="AY173" s="174" t="s">
        <v>134</v>
      </c>
    </row>
    <row r="174" spans="2:51" s="15" customFormat="1" ht="12">
      <c r="B174" s="199"/>
      <c r="D174" s="173" t="s">
        <v>156</v>
      </c>
      <c r="E174" s="200" t="s">
        <v>1</v>
      </c>
      <c r="F174" s="201" t="s">
        <v>212</v>
      </c>
      <c r="H174" s="202">
        <v>13.678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156</v>
      </c>
      <c r="AU174" s="200" t="s">
        <v>140</v>
      </c>
      <c r="AV174" s="15" t="s">
        <v>139</v>
      </c>
      <c r="AW174" s="15" t="s">
        <v>33</v>
      </c>
      <c r="AX174" s="15" t="s">
        <v>84</v>
      </c>
      <c r="AY174" s="200" t="s">
        <v>134</v>
      </c>
    </row>
    <row r="175" spans="1:65" s="2" customFormat="1" ht="21.75" customHeight="1">
      <c r="A175" s="32"/>
      <c r="B175" s="157"/>
      <c r="C175" s="158" t="s">
        <v>213</v>
      </c>
      <c r="D175" s="158" t="s">
        <v>137</v>
      </c>
      <c r="E175" s="159" t="s">
        <v>214</v>
      </c>
      <c r="F175" s="160" t="s">
        <v>215</v>
      </c>
      <c r="G175" s="161" t="s">
        <v>138</v>
      </c>
      <c r="H175" s="162">
        <v>24.05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0.00015</v>
      </c>
      <c r="T175" s="169">
        <f>S175*H175</f>
        <v>0.0036074999999999996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197</v>
      </c>
      <c r="AT175" s="170" t="s">
        <v>137</v>
      </c>
      <c r="AU175" s="170" t="s">
        <v>140</v>
      </c>
      <c r="AY175" s="17" t="s">
        <v>134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140</v>
      </c>
      <c r="BK175" s="171">
        <f>ROUND(I175*H175,2)</f>
        <v>0</v>
      </c>
      <c r="BL175" s="17" t="s">
        <v>197</v>
      </c>
      <c r="BM175" s="170" t="s">
        <v>216</v>
      </c>
    </row>
    <row r="176" spans="2:51" s="14" customFormat="1" ht="22.5">
      <c r="B176" s="181"/>
      <c r="D176" s="173" t="s">
        <v>156</v>
      </c>
      <c r="E176" s="182" t="s">
        <v>1</v>
      </c>
      <c r="F176" s="183" t="s">
        <v>217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156</v>
      </c>
      <c r="AU176" s="182" t="s">
        <v>140</v>
      </c>
      <c r="AV176" s="14" t="s">
        <v>84</v>
      </c>
      <c r="AW176" s="14" t="s">
        <v>33</v>
      </c>
      <c r="AX176" s="14" t="s">
        <v>76</v>
      </c>
      <c r="AY176" s="182" t="s">
        <v>134</v>
      </c>
    </row>
    <row r="177" spans="2:51" s="13" customFormat="1" ht="12">
      <c r="B177" s="172"/>
      <c r="D177" s="173" t="s">
        <v>156</v>
      </c>
      <c r="E177" s="174" t="s">
        <v>1</v>
      </c>
      <c r="F177" s="175" t="s">
        <v>218</v>
      </c>
      <c r="H177" s="176">
        <v>24.05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156</v>
      </c>
      <c r="AU177" s="174" t="s">
        <v>140</v>
      </c>
      <c r="AV177" s="13" t="s">
        <v>140</v>
      </c>
      <c r="AW177" s="13" t="s">
        <v>33</v>
      </c>
      <c r="AX177" s="13" t="s">
        <v>84</v>
      </c>
      <c r="AY177" s="174" t="s">
        <v>134</v>
      </c>
    </row>
    <row r="178" spans="1:65" s="2" customFormat="1" ht="21.75" customHeight="1">
      <c r="A178" s="32"/>
      <c r="B178" s="157"/>
      <c r="C178" s="158" t="s">
        <v>219</v>
      </c>
      <c r="D178" s="158" t="s">
        <v>137</v>
      </c>
      <c r="E178" s="159" t="s">
        <v>220</v>
      </c>
      <c r="F178" s="160" t="s">
        <v>221</v>
      </c>
      <c r="G178" s="161" t="s">
        <v>138</v>
      </c>
      <c r="H178" s="162">
        <v>62.25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0.00249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139</v>
      </c>
      <c r="AT178" s="170" t="s">
        <v>137</v>
      </c>
      <c r="AU178" s="170" t="s">
        <v>140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140</v>
      </c>
      <c r="BK178" s="171">
        <f>ROUND(I178*H178,2)</f>
        <v>0</v>
      </c>
      <c r="BL178" s="17" t="s">
        <v>139</v>
      </c>
      <c r="BM178" s="170" t="s">
        <v>222</v>
      </c>
    </row>
    <row r="179" spans="2:51" s="13" customFormat="1" ht="12">
      <c r="B179" s="172"/>
      <c r="D179" s="173" t="s">
        <v>156</v>
      </c>
      <c r="E179" s="174" t="s">
        <v>1</v>
      </c>
      <c r="F179" s="175" t="s">
        <v>223</v>
      </c>
      <c r="H179" s="176">
        <v>12.25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156</v>
      </c>
      <c r="AU179" s="174" t="s">
        <v>140</v>
      </c>
      <c r="AV179" s="13" t="s">
        <v>140</v>
      </c>
      <c r="AW179" s="13" t="s">
        <v>33</v>
      </c>
      <c r="AX179" s="13" t="s">
        <v>76</v>
      </c>
      <c r="AY179" s="174" t="s">
        <v>134</v>
      </c>
    </row>
    <row r="180" spans="2:51" s="14" customFormat="1" ht="12">
      <c r="B180" s="181"/>
      <c r="D180" s="173" t="s">
        <v>156</v>
      </c>
      <c r="E180" s="182" t="s">
        <v>1</v>
      </c>
      <c r="F180" s="183" t="s">
        <v>224</v>
      </c>
      <c r="H180" s="182" t="s">
        <v>1</v>
      </c>
      <c r="I180" s="184"/>
      <c r="L180" s="181"/>
      <c r="M180" s="185"/>
      <c r="N180" s="186"/>
      <c r="O180" s="186"/>
      <c r="P180" s="186"/>
      <c r="Q180" s="186"/>
      <c r="R180" s="186"/>
      <c r="S180" s="186"/>
      <c r="T180" s="187"/>
      <c r="AT180" s="182" t="s">
        <v>156</v>
      </c>
      <c r="AU180" s="182" t="s">
        <v>140</v>
      </c>
      <c r="AV180" s="14" t="s">
        <v>84</v>
      </c>
      <c r="AW180" s="14" t="s">
        <v>33</v>
      </c>
      <c r="AX180" s="14" t="s">
        <v>76</v>
      </c>
      <c r="AY180" s="182" t="s">
        <v>134</v>
      </c>
    </row>
    <row r="181" spans="2:51" s="13" customFormat="1" ht="12">
      <c r="B181" s="172"/>
      <c r="D181" s="173" t="s">
        <v>156</v>
      </c>
      <c r="E181" s="174" t="s">
        <v>1</v>
      </c>
      <c r="F181" s="175" t="s">
        <v>173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156</v>
      </c>
      <c r="AU181" s="174" t="s">
        <v>140</v>
      </c>
      <c r="AV181" s="13" t="s">
        <v>140</v>
      </c>
      <c r="AW181" s="13" t="s">
        <v>33</v>
      </c>
      <c r="AX181" s="13" t="s">
        <v>76</v>
      </c>
      <c r="AY181" s="174" t="s">
        <v>134</v>
      </c>
    </row>
    <row r="182" spans="2:51" s="15" customFormat="1" ht="12">
      <c r="B182" s="199"/>
      <c r="D182" s="173" t="s">
        <v>156</v>
      </c>
      <c r="E182" s="200" t="s">
        <v>1</v>
      </c>
      <c r="F182" s="201" t="s">
        <v>212</v>
      </c>
      <c r="H182" s="202">
        <v>62.25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156</v>
      </c>
      <c r="AU182" s="200" t="s">
        <v>140</v>
      </c>
      <c r="AV182" s="15" t="s">
        <v>139</v>
      </c>
      <c r="AW182" s="15" t="s">
        <v>33</v>
      </c>
      <c r="AX182" s="15" t="s">
        <v>84</v>
      </c>
      <c r="AY182" s="200" t="s">
        <v>134</v>
      </c>
    </row>
    <row r="183" spans="1:65" s="2" customFormat="1" ht="16.5" customHeight="1">
      <c r="A183" s="32"/>
      <c r="B183" s="157"/>
      <c r="C183" s="158" t="s">
        <v>225</v>
      </c>
      <c r="D183" s="158" t="s">
        <v>137</v>
      </c>
      <c r="E183" s="159" t="s">
        <v>226</v>
      </c>
      <c r="F183" s="160" t="s">
        <v>227</v>
      </c>
      <c r="G183" s="161" t="s">
        <v>138</v>
      </c>
      <c r="H183" s="162">
        <v>24.05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2.4050000000000002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139</v>
      </c>
      <c r="AT183" s="170" t="s">
        <v>137</v>
      </c>
      <c r="AU183" s="170" t="s">
        <v>140</v>
      </c>
      <c r="AY183" s="17" t="s">
        <v>134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140</v>
      </c>
      <c r="BK183" s="171">
        <f>ROUND(I183*H183,2)</f>
        <v>0</v>
      </c>
      <c r="BL183" s="17" t="s">
        <v>139</v>
      </c>
      <c r="BM183" s="170" t="s">
        <v>228</v>
      </c>
    </row>
    <row r="184" spans="2:51" s="13" customFormat="1" ht="12">
      <c r="B184" s="172"/>
      <c r="D184" s="173" t="s">
        <v>156</v>
      </c>
      <c r="E184" s="174" t="s">
        <v>1</v>
      </c>
      <c r="F184" s="175" t="s">
        <v>229</v>
      </c>
      <c r="H184" s="176">
        <v>24.05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156</v>
      </c>
      <c r="AU184" s="174" t="s">
        <v>140</v>
      </c>
      <c r="AV184" s="13" t="s">
        <v>140</v>
      </c>
      <c r="AW184" s="13" t="s">
        <v>33</v>
      </c>
      <c r="AX184" s="13" t="s">
        <v>84</v>
      </c>
      <c r="AY184" s="174" t="s">
        <v>134</v>
      </c>
    </row>
    <row r="185" spans="1:65" s="2" customFormat="1" ht="16.5" customHeight="1">
      <c r="A185" s="32"/>
      <c r="B185" s="157"/>
      <c r="C185" s="158" t="s">
        <v>7</v>
      </c>
      <c r="D185" s="158" t="s">
        <v>137</v>
      </c>
      <c r="E185" s="159" t="s">
        <v>230</v>
      </c>
      <c r="F185" s="160" t="s">
        <v>231</v>
      </c>
      <c r="G185" s="161" t="s">
        <v>138</v>
      </c>
      <c r="H185" s="162">
        <v>4.189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139</v>
      </c>
      <c r="AT185" s="170" t="s">
        <v>137</v>
      </c>
      <c r="AU185" s="170" t="s">
        <v>140</v>
      </c>
      <c r="AY185" s="17" t="s">
        <v>134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140</v>
      </c>
      <c r="BK185" s="171">
        <f>ROUND(I185*H185,2)</f>
        <v>0</v>
      </c>
      <c r="BL185" s="17" t="s">
        <v>139</v>
      </c>
      <c r="BM185" s="170" t="s">
        <v>232</v>
      </c>
    </row>
    <row r="186" spans="2:51" s="13" customFormat="1" ht="12">
      <c r="B186" s="172"/>
      <c r="D186" s="173" t="s">
        <v>156</v>
      </c>
      <c r="E186" s="174" t="s">
        <v>1</v>
      </c>
      <c r="F186" s="175" t="s">
        <v>233</v>
      </c>
      <c r="H186" s="176">
        <v>2.842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156</v>
      </c>
      <c r="AU186" s="174" t="s">
        <v>140</v>
      </c>
      <c r="AV186" s="13" t="s">
        <v>140</v>
      </c>
      <c r="AW186" s="13" t="s">
        <v>33</v>
      </c>
      <c r="AX186" s="13" t="s">
        <v>76</v>
      </c>
      <c r="AY186" s="174" t="s">
        <v>134</v>
      </c>
    </row>
    <row r="187" spans="2:51" s="13" customFormat="1" ht="12">
      <c r="B187" s="172"/>
      <c r="D187" s="173" t="s">
        <v>156</v>
      </c>
      <c r="E187" s="174" t="s">
        <v>1</v>
      </c>
      <c r="F187" s="175" t="s">
        <v>234</v>
      </c>
      <c r="H187" s="176">
        <v>1.347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156</v>
      </c>
      <c r="AU187" s="174" t="s">
        <v>140</v>
      </c>
      <c r="AV187" s="13" t="s">
        <v>140</v>
      </c>
      <c r="AW187" s="13" t="s">
        <v>33</v>
      </c>
      <c r="AX187" s="13" t="s">
        <v>76</v>
      </c>
      <c r="AY187" s="174" t="s">
        <v>134</v>
      </c>
    </row>
    <row r="188" spans="2:51" s="15" customFormat="1" ht="12">
      <c r="B188" s="199"/>
      <c r="D188" s="173" t="s">
        <v>156</v>
      </c>
      <c r="E188" s="200" t="s">
        <v>1</v>
      </c>
      <c r="F188" s="201" t="s">
        <v>212</v>
      </c>
      <c r="H188" s="202">
        <v>4.189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156</v>
      </c>
      <c r="AU188" s="200" t="s">
        <v>140</v>
      </c>
      <c r="AV188" s="15" t="s">
        <v>139</v>
      </c>
      <c r="AW188" s="15" t="s">
        <v>33</v>
      </c>
      <c r="AX188" s="15" t="s">
        <v>84</v>
      </c>
      <c r="AY188" s="200" t="s">
        <v>134</v>
      </c>
    </row>
    <row r="189" spans="2:63" s="12" customFormat="1" ht="22.9" customHeight="1">
      <c r="B189" s="144"/>
      <c r="D189" s="145" t="s">
        <v>75</v>
      </c>
      <c r="E189" s="155" t="s">
        <v>235</v>
      </c>
      <c r="F189" s="155" t="s">
        <v>236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84</v>
      </c>
      <c r="AT189" s="153" t="s">
        <v>75</v>
      </c>
      <c r="AU189" s="153" t="s">
        <v>84</v>
      </c>
      <c r="AY189" s="145" t="s">
        <v>134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237</v>
      </c>
      <c r="D190" s="158" t="s">
        <v>137</v>
      </c>
      <c r="E190" s="159" t="s">
        <v>238</v>
      </c>
      <c r="F190" s="160" t="s">
        <v>239</v>
      </c>
      <c r="G190" s="161" t="s">
        <v>240</v>
      </c>
      <c r="H190" s="162">
        <v>2.613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139</v>
      </c>
      <c r="AT190" s="170" t="s">
        <v>137</v>
      </c>
      <c r="AU190" s="170" t="s">
        <v>140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140</v>
      </c>
      <c r="BK190" s="171">
        <f>ROUND(I190*H190,2)</f>
        <v>0</v>
      </c>
      <c r="BL190" s="17" t="s">
        <v>139</v>
      </c>
      <c r="BM190" s="170" t="s">
        <v>241</v>
      </c>
    </row>
    <row r="191" spans="1:65" s="2" customFormat="1" ht="21.75" customHeight="1">
      <c r="A191" s="32"/>
      <c r="B191" s="157"/>
      <c r="C191" s="158" t="s">
        <v>242</v>
      </c>
      <c r="D191" s="158" t="s">
        <v>137</v>
      </c>
      <c r="E191" s="159" t="s">
        <v>243</v>
      </c>
      <c r="F191" s="160" t="s">
        <v>244</v>
      </c>
      <c r="G191" s="161" t="s">
        <v>240</v>
      </c>
      <c r="H191" s="162">
        <v>130.65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139</v>
      </c>
      <c r="AT191" s="170" t="s">
        <v>137</v>
      </c>
      <c r="AU191" s="170" t="s">
        <v>140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140</v>
      </c>
      <c r="BK191" s="171">
        <f>ROUND(I191*H191,2)</f>
        <v>0</v>
      </c>
      <c r="BL191" s="17" t="s">
        <v>139</v>
      </c>
      <c r="BM191" s="170" t="s">
        <v>245</v>
      </c>
    </row>
    <row r="192" spans="2:51" s="13" customFormat="1" ht="12">
      <c r="B192" s="172"/>
      <c r="D192" s="173" t="s">
        <v>156</v>
      </c>
      <c r="F192" s="175" t="s">
        <v>246</v>
      </c>
      <c r="H192" s="176">
        <v>130.65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156</v>
      </c>
      <c r="AU192" s="174" t="s">
        <v>140</v>
      </c>
      <c r="AV192" s="13" t="s">
        <v>140</v>
      </c>
      <c r="AW192" s="13" t="s">
        <v>3</v>
      </c>
      <c r="AX192" s="13" t="s">
        <v>84</v>
      </c>
      <c r="AY192" s="174" t="s">
        <v>134</v>
      </c>
    </row>
    <row r="193" spans="1:65" s="2" customFormat="1" ht="21.75" customHeight="1">
      <c r="A193" s="32"/>
      <c r="B193" s="157"/>
      <c r="C193" s="158" t="s">
        <v>247</v>
      </c>
      <c r="D193" s="158" t="s">
        <v>137</v>
      </c>
      <c r="E193" s="159" t="s">
        <v>248</v>
      </c>
      <c r="F193" s="160" t="s">
        <v>249</v>
      </c>
      <c r="G193" s="161" t="s">
        <v>240</v>
      </c>
      <c r="H193" s="162">
        <v>2.613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139</v>
      </c>
      <c r="AT193" s="170" t="s">
        <v>137</v>
      </c>
      <c r="AU193" s="170" t="s">
        <v>140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140</v>
      </c>
      <c r="BK193" s="171">
        <f>ROUND(I193*H193,2)</f>
        <v>0</v>
      </c>
      <c r="BL193" s="17" t="s">
        <v>139</v>
      </c>
      <c r="BM193" s="170" t="s">
        <v>250</v>
      </c>
    </row>
    <row r="194" spans="1:65" s="2" customFormat="1" ht="21.75" customHeight="1">
      <c r="A194" s="32"/>
      <c r="B194" s="157"/>
      <c r="C194" s="158" t="s">
        <v>251</v>
      </c>
      <c r="D194" s="158" t="s">
        <v>137</v>
      </c>
      <c r="E194" s="159" t="s">
        <v>252</v>
      </c>
      <c r="F194" s="160" t="s">
        <v>253</v>
      </c>
      <c r="G194" s="161" t="s">
        <v>240</v>
      </c>
      <c r="H194" s="162">
        <v>23.517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139</v>
      </c>
      <c r="AT194" s="170" t="s">
        <v>137</v>
      </c>
      <c r="AU194" s="170" t="s">
        <v>140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140</v>
      </c>
      <c r="BK194" s="171">
        <f>ROUND(I194*H194,2)</f>
        <v>0</v>
      </c>
      <c r="BL194" s="17" t="s">
        <v>139</v>
      </c>
      <c r="BM194" s="170" t="s">
        <v>254</v>
      </c>
    </row>
    <row r="195" spans="2:51" s="13" customFormat="1" ht="12">
      <c r="B195" s="172"/>
      <c r="D195" s="173" t="s">
        <v>156</v>
      </c>
      <c r="F195" s="175" t="s">
        <v>255</v>
      </c>
      <c r="H195" s="176">
        <v>23.517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156</v>
      </c>
      <c r="AU195" s="174" t="s">
        <v>140</v>
      </c>
      <c r="AV195" s="13" t="s">
        <v>140</v>
      </c>
      <c r="AW195" s="13" t="s">
        <v>3</v>
      </c>
      <c r="AX195" s="13" t="s">
        <v>84</v>
      </c>
      <c r="AY195" s="174" t="s">
        <v>134</v>
      </c>
    </row>
    <row r="196" spans="1:65" s="2" customFormat="1" ht="21.75" customHeight="1">
      <c r="A196" s="32"/>
      <c r="B196" s="157"/>
      <c r="C196" s="158" t="s">
        <v>256</v>
      </c>
      <c r="D196" s="158" t="s">
        <v>137</v>
      </c>
      <c r="E196" s="159" t="s">
        <v>257</v>
      </c>
      <c r="F196" s="160" t="s">
        <v>258</v>
      </c>
      <c r="G196" s="161" t="s">
        <v>240</v>
      </c>
      <c r="H196" s="162">
        <v>2.613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139</v>
      </c>
      <c r="AT196" s="170" t="s">
        <v>137</v>
      </c>
      <c r="AU196" s="170" t="s">
        <v>140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140</v>
      </c>
      <c r="BK196" s="171">
        <f>ROUND(I196*H196,2)</f>
        <v>0</v>
      </c>
      <c r="BL196" s="17" t="s">
        <v>139</v>
      </c>
      <c r="BM196" s="170" t="s">
        <v>259</v>
      </c>
    </row>
    <row r="197" spans="2:63" s="12" customFormat="1" ht="22.9" customHeight="1">
      <c r="B197" s="144"/>
      <c r="D197" s="145" t="s">
        <v>75</v>
      </c>
      <c r="E197" s="155" t="s">
        <v>260</v>
      </c>
      <c r="F197" s="155" t="s">
        <v>261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84</v>
      </c>
      <c r="AT197" s="153" t="s">
        <v>75</v>
      </c>
      <c r="AU197" s="153" t="s">
        <v>84</v>
      </c>
      <c r="AY197" s="145" t="s">
        <v>134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262</v>
      </c>
      <c r="D198" s="158" t="s">
        <v>137</v>
      </c>
      <c r="E198" s="159" t="s">
        <v>263</v>
      </c>
      <c r="F198" s="160" t="s">
        <v>264</v>
      </c>
      <c r="G198" s="161" t="s">
        <v>240</v>
      </c>
      <c r="H198" s="162">
        <v>0.692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139</v>
      </c>
      <c r="AT198" s="170" t="s">
        <v>137</v>
      </c>
      <c r="AU198" s="170" t="s">
        <v>140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140</v>
      </c>
      <c r="BK198" s="171">
        <f>ROUND(I198*H198,2)</f>
        <v>0</v>
      </c>
      <c r="BL198" s="17" t="s">
        <v>139</v>
      </c>
      <c r="BM198" s="170" t="s">
        <v>265</v>
      </c>
    </row>
    <row r="199" spans="1:65" s="2" customFormat="1" ht="21.75" customHeight="1">
      <c r="A199" s="32"/>
      <c r="B199" s="157"/>
      <c r="C199" s="158" t="s">
        <v>266</v>
      </c>
      <c r="D199" s="158" t="s">
        <v>137</v>
      </c>
      <c r="E199" s="159" t="s">
        <v>267</v>
      </c>
      <c r="F199" s="160" t="s">
        <v>268</v>
      </c>
      <c r="G199" s="161" t="s">
        <v>240</v>
      </c>
      <c r="H199" s="162">
        <v>0.692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139</v>
      </c>
      <c r="AT199" s="170" t="s">
        <v>137</v>
      </c>
      <c r="AU199" s="170" t="s">
        <v>140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140</v>
      </c>
      <c r="BK199" s="171">
        <f>ROUND(I199*H199,2)</f>
        <v>0</v>
      </c>
      <c r="BL199" s="17" t="s">
        <v>139</v>
      </c>
      <c r="BM199" s="170" t="s">
        <v>269</v>
      </c>
    </row>
    <row r="200" spans="1:65" s="2" customFormat="1" ht="21.75" customHeight="1">
      <c r="A200" s="32"/>
      <c r="B200" s="157"/>
      <c r="C200" s="158" t="s">
        <v>270</v>
      </c>
      <c r="D200" s="158" t="s">
        <v>137</v>
      </c>
      <c r="E200" s="159" t="s">
        <v>271</v>
      </c>
      <c r="F200" s="160" t="s">
        <v>272</v>
      </c>
      <c r="G200" s="161" t="s">
        <v>240</v>
      </c>
      <c r="H200" s="162">
        <v>0.692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139</v>
      </c>
      <c r="AT200" s="170" t="s">
        <v>137</v>
      </c>
      <c r="AU200" s="170" t="s">
        <v>140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140</v>
      </c>
      <c r="BK200" s="171">
        <f>ROUND(I200*H200,2)</f>
        <v>0</v>
      </c>
      <c r="BL200" s="17" t="s">
        <v>139</v>
      </c>
      <c r="BM200" s="170" t="s">
        <v>273</v>
      </c>
    </row>
    <row r="201" spans="2:63" s="12" customFormat="1" ht="25.9" customHeight="1">
      <c r="B201" s="144"/>
      <c r="D201" s="145" t="s">
        <v>75</v>
      </c>
      <c r="E201" s="146" t="s">
        <v>274</v>
      </c>
      <c r="F201" s="146" t="s">
        <v>275</v>
      </c>
      <c r="I201" s="147"/>
      <c r="J201" s="148">
        <f>BK201</f>
        <v>0</v>
      </c>
      <c r="L201" s="144"/>
      <c r="M201" s="149"/>
      <c r="N201" s="150"/>
      <c r="O201" s="150"/>
      <c r="P201" s="151">
        <f>P202+P229+P240+P252+P264+P286+P290+P308+P314+P334+P351+P361+P372+P389+P395</f>
        <v>0</v>
      </c>
      <c r="Q201" s="150"/>
      <c r="R201" s="151">
        <f>R202+R229+R240+R252+R264+R286+R290+R308+R314+R334+R351+R361+R372+R389+R395</f>
        <v>2.04453093</v>
      </c>
      <c r="S201" s="150"/>
      <c r="T201" s="152">
        <f>T202+T229+T240+T252+T264+T286+T290+T308+T314+T334+T351+T361+T372+T389+T395</f>
        <v>0.2042545</v>
      </c>
      <c r="AR201" s="145" t="s">
        <v>140</v>
      </c>
      <c r="AT201" s="153" t="s">
        <v>75</v>
      </c>
      <c r="AU201" s="153" t="s">
        <v>76</v>
      </c>
      <c r="AY201" s="145" t="s">
        <v>134</v>
      </c>
      <c r="BK201" s="154">
        <f>BK202+BK229+BK240+BK252+BK264+BK286+BK290+BK308+BK314+BK334+BK351+BK361+BK372+BK389+BK395</f>
        <v>0</v>
      </c>
    </row>
    <row r="202" spans="2:63" s="12" customFormat="1" ht="22.9" customHeight="1">
      <c r="B202" s="144"/>
      <c r="D202" s="145" t="s">
        <v>75</v>
      </c>
      <c r="E202" s="155" t="s">
        <v>276</v>
      </c>
      <c r="F202" s="155" t="s">
        <v>277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SUM(P203:P228)</f>
        <v>0</v>
      </c>
      <c r="Q202" s="150"/>
      <c r="R202" s="151">
        <f>SUM(R203:R228)</f>
        <v>0.0323145</v>
      </c>
      <c r="S202" s="150"/>
      <c r="T202" s="152">
        <f>SUM(T203:T228)</f>
        <v>0</v>
      </c>
      <c r="AR202" s="145" t="s">
        <v>140</v>
      </c>
      <c r="AT202" s="153" t="s">
        <v>75</v>
      </c>
      <c r="AU202" s="153" t="s">
        <v>84</v>
      </c>
      <c r="AY202" s="145" t="s">
        <v>134</v>
      </c>
      <c r="BK202" s="154">
        <f>SUM(BK203:BK228)</f>
        <v>0</v>
      </c>
    </row>
    <row r="203" spans="1:65" s="2" customFormat="1" ht="21.75" customHeight="1">
      <c r="A203" s="32"/>
      <c r="B203" s="157"/>
      <c r="C203" s="158" t="s">
        <v>278</v>
      </c>
      <c r="D203" s="158" t="s">
        <v>137</v>
      </c>
      <c r="E203" s="159" t="s">
        <v>279</v>
      </c>
      <c r="F203" s="160" t="s">
        <v>280</v>
      </c>
      <c r="G203" s="161" t="s">
        <v>138</v>
      </c>
      <c r="H203" s="162">
        <v>3.655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197</v>
      </c>
      <c r="AT203" s="170" t="s">
        <v>137</v>
      </c>
      <c r="AU203" s="170" t="s">
        <v>140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140</v>
      </c>
      <c r="BK203" s="171">
        <f>ROUND(I203*H203,2)</f>
        <v>0</v>
      </c>
      <c r="BL203" s="17" t="s">
        <v>197</v>
      </c>
      <c r="BM203" s="170" t="s">
        <v>281</v>
      </c>
    </row>
    <row r="204" spans="2:51" s="13" customFormat="1" ht="12">
      <c r="B204" s="172"/>
      <c r="D204" s="173" t="s">
        <v>156</v>
      </c>
      <c r="E204" s="174" t="s">
        <v>1</v>
      </c>
      <c r="F204" s="175" t="s">
        <v>282</v>
      </c>
      <c r="H204" s="176">
        <v>1.208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156</v>
      </c>
      <c r="AU204" s="174" t="s">
        <v>140</v>
      </c>
      <c r="AV204" s="13" t="s">
        <v>140</v>
      </c>
      <c r="AW204" s="13" t="s">
        <v>33</v>
      </c>
      <c r="AX204" s="13" t="s">
        <v>76</v>
      </c>
      <c r="AY204" s="174" t="s">
        <v>134</v>
      </c>
    </row>
    <row r="205" spans="2:51" s="13" customFormat="1" ht="12">
      <c r="B205" s="172"/>
      <c r="D205" s="173" t="s">
        <v>156</v>
      </c>
      <c r="E205" s="174" t="s">
        <v>1</v>
      </c>
      <c r="F205" s="175" t="s">
        <v>283</v>
      </c>
      <c r="H205" s="176">
        <v>2.447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156</v>
      </c>
      <c r="AU205" s="174" t="s">
        <v>140</v>
      </c>
      <c r="AV205" s="13" t="s">
        <v>140</v>
      </c>
      <c r="AW205" s="13" t="s">
        <v>33</v>
      </c>
      <c r="AX205" s="13" t="s">
        <v>76</v>
      </c>
      <c r="AY205" s="174" t="s">
        <v>134</v>
      </c>
    </row>
    <row r="206" spans="2:51" s="15" customFormat="1" ht="12">
      <c r="B206" s="199"/>
      <c r="D206" s="173" t="s">
        <v>156</v>
      </c>
      <c r="E206" s="200" t="s">
        <v>1</v>
      </c>
      <c r="F206" s="201" t="s">
        <v>212</v>
      </c>
      <c r="H206" s="202">
        <v>3.655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156</v>
      </c>
      <c r="AU206" s="200" t="s">
        <v>140</v>
      </c>
      <c r="AV206" s="15" t="s">
        <v>139</v>
      </c>
      <c r="AW206" s="15" t="s">
        <v>33</v>
      </c>
      <c r="AX206" s="15" t="s">
        <v>84</v>
      </c>
      <c r="AY206" s="200" t="s">
        <v>134</v>
      </c>
    </row>
    <row r="207" spans="1:65" s="2" customFormat="1" ht="21.75" customHeight="1">
      <c r="A207" s="32"/>
      <c r="B207" s="157"/>
      <c r="C207" s="158" t="s">
        <v>284</v>
      </c>
      <c r="D207" s="158" t="s">
        <v>137</v>
      </c>
      <c r="E207" s="159" t="s">
        <v>285</v>
      </c>
      <c r="F207" s="160" t="s">
        <v>286</v>
      </c>
      <c r="G207" s="161" t="s">
        <v>138</v>
      </c>
      <c r="H207" s="162">
        <v>6.758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197</v>
      </c>
      <c r="AT207" s="170" t="s">
        <v>137</v>
      </c>
      <c r="AU207" s="170" t="s">
        <v>140</v>
      </c>
      <c r="AY207" s="17" t="s">
        <v>134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140</v>
      </c>
      <c r="BK207" s="171">
        <f>ROUND(I207*H207,2)</f>
        <v>0</v>
      </c>
      <c r="BL207" s="17" t="s">
        <v>197</v>
      </c>
      <c r="BM207" s="170" t="s">
        <v>287</v>
      </c>
    </row>
    <row r="208" spans="2:51" s="13" customFormat="1" ht="12">
      <c r="B208" s="172"/>
      <c r="D208" s="173" t="s">
        <v>156</v>
      </c>
      <c r="E208" s="174" t="s">
        <v>1</v>
      </c>
      <c r="F208" s="175" t="s">
        <v>288</v>
      </c>
      <c r="H208" s="176">
        <v>0.697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156</v>
      </c>
      <c r="AU208" s="174" t="s">
        <v>140</v>
      </c>
      <c r="AV208" s="13" t="s">
        <v>140</v>
      </c>
      <c r="AW208" s="13" t="s">
        <v>33</v>
      </c>
      <c r="AX208" s="13" t="s">
        <v>76</v>
      </c>
      <c r="AY208" s="174" t="s">
        <v>134</v>
      </c>
    </row>
    <row r="209" spans="2:51" s="13" customFormat="1" ht="12">
      <c r="B209" s="172"/>
      <c r="D209" s="173" t="s">
        <v>156</v>
      </c>
      <c r="E209" s="174" t="s">
        <v>1</v>
      </c>
      <c r="F209" s="175" t="s">
        <v>289</v>
      </c>
      <c r="H209" s="176">
        <v>5.31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156</v>
      </c>
      <c r="AU209" s="174" t="s">
        <v>140</v>
      </c>
      <c r="AV209" s="13" t="s">
        <v>140</v>
      </c>
      <c r="AW209" s="13" t="s">
        <v>33</v>
      </c>
      <c r="AX209" s="13" t="s">
        <v>76</v>
      </c>
      <c r="AY209" s="174" t="s">
        <v>134</v>
      </c>
    </row>
    <row r="210" spans="2:51" s="13" customFormat="1" ht="12">
      <c r="B210" s="172"/>
      <c r="D210" s="173" t="s">
        <v>156</v>
      </c>
      <c r="E210" s="174" t="s">
        <v>1</v>
      </c>
      <c r="F210" s="175" t="s">
        <v>290</v>
      </c>
      <c r="H210" s="176">
        <v>0.751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156</v>
      </c>
      <c r="AU210" s="174" t="s">
        <v>140</v>
      </c>
      <c r="AV210" s="13" t="s">
        <v>140</v>
      </c>
      <c r="AW210" s="13" t="s">
        <v>33</v>
      </c>
      <c r="AX210" s="13" t="s">
        <v>76</v>
      </c>
      <c r="AY210" s="174" t="s">
        <v>134</v>
      </c>
    </row>
    <row r="211" spans="2:51" s="15" customFormat="1" ht="12">
      <c r="B211" s="199"/>
      <c r="D211" s="173" t="s">
        <v>156</v>
      </c>
      <c r="E211" s="200" t="s">
        <v>1</v>
      </c>
      <c r="F211" s="201" t="s">
        <v>212</v>
      </c>
      <c r="H211" s="202">
        <v>6.758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156</v>
      </c>
      <c r="AU211" s="200" t="s">
        <v>140</v>
      </c>
      <c r="AV211" s="15" t="s">
        <v>139</v>
      </c>
      <c r="AW211" s="15" t="s">
        <v>33</v>
      </c>
      <c r="AX211" s="15" t="s">
        <v>84</v>
      </c>
      <c r="AY211" s="200" t="s">
        <v>134</v>
      </c>
    </row>
    <row r="212" spans="1:65" s="2" customFormat="1" ht="21.75" customHeight="1">
      <c r="A212" s="32"/>
      <c r="B212" s="157"/>
      <c r="C212" s="188" t="s">
        <v>291</v>
      </c>
      <c r="D212" s="188" t="s">
        <v>198</v>
      </c>
      <c r="E212" s="189" t="s">
        <v>292</v>
      </c>
      <c r="F212" s="190" t="s">
        <v>293</v>
      </c>
      <c r="G212" s="191" t="s">
        <v>294</v>
      </c>
      <c r="H212" s="192">
        <v>31.239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0.031239000000000003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291</v>
      </c>
      <c r="AT212" s="170" t="s">
        <v>198</v>
      </c>
      <c r="AU212" s="170" t="s">
        <v>140</v>
      </c>
      <c r="AY212" s="17" t="s">
        <v>134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140</v>
      </c>
      <c r="BK212" s="171">
        <f>ROUND(I212*H212,2)</f>
        <v>0</v>
      </c>
      <c r="BL212" s="17" t="s">
        <v>197</v>
      </c>
      <c r="BM212" s="170" t="s">
        <v>295</v>
      </c>
    </row>
    <row r="213" spans="2:51" s="14" customFormat="1" ht="12">
      <c r="B213" s="181"/>
      <c r="D213" s="173" t="s">
        <v>156</v>
      </c>
      <c r="E213" s="182" t="s">
        <v>1</v>
      </c>
      <c r="F213" s="183" t="s">
        <v>296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156</v>
      </c>
      <c r="AU213" s="182" t="s">
        <v>140</v>
      </c>
      <c r="AV213" s="14" t="s">
        <v>84</v>
      </c>
      <c r="AW213" s="14" t="s">
        <v>33</v>
      </c>
      <c r="AX213" s="14" t="s">
        <v>76</v>
      </c>
      <c r="AY213" s="182" t="s">
        <v>134</v>
      </c>
    </row>
    <row r="214" spans="2:51" s="13" customFormat="1" ht="12">
      <c r="B214" s="172"/>
      <c r="D214" s="173" t="s">
        <v>156</v>
      </c>
      <c r="E214" s="174" t="s">
        <v>1</v>
      </c>
      <c r="F214" s="175" t="s">
        <v>297</v>
      </c>
      <c r="H214" s="176">
        <v>31.239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156</v>
      </c>
      <c r="AU214" s="174" t="s">
        <v>140</v>
      </c>
      <c r="AV214" s="13" t="s">
        <v>140</v>
      </c>
      <c r="AW214" s="13" t="s">
        <v>33</v>
      </c>
      <c r="AX214" s="13" t="s">
        <v>84</v>
      </c>
      <c r="AY214" s="174" t="s">
        <v>134</v>
      </c>
    </row>
    <row r="215" spans="1:65" s="2" customFormat="1" ht="21.75" customHeight="1">
      <c r="A215" s="32"/>
      <c r="B215" s="157"/>
      <c r="C215" s="158" t="s">
        <v>298</v>
      </c>
      <c r="D215" s="158" t="s">
        <v>137</v>
      </c>
      <c r="E215" s="159" t="s">
        <v>299</v>
      </c>
      <c r="F215" s="160" t="s">
        <v>300</v>
      </c>
      <c r="G215" s="161" t="s">
        <v>138</v>
      </c>
      <c r="H215" s="162">
        <v>10.413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197</v>
      </c>
      <c r="AT215" s="170" t="s">
        <v>137</v>
      </c>
      <c r="AU215" s="170" t="s">
        <v>140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140</v>
      </c>
      <c r="BK215" s="171">
        <f>ROUND(I215*H215,2)</f>
        <v>0</v>
      </c>
      <c r="BL215" s="17" t="s">
        <v>197</v>
      </c>
      <c r="BM215" s="170" t="s">
        <v>301</v>
      </c>
    </row>
    <row r="216" spans="2:51" s="13" customFormat="1" ht="12">
      <c r="B216" s="172"/>
      <c r="D216" s="173" t="s">
        <v>156</v>
      </c>
      <c r="E216" s="174" t="s">
        <v>1</v>
      </c>
      <c r="F216" s="175" t="s">
        <v>302</v>
      </c>
      <c r="H216" s="176">
        <v>10.413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156</v>
      </c>
      <c r="AU216" s="174" t="s">
        <v>140</v>
      </c>
      <c r="AV216" s="13" t="s">
        <v>140</v>
      </c>
      <c r="AW216" s="13" t="s">
        <v>33</v>
      </c>
      <c r="AX216" s="13" t="s">
        <v>84</v>
      </c>
      <c r="AY216" s="174" t="s">
        <v>134</v>
      </c>
    </row>
    <row r="217" spans="1:65" s="2" customFormat="1" ht="21.75" customHeight="1">
      <c r="A217" s="32"/>
      <c r="B217" s="157"/>
      <c r="C217" s="158" t="s">
        <v>303</v>
      </c>
      <c r="D217" s="158" t="s">
        <v>137</v>
      </c>
      <c r="E217" s="159" t="s">
        <v>304</v>
      </c>
      <c r="F217" s="160" t="s">
        <v>305</v>
      </c>
      <c r="G217" s="161" t="s">
        <v>306</v>
      </c>
      <c r="H217" s="162">
        <v>16.295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197</v>
      </c>
      <c r="AT217" s="170" t="s">
        <v>137</v>
      </c>
      <c r="AU217" s="170" t="s">
        <v>140</v>
      </c>
      <c r="AY217" s="17" t="s">
        <v>134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140</v>
      </c>
      <c r="BK217" s="171">
        <f>ROUND(I217*H217,2)</f>
        <v>0</v>
      </c>
      <c r="BL217" s="17" t="s">
        <v>197</v>
      </c>
      <c r="BM217" s="170" t="s">
        <v>307</v>
      </c>
    </row>
    <row r="218" spans="2:51" s="13" customFormat="1" ht="12">
      <c r="B218" s="172"/>
      <c r="D218" s="173" t="s">
        <v>156</v>
      </c>
      <c r="E218" s="174" t="s">
        <v>1</v>
      </c>
      <c r="F218" s="175" t="s">
        <v>308</v>
      </c>
      <c r="H218" s="176">
        <v>3.485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156</v>
      </c>
      <c r="AU218" s="174" t="s">
        <v>140</v>
      </c>
      <c r="AV218" s="13" t="s">
        <v>140</v>
      </c>
      <c r="AW218" s="13" t="s">
        <v>33</v>
      </c>
      <c r="AX218" s="13" t="s">
        <v>76</v>
      </c>
      <c r="AY218" s="174" t="s">
        <v>134</v>
      </c>
    </row>
    <row r="219" spans="2:51" s="13" customFormat="1" ht="12">
      <c r="B219" s="172"/>
      <c r="D219" s="173" t="s">
        <v>156</v>
      </c>
      <c r="E219" s="174" t="s">
        <v>1</v>
      </c>
      <c r="F219" s="175" t="s">
        <v>309</v>
      </c>
      <c r="H219" s="176">
        <v>6.41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156</v>
      </c>
      <c r="AU219" s="174" t="s">
        <v>140</v>
      </c>
      <c r="AV219" s="13" t="s">
        <v>140</v>
      </c>
      <c r="AW219" s="13" t="s">
        <v>33</v>
      </c>
      <c r="AX219" s="13" t="s">
        <v>76</v>
      </c>
      <c r="AY219" s="174" t="s">
        <v>134</v>
      </c>
    </row>
    <row r="220" spans="2:51" s="13" customFormat="1" ht="12">
      <c r="B220" s="172"/>
      <c r="D220" s="173" t="s">
        <v>156</v>
      </c>
      <c r="E220" s="174" t="s">
        <v>1</v>
      </c>
      <c r="F220" s="175" t="s">
        <v>310</v>
      </c>
      <c r="H220" s="176">
        <v>5.2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156</v>
      </c>
      <c r="AU220" s="174" t="s">
        <v>140</v>
      </c>
      <c r="AV220" s="13" t="s">
        <v>140</v>
      </c>
      <c r="AW220" s="13" t="s">
        <v>33</v>
      </c>
      <c r="AX220" s="13" t="s">
        <v>76</v>
      </c>
      <c r="AY220" s="174" t="s">
        <v>134</v>
      </c>
    </row>
    <row r="221" spans="2:51" s="13" customFormat="1" ht="12">
      <c r="B221" s="172"/>
      <c r="D221" s="173" t="s">
        <v>156</v>
      </c>
      <c r="E221" s="174" t="s">
        <v>1</v>
      </c>
      <c r="F221" s="175" t="s">
        <v>311</v>
      </c>
      <c r="H221" s="176">
        <v>0.4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156</v>
      </c>
      <c r="AU221" s="174" t="s">
        <v>140</v>
      </c>
      <c r="AV221" s="13" t="s">
        <v>140</v>
      </c>
      <c r="AW221" s="13" t="s">
        <v>33</v>
      </c>
      <c r="AX221" s="13" t="s">
        <v>76</v>
      </c>
      <c r="AY221" s="174" t="s">
        <v>134</v>
      </c>
    </row>
    <row r="222" spans="2:51" s="13" customFormat="1" ht="12">
      <c r="B222" s="172"/>
      <c r="D222" s="173" t="s">
        <v>156</v>
      </c>
      <c r="E222" s="174" t="s">
        <v>1</v>
      </c>
      <c r="F222" s="175" t="s">
        <v>312</v>
      </c>
      <c r="H222" s="176">
        <v>0.8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156</v>
      </c>
      <c r="AU222" s="174" t="s">
        <v>140</v>
      </c>
      <c r="AV222" s="13" t="s">
        <v>140</v>
      </c>
      <c r="AW222" s="13" t="s">
        <v>33</v>
      </c>
      <c r="AX222" s="13" t="s">
        <v>76</v>
      </c>
      <c r="AY222" s="174" t="s">
        <v>134</v>
      </c>
    </row>
    <row r="223" spans="2:51" s="15" customFormat="1" ht="12">
      <c r="B223" s="199"/>
      <c r="D223" s="173" t="s">
        <v>156</v>
      </c>
      <c r="E223" s="200" t="s">
        <v>1</v>
      </c>
      <c r="F223" s="201" t="s">
        <v>212</v>
      </c>
      <c r="H223" s="202">
        <v>16.295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156</v>
      </c>
      <c r="AU223" s="200" t="s">
        <v>140</v>
      </c>
      <c r="AV223" s="15" t="s">
        <v>139</v>
      </c>
      <c r="AW223" s="15" t="s">
        <v>33</v>
      </c>
      <c r="AX223" s="15" t="s">
        <v>84</v>
      </c>
      <c r="AY223" s="200" t="s">
        <v>134</v>
      </c>
    </row>
    <row r="224" spans="1:65" s="2" customFormat="1" ht="21.75" customHeight="1">
      <c r="A224" s="32"/>
      <c r="B224" s="157"/>
      <c r="C224" s="158" t="s">
        <v>313</v>
      </c>
      <c r="D224" s="158" t="s">
        <v>137</v>
      </c>
      <c r="E224" s="159" t="s">
        <v>314</v>
      </c>
      <c r="F224" s="160" t="s">
        <v>315</v>
      </c>
      <c r="G224" s="161" t="s">
        <v>195</v>
      </c>
      <c r="H224" s="162">
        <v>8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197</v>
      </c>
      <c r="AT224" s="170" t="s">
        <v>137</v>
      </c>
      <c r="AU224" s="170" t="s">
        <v>140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140</v>
      </c>
      <c r="BK224" s="171">
        <f>ROUND(I224*H224,2)</f>
        <v>0</v>
      </c>
      <c r="BL224" s="17" t="s">
        <v>197</v>
      </c>
      <c r="BM224" s="170" t="s">
        <v>316</v>
      </c>
    </row>
    <row r="225" spans="1:65" s="2" customFormat="1" ht="16.5" customHeight="1">
      <c r="A225" s="32"/>
      <c r="B225" s="157"/>
      <c r="C225" s="188" t="s">
        <v>317</v>
      </c>
      <c r="D225" s="188" t="s">
        <v>198</v>
      </c>
      <c r="E225" s="189" t="s">
        <v>318</v>
      </c>
      <c r="F225" s="190" t="s">
        <v>319</v>
      </c>
      <c r="G225" s="191" t="s">
        <v>306</v>
      </c>
      <c r="H225" s="192">
        <v>17.925</v>
      </c>
      <c r="I225" s="193"/>
      <c r="J225" s="194">
        <f>ROUND(I225*H225,2)</f>
        <v>0</v>
      </c>
      <c r="K225" s="195"/>
      <c r="L225" s="196"/>
      <c r="M225" s="197" t="s">
        <v>1</v>
      </c>
      <c r="N225" s="198" t="s">
        <v>42</v>
      </c>
      <c r="O225" s="58"/>
      <c r="P225" s="168">
        <f>O225*H225</f>
        <v>0</v>
      </c>
      <c r="Q225" s="168">
        <v>6E-05</v>
      </c>
      <c r="R225" s="168">
        <f>Q225*H225</f>
        <v>0.0010755</v>
      </c>
      <c r="S225" s="168">
        <v>0</v>
      </c>
      <c r="T225" s="16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291</v>
      </c>
      <c r="AT225" s="170" t="s">
        <v>198</v>
      </c>
      <c r="AU225" s="170" t="s">
        <v>140</v>
      </c>
      <c r="AY225" s="17" t="s">
        <v>134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140</v>
      </c>
      <c r="BK225" s="171">
        <f>ROUND(I225*H225,2)</f>
        <v>0</v>
      </c>
      <c r="BL225" s="17" t="s">
        <v>197</v>
      </c>
      <c r="BM225" s="170" t="s">
        <v>320</v>
      </c>
    </row>
    <row r="226" spans="2:51" s="13" customFormat="1" ht="12">
      <c r="B226" s="172"/>
      <c r="D226" s="173" t="s">
        <v>156</v>
      </c>
      <c r="E226" s="174" t="s">
        <v>1</v>
      </c>
      <c r="F226" s="175" t="s">
        <v>321</v>
      </c>
      <c r="H226" s="176">
        <v>17.925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156</v>
      </c>
      <c r="AU226" s="174" t="s">
        <v>140</v>
      </c>
      <c r="AV226" s="13" t="s">
        <v>140</v>
      </c>
      <c r="AW226" s="13" t="s">
        <v>33</v>
      </c>
      <c r="AX226" s="13" t="s">
        <v>84</v>
      </c>
      <c r="AY226" s="174" t="s">
        <v>134</v>
      </c>
    </row>
    <row r="227" spans="1:65" s="2" customFormat="1" ht="21.75" customHeight="1">
      <c r="A227" s="32"/>
      <c r="B227" s="157"/>
      <c r="C227" s="158" t="s">
        <v>322</v>
      </c>
      <c r="D227" s="158" t="s">
        <v>137</v>
      </c>
      <c r="E227" s="159" t="s">
        <v>323</v>
      </c>
      <c r="F227" s="160" t="s">
        <v>324</v>
      </c>
      <c r="G227" s="161" t="s">
        <v>240</v>
      </c>
      <c r="H227" s="162">
        <v>0.032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197</v>
      </c>
      <c r="AT227" s="170" t="s">
        <v>137</v>
      </c>
      <c r="AU227" s="170" t="s">
        <v>140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140</v>
      </c>
      <c r="BK227" s="171">
        <f>ROUND(I227*H227,2)</f>
        <v>0</v>
      </c>
      <c r="BL227" s="17" t="s">
        <v>197</v>
      </c>
      <c r="BM227" s="170" t="s">
        <v>325</v>
      </c>
    </row>
    <row r="228" spans="1:65" s="2" customFormat="1" ht="21.75" customHeight="1">
      <c r="A228" s="32"/>
      <c r="B228" s="157"/>
      <c r="C228" s="158" t="s">
        <v>326</v>
      </c>
      <c r="D228" s="158" t="s">
        <v>137</v>
      </c>
      <c r="E228" s="159" t="s">
        <v>327</v>
      </c>
      <c r="F228" s="160" t="s">
        <v>328</v>
      </c>
      <c r="G228" s="161" t="s">
        <v>240</v>
      </c>
      <c r="H228" s="162">
        <v>0.032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197</v>
      </c>
      <c r="AT228" s="170" t="s">
        <v>137</v>
      </c>
      <c r="AU228" s="170" t="s">
        <v>140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140</v>
      </c>
      <c r="BK228" s="171">
        <f>ROUND(I228*H228,2)</f>
        <v>0</v>
      </c>
      <c r="BL228" s="17" t="s">
        <v>197</v>
      </c>
      <c r="BM228" s="170" t="s">
        <v>329</v>
      </c>
    </row>
    <row r="229" spans="2:63" s="12" customFormat="1" ht="22.9" customHeight="1">
      <c r="B229" s="144"/>
      <c r="D229" s="145" t="s">
        <v>75</v>
      </c>
      <c r="E229" s="155" t="s">
        <v>330</v>
      </c>
      <c r="F229" s="155" t="s">
        <v>331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SUM(P230:P239)</f>
        <v>0</v>
      </c>
      <c r="Q229" s="150"/>
      <c r="R229" s="151">
        <f>SUM(R230:R239)</f>
        <v>0.0083</v>
      </c>
      <c r="S229" s="150"/>
      <c r="T229" s="152">
        <f>SUM(T230:T239)</f>
        <v>0.021179999999999997</v>
      </c>
      <c r="AR229" s="145" t="s">
        <v>140</v>
      </c>
      <c r="AT229" s="153" t="s">
        <v>75</v>
      </c>
      <c r="AU229" s="153" t="s">
        <v>84</v>
      </c>
      <c r="AY229" s="145" t="s">
        <v>134</v>
      </c>
      <c r="BK229" s="154">
        <f>SUM(BK230:BK239)</f>
        <v>0</v>
      </c>
    </row>
    <row r="230" spans="1:65" s="2" customFormat="1" ht="16.5" customHeight="1">
      <c r="A230" s="32"/>
      <c r="B230" s="157"/>
      <c r="C230" s="158" t="s">
        <v>332</v>
      </c>
      <c r="D230" s="158" t="s">
        <v>137</v>
      </c>
      <c r="E230" s="159" t="s">
        <v>333</v>
      </c>
      <c r="F230" s="160" t="s">
        <v>334</v>
      </c>
      <c r="G230" s="161" t="s">
        <v>306</v>
      </c>
      <c r="H230" s="162">
        <v>6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0.00198</v>
      </c>
      <c r="T230" s="169">
        <f>S230*H230</f>
        <v>0.01188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197</v>
      </c>
      <c r="AT230" s="170" t="s">
        <v>137</v>
      </c>
      <c r="AU230" s="170" t="s">
        <v>140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140</v>
      </c>
      <c r="BK230" s="171">
        <f>ROUND(I230*H230,2)</f>
        <v>0</v>
      </c>
      <c r="BL230" s="17" t="s">
        <v>197</v>
      </c>
      <c r="BM230" s="170" t="s">
        <v>335</v>
      </c>
    </row>
    <row r="231" spans="1:65" s="2" customFormat="1" ht="16.5" customHeight="1">
      <c r="A231" s="32"/>
      <c r="B231" s="157"/>
      <c r="C231" s="158" t="s">
        <v>336</v>
      </c>
      <c r="D231" s="158" t="s">
        <v>137</v>
      </c>
      <c r="E231" s="159" t="s">
        <v>337</v>
      </c>
      <c r="F231" s="160" t="s">
        <v>338</v>
      </c>
      <c r="G231" s="161" t="s">
        <v>306</v>
      </c>
      <c r="H231" s="162">
        <v>2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0.00177</v>
      </c>
      <c r="R231" s="168">
        <f>Q231*H231</f>
        <v>0.00354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197</v>
      </c>
      <c r="AT231" s="170" t="s">
        <v>137</v>
      </c>
      <c r="AU231" s="170" t="s">
        <v>140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140</v>
      </c>
      <c r="BK231" s="171">
        <f>ROUND(I231*H231,2)</f>
        <v>0</v>
      </c>
      <c r="BL231" s="17" t="s">
        <v>197</v>
      </c>
      <c r="BM231" s="170" t="s">
        <v>339</v>
      </c>
    </row>
    <row r="232" spans="1:65" s="2" customFormat="1" ht="16.5" customHeight="1">
      <c r="A232" s="32"/>
      <c r="B232" s="157"/>
      <c r="C232" s="158" t="s">
        <v>340</v>
      </c>
      <c r="D232" s="158" t="s">
        <v>137</v>
      </c>
      <c r="E232" s="159" t="s">
        <v>341</v>
      </c>
      <c r="F232" s="160" t="s">
        <v>342</v>
      </c>
      <c r="G232" s="161" t="s">
        <v>306</v>
      </c>
      <c r="H232" s="162">
        <v>7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0.00046</v>
      </c>
      <c r="R232" s="168">
        <f>Q232*H232</f>
        <v>0.00322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197</v>
      </c>
      <c r="AT232" s="170" t="s">
        <v>137</v>
      </c>
      <c r="AU232" s="170" t="s">
        <v>140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140</v>
      </c>
      <c r="BK232" s="171">
        <f>ROUND(I232*H232,2)</f>
        <v>0</v>
      </c>
      <c r="BL232" s="17" t="s">
        <v>197</v>
      </c>
      <c r="BM232" s="170" t="s">
        <v>343</v>
      </c>
    </row>
    <row r="233" spans="1:65" s="2" customFormat="1" ht="16.5" customHeight="1">
      <c r="A233" s="32"/>
      <c r="B233" s="157"/>
      <c r="C233" s="158" t="s">
        <v>344</v>
      </c>
      <c r="D233" s="158" t="s">
        <v>137</v>
      </c>
      <c r="E233" s="159" t="s">
        <v>345</v>
      </c>
      <c r="F233" s="160" t="s">
        <v>346</v>
      </c>
      <c r="G233" s="161" t="s">
        <v>306</v>
      </c>
      <c r="H233" s="162">
        <v>2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0.00077</v>
      </c>
      <c r="R233" s="168">
        <f>Q233*H233</f>
        <v>0.00154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197</v>
      </c>
      <c r="AT233" s="170" t="s">
        <v>137</v>
      </c>
      <c r="AU233" s="170" t="s">
        <v>140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140</v>
      </c>
      <c r="BK233" s="171">
        <f>ROUND(I233*H233,2)</f>
        <v>0</v>
      </c>
      <c r="BL233" s="17" t="s">
        <v>197</v>
      </c>
      <c r="BM233" s="170" t="s">
        <v>347</v>
      </c>
    </row>
    <row r="234" spans="1:65" s="2" customFormat="1" ht="16.5" customHeight="1">
      <c r="A234" s="32"/>
      <c r="B234" s="157"/>
      <c r="C234" s="158" t="s">
        <v>348</v>
      </c>
      <c r="D234" s="158" t="s">
        <v>137</v>
      </c>
      <c r="E234" s="159" t="s">
        <v>349</v>
      </c>
      <c r="F234" s="160" t="s">
        <v>350</v>
      </c>
      <c r="G234" s="161" t="s">
        <v>195</v>
      </c>
      <c r="H234" s="162">
        <v>3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0.0031</v>
      </c>
      <c r="T234" s="169">
        <f>S234*H234</f>
        <v>0.0093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197</v>
      </c>
      <c r="AT234" s="170" t="s">
        <v>137</v>
      </c>
      <c r="AU234" s="170" t="s">
        <v>140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140</v>
      </c>
      <c r="BK234" s="171">
        <f>ROUND(I234*H234,2)</f>
        <v>0</v>
      </c>
      <c r="BL234" s="17" t="s">
        <v>197</v>
      </c>
      <c r="BM234" s="170" t="s">
        <v>351</v>
      </c>
    </row>
    <row r="235" spans="2:51" s="14" customFormat="1" ht="12">
      <c r="B235" s="181"/>
      <c r="D235" s="173" t="s">
        <v>156</v>
      </c>
      <c r="E235" s="182" t="s">
        <v>1</v>
      </c>
      <c r="F235" s="183" t="s">
        <v>352</v>
      </c>
      <c r="H235" s="182" t="s">
        <v>1</v>
      </c>
      <c r="I235" s="184"/>
      <c r="L235" s="181"/>
      <c r="M235" s="185"/>
      <c r="N235" s="186"/>
      <c r="O235" s="186"/>
      <c r="P235" s="186"/>
      <c r="Q235" s="186"/>
      <c r="R235" s="186"/>
      <c r="S235" s="186"/>
      <c r="T235" s="187"/>
      <c r="AT235" s="182" t="s">
        <v>156</v>
      </c>
      <c r="AU235" s="182" t="s">
        <v>140</v>
      </c>
      <c r="AV235" s="14" t="s">
        <v>84</v>
      </c>
      <c r="AW235" s="14" t="s">
        <v>33</v>
      </c>
      <c r="AX235" s="14" t="s">
        <v>76</v>
      </c>
      <c r="AY235" s="182" t="s">
        <v>134</v>
      </c>
    </row>
    <row r="236" spans="2:51" s="13" customFormat="1" ht="12">
      <c r="B236" s="172"/>
      <c r="D236" s="173" t="s">
        <v>156</v>
      </c>
      <c r="E236" s="174" t="s">
        <v>1</v>
      </c>
      <c r="F236" s="175" t="s">
        <v>81</v>
      </c>
      <c r="H236" s="176">
        <v>3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156</v>
      </c>
      <c r="AU236" s="174" t="s">
        <v>140</v>
      </c>
      <c r="AV236" s="13" t="s">
        <v>140</v>
      </c>
      <c r="AW236" s="13" t="s">
        <v>33</v>
      </c>
      <c r="AX236" s="13" t="s">
        <v>84</v>
      </c>
      <c r="AY236" s="174" t="s">
        <v>134</v>
      </c>
    </row>
    <row r="237" spans="1:65" s="2" customFormat="1" ht="16.5" customHeight="1">
      <c r="A237" s="32"/>
      <c r="B237" s="157"/>
      <c r="C237" s="158" t="s">
        <v>353</v>
      </c>
      <c r="D237" s="158" t="s">
        <v>137</v>
      </c>
      <c r="E237" s="159" t="s">
        <v>354</v>
      </c>
      <c r="F237" s="160" t="s">
        <v>355</v>
      </c>
      <c r="G237" s="161" t="s">
        <v>306</v>
      </c>
      <c r="H237" s="162">
        <v>11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197</v>
      </c>
      <c r="AT237" s="170" t="s">
        <v>137</v>
      </c>
      <c r="AU237" s="170" t="s">
        <v>140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140</v>
      </c>
      <c r="BK237" s="171">
        <f>ROUND(I237*H237,2)</f>
        <v>0</v>
      </c>
      <c r="BL237" s="17" t="s">
        <v>197</v>
      </c>
      <c r="BM237" s="170" t="s">
        <v>356</v>
      </c>
    </row>
    <row r="238" spans="1:65" s="2" customFormat="1" ht="21.75" customHeight="1">
      <c r="A238" s="32"/>
      <c r="B238" s="157"/>
      <c r="C238" s="158" t="s">
        <v>357</v>
      </c>
      <c r="D238" s="158" t="s">
        <v>137</v>
      </c>
      <c r="E238" s="159" t="s">
        <v>358</v>
      </c>
      <c r="F238" s="160" t="s">
        <v>359</v>
      </c>
      <c r="G238" s="161" t="s">
        <v>240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197</v>
      </c>
      <c r="AT238" s="170" t="s">
        <v>137</v>
      </c>
      <c r="AU238" s="170" t="s">
        <v>140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140</v>
      </c>
      <c r="BK238" s="171">
        <f>ROUND(I238*H238,2)</f>
        <v>0</v>
      </c>
      <c r="BL238" s="17" t="s">
        <v>197</v>
      </c>
      <c r="BM238" s="170" t="s">
        <v>360</v>
      </c>
    </row>
    <row r="239" spans="1:65" s="2" customFormat="1" ht="21.75" customHeight="1">
      <c r="A239" s="32"/>
      <c r="B239" s="157"/>
      <c r="C239" s="158" t="s">
        <v>361</v>
      </c>
      <c r="D239" s="158" t="s">
        <v>137</v>
      </c>
      <c r="E239" s="159" t="s">
        <v>362</v>
      </c>
      <c r="F239" s="160" t="s">
        <v>363</v>
      </c>
      <c r="G239" s="161" t="s">
        <v>240</v>
      </c>
      <c r="H239" s="162">
        <v>0.008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197</v>
      </c>
      <c r="AT239" s="170" t="s">
        <v>137</v>
      </c>
      <c r="AU239" s="170" t="s">
        <v>140</v>
      </c>
      <c r="AY239" s="17" t="s">
        <v>134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140</v>
      </c>
      <c r="BK239" s="171">
        <f>ROUND(I239*H239,2)</f>
        <v>0</v>
      </c>
      <c r="BL239" s="17" t="s">
        <v>197</v>
      </c>
      <c r="BM239" s="170" t="s">
        <v>364</v>
      </c>
    </row>
    <row r="240" spans="2:63" s="12" customFormat="1" ht="22.9" customHeight="1">
      <c r="B240" s="144"/>
      <c r="D240" s="145" t="s">
        <v>75</v>
      </c>
      <c r="E240" s="155" t="s">
        <v>365</v>
      </c>
      <c r="F240" s="155" t="s">
        <v>366</v>
      </c>
      <c r="I240" s="147"/>
      <c r="J240" s="156">
        <f>BK240</f>
        <v>0</v>
      </c>
      <c r="L240" s="144"/>
      <c r="M240" s="149"/>
      <c r="N240" s="150"/>
      <c r="O240" s="150"/>
      <c r="P240" s="151">
        <f>SUM(P241:P251)</f>
        <v>0</v>
      </c>
      <c r="Q240" s="150"/>
      <c r="R240" s="151">
        <f>SUM(R241:R251)</f>
        <v>0.02018</v>
      </c>
      <c r="S240" s="150"/>
      <c r="T240" s="152">
        <f>SUM(T241:T251)</f>
        <v>0.0027999999999999995</v>
      </c>
      <c r="AR240" s="145" t="s">
        <v>140</v>
      </c>
      <c r="AT240" s="153" t="s">
        <v>75</v>
      </c>
      <c r="AU240" s="153" t="s">
        <v>84</v>
      </c>
      <c r="AY240" s="145" t="s">
        <v>134</v>
      </c>
      <c r="BK240" s="154">
        <f>SUM(BK241:BK251)</f>
        <v>0</v>
      </c>
    </row>
    <row r="241" spans="1:65" s="2" customFormat="1" ht="16.5" customHeight="1">
      <c r="A241" s="32"/>
      <c r="B241" s="157"/>
      <c r="C241" s="158" t="s">
        <v>367</v>
      </c>
      <c r="D241" s="158" t="s">
        <v>137</v>
      </c>
      <c r="E241" s="159" t="s">
        <v>368</v>
      </c>
      <c r="F241" s="160" t="s">
        <v>369</v>
      </c>
      <c r="G241" s="161" t="s">
        <v>306</v>
      </c>
      <c r="H241" s="162">
        <v>10</v>
      </c>
      <c r="I241" s="163"/>
      <c r="J241" s="164">
        <f aca="true" t="shared" si="10" ref="J241:J251"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 aca="true" t="shared" si="11" ref="P241:P251">O241*H241</f>
        <v>0</v>
      </c>
      <c r="Q241" s="168">
        <v>0</v>
      </c>
      <c r="R241" s="168">
        <f aca="true" t="shared" si="12" ref="R241:R251">Q241*H241</f>
        <v>0</v>
      </c>
      <c r="S241" s="168">
        <v>0.00028</v>
      </c>
      <c r="T241" s="169">
        <f aca="true" t="shared" si="13" ref="T241:T251">S241*H241</f>
        <v>0.0027999999999999995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197</v>
      </c>
      <c r="AT241" s="170" t="s">
        <v>137</v>
      </c>
      <c r="AU241" s="170" t="s">
        <v>140</v>
      </c>
      <c r="AY241" s="17" t="s">
        <v>134</v>
      </c>
      <c r="BE241" s="171">
        <f aca="true" t="shared" si="14" ref="BE241:BE251">IF(N241="základní",J241,0)</f>
        <v>0</v>
      </c>
      <c r="BF241" s="171">
        <f aca="true" t="shared" si="15" ref="BF241:BF251">IF(N241="snížená",J241,0)</f>
        <v>0</v>
      </c>
      <c r="BG241" s="171">
        <f aca="true" t="shared" si="16" ref="BG241:BG251">IF(N241="zákl. přenesená",J241,0)</f>
        <v>0</v>
      </c>
      <c r="BH241" s="171">
        <f aca="true" t="shared" si="17" ref="BH241:BH251">IF(N241="sníž. přenesená",J241,0)</f>
        <v>0</v>
      </c>
      <c r="BI241" s="171">
        <f aca="true" t="shared" si="18" ref="BI241:BI251">IF(N241="nulová",J241,0)</f>
        <v>0</v>
      </c>
      <c r="BJ241" s="17" t="s">
        <v>140</v>
      </c>
      <c r="BK241" s="171">
        <f aca="true" t="shared" si="19" ref="BK241:BK251">ROUND(I241*H241,2)</f>
        <v>0</v>
      </c>
      <c r="BL241" s="17" t="s">
        <v>197</v>
      </c>
      <c r="BM241" s="170" t="s">
        <v>370</v>
      </c>
    </row>
    <row r="242" spans="1:65" s="2" customFormat="1" ht="21.75" customHeight="1">
      <c r="A242" s="32"/>
      <c r="B242" s="157"/>
      <c r="C242" s="158" t="s">
        <v>371</v>
      </c>
      <c r="D242" s="158" t="s">
        <v>137</v>
      </c>
      <c r="E242" s="159" t="s">
        <v>372</v>
      </c>
      <c r="F242" s="160" t="s">
        <v>373</v>
      </c>
      <c r="G242" s="161" t="s">
        <v>306</v>
      </c>
      <c r="H242" s="162">
        <v>20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0.00042</v>
      </c>
      <c r="R242" s="168">
        <f t="shared" si="12"/>
        <v>0.008400000000000001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197</v>
      </c>
      <c r="AT242" s="170" t="s">
        <v>137</v>
      </c>
      <c r="AU242" s="170" t="s">
        <v>140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140</v>
      </c>
      <c r="BK242" s="171">
        <f t="shared" si="19"/>
        <v>0</v>
      </c>
      <c r="BL242" s="17" t="s">
        <v>197</v>
      </c>
      <c r="BM242" s="170" t="s">
        <v>374</v>
      </c>
    </row>
    <row r="243" spans="1:65" s="2" customFormat="1" ht="21.75" customHeight="1">
      <c r="A243" s="32"/>
      <c r="B243" s="157"/>
      <c r="C243" s="188" t="s">
        <v>375</v>
      </c>
      <c r="D243" s="188" t="s">
        <v>198</v>
      </c>
      <c r="E243" s="189" t="s">
        <v>376</v>
      </c>
      <c r="F243" s="190" t="s">
        <v>377</v>
      </c>
      <c r="G243" s="191" t="s">
        <v>306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0.00011</v>
      </c>
      <c r="R243" s="168">
        <f t="shared" si="12"/>
        <v>0.0007700000000000001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291</v>
      </c>
      <c r="AT243" s="170" t="s">
        <v>198</v>
      </c>
      <c r="AU243" s="170" t="s">
        <v>140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140</v>
      </c>
      <c r="BK243" s="171">
        <f t="shared" si="19"/>
        <v>0</v>
      </c>
      <c r="BL243" s="17" t="s">
        <v>197</v>
      </c>
      <c r="BM243" s="170" t="s">
        <v>378</v>
      </c>
    </row>
    <row r="244" spans="1:65" s="2" customFormat="1" ht="21.75" customHeight="1">
      <c r="A244" s="32"/>
      <c r="B244" s="157"/>
      <c r="C244" s="188" t="s">
        <v>173</v>
      </c>
      <c r="D244" s="188" t="s">
        <v>198</v>
      </c>
      <c r="E244" s="189" t="s">
        <v>379</v>
      </c>
      <c r="F244" s="190" t="s">
        <v>380</v>
      </c>
      <c r="G244" s="191" t="s">
        <v>306</v>
      </c>
      <c r="H244" s="192">
        <v>7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0.00017</v>
      </c>
      <c r="R244" s="168">
        <f t="shared" si="12"/>
        <v>0.00119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291</v>
      </c>
      <c r="AT244" s="170" t="s">
        <v>198</v>
      </c>
      <c r="AU244" s="170" t="s">
        <v>140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140</v>
      </c>
      <c r="BK244" s="171">
        <f t="shared" si="19"/>
        <v>0</v>
      </c>
      <c r="BL244" s="17" t="s">
        <v>197</v>
      </c>
      <c r="BM244" s="170" t="s">
        <v>381</v>
      </c>
    </row>
    <row r="245" spans="1:65" s="2" customFormat="1" ht="21.75" customHeight="1">
      <c r="A245" s="32"/>
      <c r="B245" s="157"/>
      <c r="C245" s="188" t="s">
        <v>382</v>
      </c>
      <c r="D245" s="188" t="s">
        <v>198</v>
      </c>
      <c r="E245" s="189" t="s">
        <v>383</v>
      </c>
      <c r="F245" s="190" t="s">
        <v>384</v>
      </c>
      <c r="G245" s="191" t="s">
        <v>306</v>
      </c>
      <c r="H245" s="192">
        <v>6</v>
      </c>
      <c r="I245" s="193"/>
      <c r="J245" s="194">
        <f t="shared" si="10"/>
        <v>0</v>
      </c>
      <c r="K245" s="195"/>
      <c r="L245" s="196"/>
      <c r="M245" s="197" t="s">
        <v>1</v>
      </c>
      <c r="N245" s="198" t="s">
        <v>42</v>
      </c>
      <c r="O245" s="58"/>
      <c r="P245" s="168">
        <f t="shared" si="11"/>
        <v>0</v>
      </c>
      <c r="Q245" s="168">
        <v>0.00027</v>
      </c>
      <c r="R245" s="168">
        <f t="shared" si="12"/>
        <v>0.00162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291</v>
      </c>
      <c r="AT245" s="170" t="s">
        <v>198</v>
      </c>
      <c r="AU245" s="170" t="s">
        <v>140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140</v>
      </c>
      <c r="BK245" s="171">
        <f t="shared" si="19"/>
        <v>0</v>
      </c>
      <c r="BL245" s="17" t="s">
        <v>197</v>
      </c>
      <c r="BM245" s="170" t="s">
        <v>385</v>
      </c>
    </row>
    <row r="246" spans="1:65" s="2" customFormat="1" ht="21.75" customHeight="1">
      <c r="A246" s="32"/>
      <c r="B246" s="157"/>
      <c r="C246" s="158" t="s">
        <v>386</v>
      </c>
      <c r="D246" s="158" t="s">
        <v>137</v>
      </c>
      <c r="E246" s="159" t="s">
        <v>387</v>
      </c>
      <c r="F246" s="160" t="s">
        <v>388</v>
      </c>
      <c r="G246" s="161" t="s">
        <v>389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197</v>
      </c>
      <c r="AT246" s="170" t="s">
        <v>137</v>
      </c>
      <c r="AU246" s="170" t="s">
        <v>140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140</v>
      </c>
      <c r="BK246" s="171">
        <f t="shared" si="19"/>
        <v>0</v>
      </c>
      <c r="BL246" s="17" t="s">
        <v>197</v>
      </c>
      <c r="BM246" s="170" t="s">
        <v>390</v>
      </c>
    </row>
    <row r="247" spans="1:65" s="2" customFormat="1" ht="21.75" customHeight="1">
      <c r="A247" s="32"/>
      <c r="B247" s="157"/>
      <c r="C247" s="158" t="s">
        <v>391</v>
      </c>
      <c r="D247" s="158" t="s">
        <v>137</v>
      </c>
      <c r="E247" s="159" t="s">
        <v>392</v>
      </c>
      <c r="F247" s="160" t="s">
        <v>393</v>
      </c>
      <c r="G247" s="161" t="s">
        <v>389</v>
      </c>
      <c r="H247" s="162">
        <v>1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</v>
      </c>
      <c r="R247" s="168">
        <f t="shared" si="12"/>
        <v>0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197</v>
      </c>
      <c r="AT247" s="170" t="s">
        <v>137</v>
      </c>
      <c r="AU247" s="170" t="s">
        <v>140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140</v>
      </c>
      <c r="BK247" s="171">
        <f t="shared" si="19"/>
        <v>0</v>
      </c>
      <c r="BL247" s="17" t="s">
        <v>197</v>
      </c>
      <c r="BM247" s="170" t="s">
        <v>394</v>
      </c>
    </row>
    <row r="248" spans="1:65" s="2" customFormat="1" ht="21.75" customHeight="1">
      <c r="A248" s="32"/>
      <c r="B248" s="157"/>
      <c r="C248" s="158" t="s">
        <v>395</v>
      </c>
      <c r="D248" s="158" t="s">
        <v>137</v>
      </c>
      <c r="E248" s="159" t="s">
        <v>396</v>
      </c>
      <c r="F248" s="160" t="s">
        <v>397</v>
      </c>
      <c r="G248" s="161" t="s">
        <v>306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0.0004</v>
      </c>
      <c r="R248" s="168">
        <f t="shared" si="12"/>
        <v>0.008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197</v>
      </c>
      <c r="AT248" s="170" t="s">
        <v>137</v>
      </c>
      <c r="AU248" s="170" t="s">
        <v>140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140</v>
      </c>
      <c r="BK248" s="171">
        <f t="shared" si="19"/>
        <v>0</v>
      </c>
      <c r="BL248" s="17" t="s">
        <v>197</v>
      </c>
      <c r="BM248" s="170" t="s">
        <v>398</v>
      </c>
    </row>
    <row r="249" spans="1:65" s="2" customFormat="1" ht="16.5" customHeight="1">
      <c r="A249" s="32"/>
      <c r="B249" s="157"/>
      <c r="C249" s="158" t="s">
        <v>399</v>
      </c>
      <c r="D249" s="158" t="s">
        <v>137</v>
      </c>
      <c r="E249" s="159" t="s">
        <v>400</v>
      </c>
      <c r="F249" s="160" t="s">
        <v>401</v>
      </c>
      <c r="G249" s="161" t="s">
        <v>306</v>
      </c>
      <c r="H249" s="162">
        <v>20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1E-05</v>
      </c>
      <c r="R249" s="168">
        <f t="shared" si="12"/>
        <v>0.0002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197</v>
      </c>
      <c r="AT249" s="170" t="s">
        <v>137</v>
      </c>
      <c r="AU249" s="170" t="s">
        <v>140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140</v>
      </c>
      <c r="BK249" s="171">
        <f t="shared" si="19"/>
        <v>0</v>
      </c>
      <c r="BL249" s="17" t="s">
        <v>197</v>
      </c>
      <c r="BM249" s="170" t="s">
        <v>402</v>
      </c>
    </row>
    <row r="250" spans="1:65" s="2" customFormat="1" ht="21.75" customHeight="1">
      <c r="A250" s="32"/>
      <c r="B250" s="157"/>
      <c r="C250" s="158" t="s">
        <v>403</v>
      </c>
      <c r="D250" s="158" t="s">
        <v>137</v>
      </c>
      <c r="E250" s="159" t="s">
        <v>404</v>
      </c>
      <c r="F250" s="160" t="s">
        <v>405</v>
      </c>
      <c r="G250" s="161" t="s">
        <v>240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197</v>
      </c>
      <c r="AT250" s="170" t="s">
        <v>137</v>
      </c>
      <c r="AU250" s="170" t="s">
        <v>140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140</v>
      </c>
      <c r="BK250" s="171">
        <f t="shared" si="19"/>
        <v>0</v>
      </c>
      <c r="BL250" s="17" t="s">
        <v>197</v>
      </c>
      <c r="BM250" s="170" t="s">
        <v>406</v>
      </c>
    </row>
    <row r="251" spans="1:65" s="2" customFormat="1" ht="21.75" customHeight="1">
      <c r="A251" s="32"/>
      <c r="B251" s="157"/>
      <c r="C251" s="158" t="s">
        <v>407</v>
      </c>
      <c r="D251" s="158" t="s">
        <v>137</v>
      </c>
      <c r="E251" s="159" t="s">
        <v>408</v>
      </c>
      <c r="F251" s="160" t="s">
        <v>409</v>
      </c>
      <c r="G251" s="161" t="s">
        <v>240</v>
      </c>
      <c r="H251" s="162">
        <v>0.02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</v>
      </c>
      <c r="R251" s="168">
        <f t="shared" si="12"/>
        <v>0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197</v>
      </c>
      <c r="AT251" s="170" t="s">
        <v>137</v>
      </c>
      <c r="AU251" s="170" t="s">
        <v>140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140</v>
      </c>
      <c r="BK251" s="171">
        <f t="shared" si="19"/>
        <v>0</v>
      </c>
      <c r="BL251" s="17" t="s">
        <v>197</v>
      </c>
      <c r="BM251" s="170" t="s">
        <v>410</v>
      </c>
    </row>
    <row r="252" spans="2:63" s="12" customFormat="1" ht="22.9" customHeight="1">
      <c r="B252" s="144"/>
      <c r="D252" s="145" t="s">
        <v>75</v>
      </c>
      <c r="E252" s="155" t="s">
        <v>411</v>
      </c>
      <c r="F252" s="155" t="s">
        <v>412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SUM(P253:P263)</f>
        <v>0</v>
      </c>
      <c r="Q252" s="150"/>
      <c r="R252" s="151">
        <f>SUM(R253:R263)</f>
        <v>0.0031499999999999996</v>
      </c>
      <c r="S252" s="150"/>
      <c r="T252" s="152">
        <f>SUM(T253:T263)</f>
        <v>0.00645</v>
      </c>
      <c r="AR252" s="145" t="s">
        <v>140</v>
      </c>
      <c r="AT252" s="153" t="s">
        <v>75</v>
      </c>
      <c r="AU252" s="153" t="s">
        <v>84</v>
      </c>
      <c r="AY252" s="145" t="s">
        <v>134</v>
      </c>
      <c r="BK252" s="154">
        <f>SUM(BK253:BK263)</f>
        <v>0</v>
      </c>
    </row>
    <row r="253" spans="1:65" s="2" customFormat="1" ht="21.75" customHeight="1">
      <c r="A253" s="32"/>
      <c r="B253" s="157"/>
      <c r="C253" s="158" t="s">
        <v>413</v>
      </c>
      <c r="D253" s="158" t="s">
        <v>137</v>
      </c>
      <c r="E253" s="159" t="s">
        <v>414</v>
      </c>
      <c r="F253" s="160" t="s">
        <v>415</v>
      </c>
      <c r="G253" s="161" t="s">
        <v>306</v>
      </c>
      <c r="H253" s="162">
        <v>3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0.00011</v>
      </c>
      <c r="R253" s="168">
        <f>Q253*H253</f>
        <v>0.00033</v>
      </c>
      <c r="S253" s="168">
        <v>0.00215</v>
      </c>
      <c r="T253" s="169">
        <f>S253*H253</f>
        <v>0.00645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197</v>
      </c>
      <c r="AT253" s="170" t="s">
        <v>137</v>
      </c>
      <c r="AU253" s="170" t="s">
        <v>140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140</v>
      </c>
      <c r="BK253" s="171">
        <f>ROUND(I253*H253,2)</f>
        <v>0</v>
      </c>
      <c r="BL253" s="17" t="s">
        <v>197</v>
      </c>
      <c r="BM253" s="170" t="s">
        <v>416</v>
      </c>
    </row>
    <row r="254" spans="1:65" s="2" customFormat="1" ht="21.75" customHeight="1">
      <c r="A254" s="32"/>
      <c r="B254" s="157"/>
      <c r="C254" s="158" t="s">
        <v>417</v>
      </c>
      <c r="D254" s="158" t="s">
        <v>137</v>
      </c>
      <c r="E254" s="159" t="s">
        <v>418</v>
      </c>
      <c r="F254" s="160" t="s">
        <v>419</v>
      </c>
      <c r="G254" s="161" t="s">
        <v>306</v>
      </c>
      <c r="H254" s="162">
        <v>1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0.0006</v>
      </c>
      <c r="R254" s="168">
        <f>Q254*H254</f>
        <v>0.0006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197</v>
      </c>
      <c r="AT254" s="170" t="s">
        <v>137</v>
      </c>
      <c r="AU254" s="170" t="s">
        <v>140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140</v>
      </c>
      <c r="BK254" s="171">
        <f>ROUND(I254*H254,2)</f>
        <v>0</v>
      </c>
      <c r="BL254" s="17" t="s">
        <v>197</v>
      </c>
      <c r="BM254" s="170" t="s">
        <v>420</v>
      </c>
    </row>
    <row r="255" spans="2:51" s="14" customFormat="1" ht="12">
      <c r="B255" s="181"/>
      <c r="D255" s="173" t="s">
        <v>156</v>
      </c>
      <c r="E255" s="182" t="s">
        <v>1</v>
      </c>
      <c r="F255" s="183" t="s">
        <v>421</v>
      </c>
      <c r="H255" s="182" t="s">
        <v>1</v>
      </c>
      <c r="I255" s="184"/>
      <c r="L255" s="181"/>
      <c r="M255" s="185"/>
      <c r="N255" s="186"/>
      <c r="O255" s="186"/>
      <c r="P255" s="186"/>
      <c r="Q255" s="186"/>
      <c r="R255" s="186"/>
      <c r="S255" s="186"/>
      <c r="T255" s="187"/>
      <c r="AT255" s="182" t="s">
        <v>156</v>
      </c>
      <c r="AU255" s="182" t="s">
        <v>140</v>
      </c>
      <c r="AV255" s="14" t="s">
        <v>84</v>
      </c>
      <c r="AW255" s="14" t="s">
        <v>33</v>
      </c>
      <c r="AX255" s="14" t="s">
        <v>76</v>
      </c>
      <c r="AY255" s="182" t="s">
        <v>134</v>
      </c>
    </row>
    <row r="256" spans="2:51" s="13" customFormat="1" ht="12">
      <c r="B256" s="172"/>
      <c r="D256" s="173" t="s">
        <v>156</v>
      </c>
      <c r="E256" s="174" t="s">
        <v>1</v>
      </c>
      <c r="F256" s="175" t="s">
        <v>84</v>
      </c>
      <c r="H256" s="176">
        <v>1</v>
      </c>
      <c r="I256" s="177"/>
      <c r="L256" s="172"/>
      <c r="M256" s="178"/>
      <c r="N256" s="179"/>
      <c r="O256" s="179"/>
      <c r="P256" s="179"/>
      <c r="Q256" s="179"/>
      <c r="R256" s="179"/>
      <c r="S256" s="179"/>
      <c r="T256" s="180"/>
      <c r="AT256" s="174" t="s">
        <v>156</v>
      </c>
      <c r="AU256" s="174" t="s">
        <v>140</v>
      </c>
      <c r="AV256" s="13" t="s">
        <v>140</v>
      </c>
      <c r="AW256" s="13" t="s">
        <v>33</v>
      </c>
      <c r="AX256" s="13" t="s">
        <v>84</v>
      </c>
      <c r="AY256" s="174" t="s">
        <v>134</v>
      </c>
    </row>
    <row r="257" spans="1:65" s="2" customFormat="1" ht="21.75" customHeight="1">
      <c r="A257" s="32"/>
      <c r="B257" s="157"/>
      <c r="C257" s="158" t="s">
        <v>422</v>
      </c>
      <c r="D257" s="158" t="s">
        <v>137</v>
      </c>
      <c r="E257" s="159" t="s">
        <v>423</v>
      </c>
      <c r="F257" s="160" t="s">
        <v>424</v>
      </c>
      <c r="G257" s="161" t="s">
        <v>306</v>
      </c>
      <c r="H257" s="162">
        <v>3</v>
      </c>
      <c r="I257" s="163"/>
      <c r="J257" s="164">
        <f aca="true" t="shared" si="20" ref="J257:J263"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 aca="true" t="shared" si="21" ref="P257:P263">O257*H257</f>
        <v>0</v>
      </c>
      <c r="Q257" s="168">
        <v>0.00054</v>
      </c>
      <c r="R257" s="168">
        <f aca="true" t="shared" si="22" ref="R257:R263">Q257*H257</f>
        <v>0.00162</v>
      </c>
      <c r="S257" s="168">
        <v>0</v>
      </c>
      <c r="T257" s="169">
        <f aca="true" t="shared" si="23" ref="T257:T263"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197</v>
      </c>
      <c r="AT257" s="170" t="s">
        <v>137</v>
      </c>
      <c r="AU257" s="170" t="s">
        <v>140</v>
      </c>
      <c r="AY257" s="17" t="s">
        <v>134</v>
      </c>
      <c r="BE257" s="171">
        <f aca="true" t="shared" si="24" ref="BE257:BE263">IF(N257="základní",J257,0)</f>
        <v>0</v>
      </c>
      <c r="BF257" s="171">
        <f aca="true" t="shared" si="25" ref="BF257:BF263">IF(N257="snížená",J257,0)</f>
        <v>0</v>
      </c>
      <c r="BG257" s="171">
        <f aca="true" t="shared" si="26" ref="BG257:BG263">IF(N257="zákl. přenesená",J257,0)</f>
        <v>0</v>
      </c>
      <c r="BH257" s="171">
        <f aca="true" t="shared" si="27" ref="BH257:BH263">IF(N257="sníž. přenesená",J257,0)</f>
        <v>0</v>
      </c>
      <c r="BI257" s="171">
        <f aca="true" t="shared" si="28" ref="BI257:BI263">IF(N257="nulová",J257,0)</f>
        <v>0</v>
      </c>
      <c r="BJ257" s="17" t="s">
        <v>140</v>
      </c>
      <c r="BK257" s="171">
        <f aca="true" t="shared" si="29" ref="BK257:BK263">ROUND(I257*H257,2)</f>
        <v>0</v>
      </c>
      <c r="BL257" s="17" t="s">
        <v>197</v>
      </c>
      <c r="BM257" s="170" t="s">
        <v>425</v>
      </c>
    </row>
    <row r="258" spans="1:65" s="2" customFormat="1" ht="21.75" customHeight="1">
      <c r="A258" s="32"/>
      <c r="B258" s="157"/>
      <c r="C258" s="158" t="s">
        <v>426</v>
      </c>
      <c r="D258" s="158" t="s">
        <v>137</v>
      </c>
      <c r="E258" s="159" t="s">
        <v>427</v>
      </c>
      <c r="F258" s="160" t="s">
        <v>428</v>
      </c>
      <c r="G258" s="161" t="s">
        <v>389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0.0006</v>
      </c>
      <c r="R258" s="168">
        <f t="shared" si="22"/>
        <v>0.0006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197</v>
      </c>
      <c r="AT258" s="170" t="s">
        <v>137</v>
      </c>
      <c r="AU258" s="170" t="s">
        <v>140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140</v>
      </c>
      <c r="BK258" s="171">
        <f t="shared" si="29"/>
        <v>0</v>
      </c>
      <c r="BL258" s="17" t="s">
        <v>197</v>
      </c>
      <c r="BM258" s="170" t="s">
        <v>429</v>
      </c>
    </row>
    <row r="259" spans="1:65" s="2" customFormat="1" ht="16.5" customHeight="1">
      <c r="A259" s="32"/>
      <c r="B259" s="157"/>
      <c r="C259" s="158" t="s">
        <v>430</v>
      </c>
      <c r="D259" s="158" t="s">
        <v>137</v>
      </c>
      <c r="E259" s="159" t="s">
        <v>431</v>
      </c>
      <c r="F259" s="160" t="s">
        <v>432</v>
      </c>
      <c r="G259" s="161" t="s">
        <v>195</v>
      </c>
      <c r="H259" s="162">
        <v>2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197</v>
      </c>
      <c r="AT259" s="170" t="s">
        <v>137</v>
      </c>
      <c r="AU259" s="170" t="s">
        <v>140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140</v>
      </c>
      <c r="BK259" s="171">
        <f t="shared" si="29"/>
        <v>0</v>
      </c>
      <c r="BL259" s="17" t="s">
        <v>197</v>
      </c>
      <c r="BM259" s="170" t="s">
        <v>433</v>
      </c>
    </row>
    <row r="260" spans="1:65" s="2" customFormat="1" ht="16.5" customHeight="1">
      <c r="A260" s="32"/>
      <c r="B260" s="157"/>
      <c r="C260" s="158" t="s">
        <v>434</v>
      </c>
      <c r="D260" s="158" t="s">
        <v>137</v>
      </c>
      <c r="E260" s="159" t="s">
        <v>435</v>
      </c>
      <c r="F260" s="160" t="s">
        <v>436</v>
      </c>
      <c r="G260" s="161" t="s">
        <v>306</v>
      </c>
      <c r="H260" s="162">
        <v>3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197</v>
      </c>
      <c r="AT260" s="170" t="s">
        <v>137</v>
      </c>
      <c r="AU260" s="170" t="s">
        <v>140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140</v>
      </c>
      <c r="BK260" s="171">
        <f t="shared" si="29"/>
        <v>0</v>
      </c>
      <c r="BL260" s="17" t="s">
        <v>197</v>
      </c>
      <c r="BM260" s="170" t="s">
        <v>437</v>
      </c>
    </row>
    <row r="261" spans="1:65" s="2" customFormat="1" ht="16.5" customHeight="1">
      <c r="A261" s="32"/>
      <c r="B261" s="157"/>
      <c r="C261" s="158" t="s">
        <v>438</v>
      </c>
      <c r="D261" s="158" t="s">
        <v>137</v>
      </c>
      <c r="E261" s="159" t="s">
        <v>439</v>
      </c>
      <c r="F261" s="160" t="s">
        <v>440</v>
      </c>
      <c r="G261" s="161" t="s">
        <v>195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197</v>
      </c>
      <c r="AT261" s="170" t="s">
        <v>137</v>
      </c>
      <c r="AU261" s="170" t="s">
        <v>140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140</v>
      </c>
      <c r="BK261" s="171">
        <f t="shared" si="29"/>
        <v>0</v>
      </c>
      <c r="BL261" s="17" t="s">
        <v>197</v>
      </c>
      <c r="BM261" s="170" t="s">
        <v>441</v>
      </c>
    </row>
    <row r="262" spans="1:65" s="2" customFormat="1" ht="21.75" customHeight="1">
      <c r="A262" s="32"/>
      <c r="B262" s="157"/>
      <c r="C262" s="158" t="s">
        <v>442</v>
      </c>
      <c r="D262" s="158" t="s">
        <v>137</v>
      </c>
      <c r="E262" s="159" t="s">
        <v>443</v>
      </c>
      <c r="F262" s="160" t="s">
        <v>444</v>
      </c>
      <c r="G262" s="161" t="s">
        <v>240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197</v>
      </c>
      <c r="AT262" s="170" t="s">
        <v>137</v>
      </c>
      <c r="AU262" s="170" t="s">
        <v>140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140</v>
      </c>
      <c r="BK262" s="171">
        <f t="shared" si="29"/>
        <v>0</v>
      </c>
      <c r="BL262" s="17" t="s">
        <v>197</v>
      </c>
      <c r="BM262" s="170" t="s">
        <v>445</v>
      </c>
    </row>
    <row r="263" spans="1:65" s="2" customFormat="1" ht="21.75" customHeight="1">
      <c r="A263" s="32"/>
      <c r="B263" s="157"/>
      <c r="C263" s="158" t="s">
        <v>446</v>
      </c>
      <c r="D263" s="158" t="s">
        <v>137</v>
      </c>
      <c r="E263" s="159" t="s">
        <v>447</v>
      </c>
      <c r="F263" s="160" t="s">
        <v>448</v>
      </c>
      <c r="G263" s="161" t="s">
        <v>240</v>
      </c>
      <c r="H263" s="162">
        <v>0.003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197</v>
      </c>
      <c r="AT263" s="170" t="s">
        <v>137</v>
      </c>
      <c r="AU263" s="170" t="s">
        <v>140</v>
      </c>
      <c r="AY263" s="17" t="s">
        <v>134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140</v>
      </c>
      <c r="BK263" s="171">
        <f t="shared" si="29"/>
        <v>0</v>
      </c>
      <c r="BL263" s="17" t="s">
        <v>197</v>
      </c>
      <c r="BM263" s="170" t="s">
        <v>449</v>
      </c>
    </row>
    <row r="264" spans="2:63" s="12" customFormat="1" ht="22.9" customHeight="1">
      <c r="B264" s="144"/>
      <c r="D264" s="145" t="s">
        <v>75</v>
      </c>
      <c r="E264" s="155" t="s">
        <v>450</v>
      </c>
      <c r="F264" s="155" t="s">
        <v>451</v>
      </c>
      <c r="I264" s="147"/>
      <c r="J264" s="156">
        <f>BK264</f>
        <v>0</v>
      </c>
      <c r="L264" s="144"/>
      <c r="M264" s="149"/>
      <c r="N264" s="150"/>
      <c r="O264" s="150"/>
      <c r="P264" s="151">
        <f>SUM(P265:P285)</f>
        <v>0</v>
      </c>
      <c r="Q264" s="150"/>
      <c r="R264" s="151">
        <f>SUM(R265:R285)</f>
        <v>0.06498</v>
      </c>
      <c r="S264" s="150"/>
      <c r="T264" s="152">
        <f>SUM(T265:T285)</f>
        <v>0.07775</v>
      </c>
      <c r="AR264" s="145" t="s">
        <v>140</v>
      </c>
      <c r="AT264" s="153" t="s">
        <v>75</v>
      </c>
      <c r="AU264" s="153" t="s">
        <v>84</v>
      </c>
      <c r="AY264" s="145" t="s">
        <v>134</v>
      </c>
      <c r="BK264" s="154">
        <f>SUM(BK265:BK285)</f>
        <v>0</v>
      </c>
    </row>
    <row r="265" spans="1:65" s="2" customFormat="1" ht="16.5" customHeight="1">
      <c r="A265" s="32"/>
      <c r="B265" s="157"/>
      <c r="C265" s="158" t="s">
        <v>452</v>
      </c>
      <c r="D265" s="158" t="s">
        <v>137</v>
      </c>
      <c r="E265" s="159" t="s">
        <v>453</v>
      </c>
      <c r="F265" s="160" t="s">
        <v>454</v>
      </c>
      <c r="G265" s="161" t="s">
        <v>389</v>
      </c>
      <c r="H265" s="162">
        <v>1</v>
      </c>
      <c r="I265" s="163"/>
      <c r="J265" s="164">
        <f aca="true" t="shared" si="30" ref="J265:J285">ROUND(I265*H265,2)</f>
        <v>0</v>
      </c>
      <c r="K265" s="165"/>
      <c r="L265" s="33"/>
      <c r="M265" s="166" t="s">
        <v>1</v>
      </c>
      <c r="N265" s="167" t="s">
        <v>42</v>
      </c>
      <c r="O265" s="58"/>
      <c r="P265" s="168">
        <f aca="true" t="shared" si="31" ref="P265:P285">O265*H265</f>
        <v>0</v>
      </c>
      <c r="Q265" s="168">
        <v>0</v>
      </c>
      <c r="R265" s="168">
        <f aca="true" t="shared" si="32" ref="R265:R285">Q265*H265</f>
        <v>0</v>
      </c>
      <c r="S265" s="168">
        <v>0.01933</v>
      </c>
      <c r="T265" s="169">
        <f aca="true" t="shared" si="33" ref="T265:T285">S265*H265</f>
        <v>0.01933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197</v>
      </c>
      <c r="AT265" s="170" t="s">
        <v>137</v>
      </c>
      <c r="AU265" s="170" t="s">
        <v>140</v>
      </c>
      <c r="AY265" s="17" t="s">
        <v>134</v>
      </c>
      <c r="BE265" s="171">
        <f aca="true" t="shared" si="34" ref="BE265:BE285">IF(N265="základní",J265,0)</f>
        <v>0</v>
      </c>
      <c r="BF265" s="171">
        <f aca="true" t="shared" si="35" ref="BF265:BF285">IF(N265="snížená",J265,0)</f>
        <v>0</v>
      </c>
      <c r="BG265" s="171">
        <f aca="true" t="shared" si="36" ref="BG265:BG285">IF(N265="zákl. přenesená",J265,0)</f>
        <v>0</v>
      </c>
      <c r="BH265" s="171">
        <f aca="true" t="shared" si="37" ref="BH265:BH285">IF(N265="sníž. přenesená",J265,0)</f>
        <v>0</v>
      </c>
      <c r="BI265" s="171">
        <f aca="true" t="shared" si="38" ref="BI265:BI285">IF(N265="nulová",J265,0)</f>
        <v>0</v>
      </c>
      <c r="BJ265" s="17" t="s">
        <v>140</v>
      </c>
      <c r="BK265" s="171">
        <f aca="true" t="shared" si="39" ref="BK265:BK285">ROUND(I265*H265,2)</f>
        <v>0</v>
      </c>
      <c r="BL265" s="17" t="s">
        <v>197</v>
      </c>
      <c r="BM265" s="170" t="s">
        <v>455</v>
      </c>
    </row>
    <row r="266" spans="1:65" s="2" customFormat="1" ht="21.75" customHeight="1">
      <c r="A266" s="32"/>
      <c r="B266" s="157"/>
      <c r="C266" s="158" t="s">
        <v>456</v>
      </c>
      <c r="D266" s="158" t="s">
        <v>137</v>
      </c>
      <c r="E266" s="159" t="s">
        <v>457</v>
      </c>
      <c r="F266" s="160" t="s">
        <v>458</v>
      </c>
      <c r="G266" s="161" t="s">
        <v>389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0.01382</v>
      </c>
      <c r="R266" s="168">
        <f t="shared" si="32"/>
        <v>0.01382</v>
      </c>
      <c r="S266" s="168">
        <v>0</v>
      </c>
      <c r="T266" s="169">
        <f t="shared" si="3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197</v>
      </c>
      <c r="AT266" s="170" t="s">
        <v>137</v>
      </c>
      <c r="AU266" s="170" t="s">
        <v>140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140</v>
      </c>
      <c r="BK266" s="171">
        <f t="shared" si="39"/>
        <v>0</v>
      </c>
      <c r="BL266" s="17" t="s">
        <v>197</v>
      </c>
      <c r="BM266" s="170" t="s">
        <v>459</v>
      </c>
    </row>
    <row r="267" spans="1:65" s="2" customFormat="1" ht="16.5" customHeight="1">
      <c r="A267" s="32"/>
      <c r="B267" s="157"/>
      <c r="C267" s="158" t="s">
        <v>460</v>
      </c>
      <c r="D267" s="158" t="s">
        <v>137</v>
      </c>
      <c r="E267" s="159" t="s">
        <v>461</v>
      </c>
      <c r="F267" s="160" t="s">
        <v>462</v>
      </c>
      <c r="G267" s="161" t="s">
        <v>389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</v>
      </c>
      <c r="R267" s="168">
        <f t="shared" si="32"/>
        <v>0</v>
      </c>
      <c r="S267" s="168">
        <v>0.01946</v>
      </c>
      <c r="T267" s="169">
        <f t="shared" si="33"/>
        <v>0.01946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197</v>
      </c>
      <c r="AT267" s="170" t="s">
        <v>137</v>
      </c>
      <c r="AU267" s="170" t="s">
        <v>140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140</v>
      </c>
      <c r="BK267" s="171">
        <f t="shared" si="39"/>
        <v>0</v>
      </c>
      <c r="BL267" s="17" t="s">
        <v>197</v>
      </c>
      <c r="BM267" s="170" t="s">
        <v>463</v>
      </c>
    </row>
    <row r="268" spans="1:65" s="2" customFormat="1" ht="21.75" customHeight="1">
      <c r="A268" s="32"/>
      <c r="B268" s="157"/>
      <c r="C268" s="158" t="s">
        <v>464</v>
      </c>
      <c r="D268" s="158" t="s">
        <v>137</v>
      </c>
      <c r="E268" s="159" t="s">
        <v>465</v>
      </c>
      <c r="F268" s="160" t="s">
        <v>466</v>
      </c>
      <c r="G268" s="161" t="s">
        <v>389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0.01375</v>
      </c>
      <c r="R268" s="168">
        <f t="shared" si="32"/>
        <v>0.01375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197</v>
      </c>
      <c r="AT268" s="170" t="s">
        <v>137</v>
      </c>
      <c r="AU268" s="170" t="s">
        <v>140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140</v>
      </c>
      <c r="BK268" s="171">
        <f t="shared" si="39"/>
        <v>0</v>
      </c>
      <c r="BL268" s="17" t="s">
        <v>197</v>
      </c>
      <c r="BM268" s="170" t="s">
        <v>467</v>
      </c>
    </row>
    <row r="269" spans="1:65" s="2" customFormat="1" ht="16.5" customHeight="1">
      <c r="A269" s="32"/>
      <c r="B269" s="157"/>
      <c r="C269" s="158" t="s">
        <v>468</v>
      </c>
      <c r="D269" s="158" t="s">
        <v>137</v>
      </c>
      <c r="E269" s="159" t="s">
        <v>469</v>
      </c>
      <c r="F269" s="160" t="s">
        <v>470</v>
      </c>
      <c r="G269" s="161" t="s">
        <v>389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</v>
      </c>
      <c r="R269" s="168">
        <f t="shared" si="32"/>
        <v>0</v>
      </c>
      <c r="S269" s="168">
        <v>0.0329</v>
      </c>
      <c r="T269" s="169">
        <f t="shared" si="33"/>
        <v>0.0329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197</v>
      </c>
      <c r="AT269" s="170" t="s">
        <v>137</v>
      </c>
      <c r="AU269" s="170" t="s">
        <v>140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140</v>
      </c>
      <c r="BK269" s="171">
        <f t="shared" si="39"/>
        <v>0</v>
      </c>
      <c r="BL269" s="17" t="s">
        <v>197</v>
      </c>
      <c r="BM269" s="170" t="s">
        <v>471</v>
      </c>
    </row>
    <row r="270" spans="1:65" s="2" customFormat="1" ht="21.75" customHeight="1">
      <c r="A270" s="32"/>
      <c r="B270" s="157"/>
      <c r="C270" s="158" t="s">
        <v>472</v>
      </c>
      <c r="D270" s="158" t="s">
        <v>137</v>
      </c>
      <c r="E270" s="159" t="s">
        <v>473</v>
      </c>
      <c r="F270" s="160" t="s">
        <v>474</v>
      </c>
      <c r="G270" s="161" t="s">
        <v>389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0.01534</v>
      </c>
      <c r="R270" s="168">
        <f t="shared" si="32"/>
        <v>0.01534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197</v>
      </c>
      <c r="AT270" s="170" t="s">
        <v>137</v>
      </c>
      <c r="AU270" s="170" t="s">
        <v>140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140</v>
      </c>
      <c r="BK270" s="171">
        <f t="shared" si="39"/>
        <v>0</v>
      </c>
      <c r="BL270" s="17" t="s">
        <v>197</v>
      </c>
      <c r="BM270" s="170" t="s">
        <v>475</v>
      </c>
    </row>
    <row r="271" spans="1:65" s="2" customFormat="1" ht="16.5" customHeight="1">
      <c r="A271" s="32"/>
      <c r="B271" s="157"/>
      <c r="C271" s="158" t="s">
        <v>476</v>
      </c>
      <c r="D271" s="158" t="s">
        <v>137</v>
      </c>
      <c r="E271" s="159" t="s">
        <v>477</v>
      </c>
      <c r="F271" s="160" t="s">
        <v>478</v>
      </c>
      <c r="G271" s="161" t="s">
        <v>195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0.00049</v>
      </c>
      <c r="T271" s="169">
        <f t="shared" si="33"/>
        <v>0.00294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197</v>
      </c>
      <c r="AT271" s="170" t="s">
        <v>137</v>
      </c>
      <c r="AU271" s="170" t="s">
        <v>140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140</v>
      </c>
      <c r="BK271" s="171">
        <f t="shared" si="39"/>
        <v>0</v>
      </c>
      <c r="BL271" s="17" t="s">
        <v>197</v>
      </c>
      <c r="BM271" s="170" t="s">
        <v>479</v>
      </c>
    </row>
    <row r="272" spans="1:65" s="2" customFormat="1" ht="16.5" customHeight="1">
      <c r="A272" s="32"/>
      <c r="B272" s="157"/>
      <c r="C272" s="158" t="s">
        <v>480</v>
      </c>
      <c r="D272" s="158" t="s">
        <v>137</v>
      </c>
      <c r="E272" s="159" t="s">
        <v>481</v>
      </c>
      <c r="F272" s="160" t="s">
        <v>482</v>
      </c>
      <c r="G272" s="161" t="s">
        <v>389</v>
      </c>
      <c r="H272" s="162">
        <v>6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0.00189</v>
      </c>
      <c r="R272" s="168">
        <f t="shared" si="32"/>
        <v>0.01134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197</v>
      </c>
      <c r="AT272" s="170" t="s">
        <v>137</v>
      </c>
      <c r="AU272" s="170" t="s">
        <v>140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140</v>
      </c>
      <c r="BK272" s="171">
        <f t="shared" si="39"/>
        <v>0</v>
      </c>
      <c r="BL272" s="17" t="s">
        <v>197</v>
      </c>
      <c r="BM272" s="170" t="s">
        <v>483</v>
      </c>
    </row>
    <row r="273" spans="1:65" s="2" customFormat="1" ht="16.5" customHeight="1">
      <c r="A273" s="32"/>
      <c r="B273" s="157"/>
      <c r="C273" s="158" t="s">
        <v>484</v>
      </c>
      <c r="D273" s="158" t="s">
        <v>137</v>
      </c>
      <c r="E273" s="159" t="s">
        <v>485</v>
      </c>
      <c r="F273" s="160" t="s">
        <v>486</v>
      </c>
      <c r="G273" s="161" t="s">
        <v>389</v>
      </c>
      <c r="H273" s="162">
        <v>2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0.00156</v>
      </c>
      <c r="T273" s="169">
        <f t="shared" si="33"/>
        <v>0.00312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197</v>
      </c>
      <c r="AT273" s="170" t="s">
        <v>137</v>
      </c>
      <c r="AU273" s="170" t="s">
        <v>140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140</v>
      </c>
      <c r="BK273" s="171">
        <f t="shared" si="39"/>
        <v>0</v>
      </c>
      <c r="BL273" s="17" t="s">
        <v>197</v>
      </c>
      <c r="BM273" s="170" t="s">
        <v>487</v>
      </c>
    </row>
    <row r="274" spans="1:65" s="2" customFormat="1" ht="16.5" customHeight="1">
      <c r="A274" s="32"/>
      <c r="B274" s="157"/>
      <c r="C274" s="158" t="s">
        <v>488</v>
      </c>
      <c r="D274" s="158" t="s">
        <v>137</v>
      </c>
      <c r="E274" s="159" t="s">
        <v>489</v>
      </c>
      <c r="F274" s="160" t="s">
        <v>490</v>
      </c>
      <c r="G274" s="161" t="s">
        <v>389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0.0018</v>
      </c>
      <c r="R274" s="168">
        <f t="shared" si="32"/>
        <v>0.0018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197</v>
      </c>
      <c r="AT274" s="170" t="s">
        <v>137</v>
      </c>
      <c r="AU274" s="170" t="s">
        <v>140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140</v>
      </c>
      <c r="BK274" s="171">
        <f t="shared" si="39"/>
        <v>0</v>
      </c>
      <c r="BL274" s="17" t="s">
        <v>197</v>
      </c>
      <c r="BM274" s="170" t="s">
        <v>491</v>
      </c>
    </row>
    <row r="275" spans="1:65" s="2" customFormat="1" ht="16.5" customHeight="1">
      <c r="A275" s="32"/>
      <c r="B275" s="157"/>
      <c r="C275" s="158" t="s">
        <v>492</v>
      </c>
      <c r="D275" s="158" t="s">
        <v>137</v>
      </c>
      <c r="E275" s="159" t="s">
        <v>493</v>
      </c>
      <c r="F275" s="160" t="s">
        <v>494</v>
      </c>
      <c r="G275" s="161" t="s">
        <v>195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0.00014</v>
      </c>
      <c r="R275" s="168">
        <f t="shared" si="32"/>
        <v>0.00041999999999999996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197</v>
      </c>
      <c r="AT275" s="170" t="s">
        <v>137</v>
      </c>
      <c r="AU275" s="170" t="s">
        <v>140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140</v>
      </c>
      <c r="BK275" s="171">
        <f t="shared" si="39"/>
        <v>0</v>
      </c>
      <c r="BL275" s="17" t="s">
        <v>197</v>
      </c>
      <c r="BM275" s="170" t="s">
        <v>495</v>
      </c>
    </row>
    <row r="276" spans="1:65" s="2" customFormat="1" ht="21.75" customHeight="1">
      <c r="A276" s="32"/>
      <c r="B276" s="157"/>
      <c r="C276" s="188" t="s">
        <v>496</v>
      </c>
      <c r="D276" s="188" t="s">
        <v>198</v>
      </c>
      <c r="E276" s="189" t="s">
        <v>497</v>
      </c>
      <c r="F276" s="190" t="s">
        <v>498</v>
      </c>
      <c r="G276" s="191" t="s">
        <v>195</v>
      </c>
      <c r="H276" s="192">
        <v>1</v>
      </c>
      <c r="I276" s="193"/>
      <c r="J276" s="194">
        <f t="shared" si="30"/>
        <v>0</v>
      </c>
      <c r="K276" s="195"/>
      <c r="L276" s="196"/>
      <c r="M276" s="197" t="s">
        <v>1</v>
      </c>
      <c r="N276" s="198" t="s">
        <v>42</v>
      </c>
      <c r="O276" s="58"/>
      <c r="P276" s="168">
        <f t="shared" si="31"/>
        <v>0</v>
      </c>
      <c r="Q276" s="168">
        <v>0.00044</v>
      </c>
      <c r="R276" s="168">
        <f t="shared" si="32"/>
        <v>0.00044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291</v>
      </c>
      <c r="AT276" s="170" t="s">
        <v>198</v>
      </c>
      <c r="AU276" s="170" t="s">
        <v>140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140</v>
      </c>
      <c r="BK276" s="171">
        <f t="shared" si="39"/>
        <v>0</v>
      </c>
      <c r="BL276" s="17" t="s">
        <v>197</v>
      </c>
      <c r="BM276" s="170" t="s">
        <v>499</v>
      </c>
    </row>
    <row r="277" spans="1:65" s="2" customFormat="1" ht="21.75" customHeight="1">
      <c r="A277" s="32"/>
      <c r="B277" s="157"/>
      <c r="C277" s="188" t="s">
        <v>500</v>
      </c>
      <c r="D277" s="188" t="s">
        <v>198</v>
      </c>
      <c r="E277" s="189" t="s">
        <v>501</v>
      </c>
      <c r="F277" s="190" t="s">
        <v>502</v>
      </c>
      <c r="G277" s="191" t="s">
        <v>195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0.0025</v>
      </c>
      <c r="R277" s="168">
        <f t="shared" si="32"/>
        <v>0.0025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291</v>
      </c>
      <c r="AT277" s="170" t="s">
        <v>198</v>
      </c>
      <c r="AU277" s="170" t="s">
        <v>140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140</v>
      </c>
      <c r="BK277" s="171">
        <f t="shared" si="39"/>
        <v>0</v>
      </c>
      <c r="BL277" s="17" t="s">
        <v>197</v>
      </c>
      <c r="BM277" s="170" t="s">
        <v>503</v>
      </c>
    </row>
    <row r="278" spans="1:65" s="2" customFormat="1" ht="21.75" customHeight="1">
      <c r="A278" s="32"/>
      <c r="B278" s="157"/>
      <c r="C278" s="188" t="s">
        <v>504</v>
      </c>
      <c r="D278" s="188" t="s">
        <v>198</v>
      </c>
      <c r="E278" s="189" t="s">
        <v>505</v>
      </c>
      <c r="F278" s="190" t="s">
        <v>506</v>
      </c>
      <c r="G278" s="191" t="s">
        <v>195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0.0035</v>
      </c>
      <c r="R278" s="168">
        <f t="shared" si="32"/>
        <v>0.0035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291</v>
      </c>
      <c r="AT278" s="170" t="s">
        <v>198</v>
      </c>
      <c r="AU278" s="170" t="s">
        <v>140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140</v>
      </c>
      <c r="BK278" s="171">
        <f t="shared" si="39"/>
        <v>0</v>
      </c>
      <c r="BL278" s="17" t="s">
        <v>197</v>
      </c>
      <c r="BM278" s="170" t="s">
        <v>507</v>
      </c>
    </row>
    <row r="279" spans="1:65" s="2" customFormat="1" ht="16.5" customHeight="1">
      <c r="A279" s="32"/>
      <c r="B279" s="157"/>
      <c r="C279" s="188" t="s">
        <v>508</v>
      </c>
      <c r="D279" s="188" t="s">
        <v>198</v>
      </c>
      <c r="E279" s="189" t="s">
        <v>509</v>
      </c>
      <c r="F279" s="190" t="s">
        <v>510</v>
      </c>
      <c r="G279" s="191" t="s">
        <v>195</v>
      </c>
      <c r="H279" s="192">
        <v>1</v>
      </c>
      <c r="I279" s="193"/>
      <c r="J279" s="194">
        <f t="shared" si="30"/>
        <v>0</v>
      </c>
      <c r="K279" s="195"/>
      <c r="L279" s="196"/>
      <c r="M279" s="197" t="s">
        <v>1</v>
      </c>
      <c r="N279" s="198" t="s">
        <v>42</v>
      </c>
      <c r="O279" s="58"/>
      <c r="P279" s="168">
        <f t="shared" si="31"/>
        <v>0</v>
      </c>
      <c r="Q279" s="168">
        <v>0.0013</v>
      </c>
      <c r="R279" s="168">
        <f t="shared" si="32"/>
        <v>0.0013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291</v>
      </c>
      <c r="AT279" s="170" t="s">
        <v>198</v>
      </c>
      <c r="AU279" s="170" t="s">
        <v>140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140</v>
      </c>
      <c r="BK279" s="171">
        <f t="shared" si="39"/>
        <v>0</v>
      </c>
      <c r="BL279" s="17" t="s">
        <v>197</v>
      </c>
      <c r="BM279" s="170" t="s">
        <v>511</v>
      </c>
    </row>
    <row r="280" spans="1:65" s="2" customFormat="1" ht="21.75" customHeight="1">
      <c r="A280" s="32"/>
      <c r="B280" s="157"/>
      <c r="C280" s="188" t="s">
        <v>512</v>
      </c>
      <c r="D280" s="188" t="s">
        <v>198</v>
      </c>
      <c r="E280" s="189" t="s">
        <v>513</v>
      </c>
      <c r="F280" s="190" t="s">
        <v>514</v>
      </c>
      <c r="G280" s="191" t="s">
        <v>195</v>
      </c>
      <c r="H280" s="192">
        <v>1</v>
      </c>
      <c r="I280" s="193"/>
      <c r="J280" s="194">
        <f t="shared" si="30"/>
        <v>0</v>
      </c>
      <c r="K280" s="195"/>
      <c r="L280" s="196"/>
      <c r="M280" s="197" t="s">
        <v>1</v>
      </c>
      <c r="N280" s="198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291</v>
      </c>
      <c r="AT280" s="170" t="s">
        <v>198</v>
      </c>
      <c r="AU280" s="170" t="s">
        <v>140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140</v>
      </c>
      <c r="BK280" s="171">
        <f t="shared" si="39"/>
        <v>0</v>
      </c>
      <c r="BL280" s="17" t="s">
        <v>197</v>
      </c>
      <c r="BM280" s="170" t="s">
        <v>515</v>
      </c>
    </row>
    <row r="281" spans="1:65" s="2" customFormat="1" ht="21.75" customHeight="1">
      <c r="A281" s="32"/>
      <c r="B281" s="157"/>
      <c r="C281" s="188" t="s">
        <v>516</v>
      </c>
      <c r="D281" s="188" t="s">
        <v>198</v>
      </c>
      <c r="E281" s="189" t="s">
        <v>517</v>
      </c>
      <c r="F281" s="190" t="s">
        <v>518</v>
      </c>
      <c r="G281" s="191" t="s">
        <v>195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0.00033</v>
      </c>
      <c r="R281" s="168">
        <f t="shared" si="32"/>
        <v>0.00033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291</v>
      </c>
      <c r="AT281" s="170" t="s">
        <v>198</v>
      </c>
      <c r="AU281" s="170" t="s">
        <v>140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140</v>
      </c>
      <c r="BK281" s="171">
        <f t="shared" si="39"/>
        <v>0</v>
      </c>
      <c r="BL281" s="17" t="s">
        <v>197</v>
      </c>
      <c r="BM281" s="170" t="s">
        <v>519</v>
      </c>
    </row>
    <row r="282" spans="1:65" s="2" customFormat="1" ht="21.75" customHeight="1">
      <c r="A282" s="32"/>
      <c r="B282" s="157"/>
      <c r="C282" s="188" t="s">
        <v>520</v>
      </c>
      <c r="D282" s="188" t="s">
        <v>198</v>
      </c>
      <c r="E282" s="189" t="s">
        <v>497</v>
      </c>
      <c r="F282" s="190" t="s">
        <v>498</v>
      </c>
      <c r="G282" s="191" t="s">
        <v>195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0.00044</v>
      </c>
      <c r="R282" s="168">
        <f t="shared" si="32"/>
        <v>0.00044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291</v>
      </c>
      <c r="AT282" s="170" t="s">
        <v>198</v>
      </c>
      <c r="AU282" s="170" t="s">
        <v>140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140</v>
      </c>
      <c r="BK282" s="171">
        <f t="shared" si="39"/>
        <v>0</v>
      </c>
      <c r="BL282" s="17" t="s">
        <v>197</v>
      </c>
      <c r="BM282" s="170" t="s">
        <v>521</v>
      </c>
    </row>
    <row r="283" spans="1:65" s="2" customFormat="1" ht="21.75" customHeight="1">
      <c r="A283" s="32"/>
      <c r="B283" s="157"/>
      <c r="C283" s="158" t="s">
        <v>522</v>
      </c>
      <c r="D283" s="158" t="s">
        <v>137</v>
      </c>
      <c r="E283" s="159" t="s">
        <v>523</v>
      </c>
      <c r="F283" s="160" t="s">
        <v>524</v>
      </c>
      <c r="G283" s="161" t="s">
        <v>240</v>
      </c>
      <c r="H283" s="162">
        <v>0.065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197</v>
      </c>
      <c r="AT283" s="170" t="s">
        <v>137</v>
      </c>
      <c r="AU283" s="170" t="s">
        <v>140</v>
      </c>
      <c r="AY283" s="17" t="s">
        <v>134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140</v>
      </c>
      <c r="BK283" s="171">
        <f t="shared" si="39"/>
        <v>0</v>
      </c>
      <c r="BL283" s="17" t="s">
        <v>197</v>
      </c>
      <c r="BM283" s="170" t="s">
        <v>525</v>
      </c>
    </row>
    <row r="284" spans="1:65" s="2" customFormat="1" ht="21.75" customHeight="1">
      <c r="A284" s="32"/>
      <c r="B284" s="157"/>
      <c r="C284" s="158" t="s">
        <v>526</v>
      </c>
      <c r="D284" s="158" t="s">
        <v>137</v>
      </c>
      <c r="E284" s="159" t="s">
        <v>527</v>
      </c>
      <c r="F284" s="160" t="s">
        <v>528</v>
      </c>
      <c r="G284" s="161" t="s">
        <v>240</v>
      </c>
      <c r="H284" s="162">
        <v>0.065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197</v>
      </c>
      <c r="AT284" s="170" t="s">
        <v>137</v>
      </c>
      <c r="AU284" s="170" t="s">
        <v>140</v>
      </c>
      <c r="AY284" s="17" t="s">
        <v>134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140</v>
      </c>
      <c r="BK284" s="171">
        <f t="shared" si="39"/>
        <v>0</v>
      </c>
      <c r="BL284" s="17" t="s">
        <v>197</v>
      </c>
      <c r="BM284" s="170" t="s">
        <v>529</v>
      </c>
    </row>
    <row r="285" spans="1:65" s="2" customFormat="1" ht="33" customHeight="1">
      <c r="A285" s="32"/>
      <c r="B285" s="157"/>
      <c r="C285" s="158" t="s">
        <v>530</v>
      </c>
      <c r="D285" s="158" t="s">
        <v>137</v>
      </c>
      <c r="E285" s="159" t="s">
        <v>531</v>
      </c>
      <c r="F285" s="160" t="s">
        <v>532</v>
      </c>
      <c r="G285" s="161" t="s">
        <v>533</v>
      </c>
      <c r="H285" s="162">
        <v>1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197</v>
      </c>
      <c r="AT285" s="170" t="s">
        <v>137</v>
      </c>
      <c r="AU285" s="170" t="s">
        <v>140</v>
      </c>
      <c r="AY285" s="17" t="s">
        <v>134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140</v>
      </c>
      <c r="BK285" s="171">
        <f t="shared" si="39"/>
        <v>0</v>
      </c>
      <c r="BL285" s="17" t="s">
        <v>197</v>
      </c>
      <c r="BM285" s="170" t="s">
        <v>534</v>
      </c>
    </row>
    <row r="286" spans="2:63" s="12" customFormat="1" ht="22.9" customHeight="1">
      <c r="B286" s="144"/>
      <c r="D286" s="145" t="s">
        <v>75</v>
      </c>
      <c r="E286" s="155" t="s">
        <v>535</v>
      </c>
      <c r="F286" s="155" t="s">
        <v>536</v>
      </c>
      <c r="I286" s="147"/>
      <c r="J286" s="156">
        <f>BK286</f>
        <v>0</v>
      </c>
      <c r="L286" s="144"/>
      <c r="M286" s="149"/>
      <c r="N286" s="150"/>
      <c r="O286" s="150"/>
      <c r="P286" s="151">
        <f>SUM(P287:P289)</f>
        <v>0</v>
      </c>
      <c r="Q286" s="150"/>
      <c r="R286" s="151">
        <f>SUM(R287:R289)</f>
        <v>0.012</v>
      </c>
      <c r="S286" s="150"/>
      <c r="T286" s="152">
        <f>SUM(T287:T289)</f>
        <v>0</v>
      </c>
      <c r="AR286" s="145" t="s">
        <v>140</v>
      </c>
      <c r="AT286" s="153" t="s">
        <v>75</v>
      </c>
      <c r="AU286" s="153" t="s">
        <v>84</v>
      </c>
      <c r="AY286" s="145" t="s">
        <v>134</v>
      </c>
      <c r="BK286" s="154">
        <f>SUM(BK287:BK289)</f>
        <v>0</v>
      </c>
    </row>
    <row r="287" spans="1:65" s="2" customFormat="1" ht="21.75" customHeight="1">
      <c r="A287" s="32"/>
      <c r="B287" s="157"/>
      <c r="C287" s="158" t="s">
        <v>537</v>
      </c>
      <c r="D287" s="158" t="s">
        <v>137</v>
      </c>
      <c r="E287" s="159" t="s">
        <v>538</v>
      </c>
      <c r="F287" s="160" t="s">
        <v>539</v>
      </c>
      <c r="G287" s="161" t="s">
        <v>389</v>
      </c>
      <c r="H287" s="162">
        <v>1</v>
      </c>
      <c r="I287" s="163"/>
      <c r="J287" s="164">
        <f>ROUND(I287*H287,2)</f>
        <v>0</v>
      </c>
      <c r="K287" s="165"/>
      <c r="L287" s="33"/>
      <c r="M287" s="166" t="s">
        <v>1</v>
      </c>
      <c r="N287" s="167" t="s">
        <v>42</v>
      </c>
      <c r="O287" s="58"/>
      <c r="P287" s="168">
        <f>O287*H287</f>
        <v>0</v>
      </c>
      <c r="Q287" s="168">
        <v>0.012</v>
      </c>
      <c r="R287" s="168">
        <f>Q287*H287</f>
        <v>0.012</v>
      </c>
      <c r="S287" s="168">
        <v>0</v>
      </c>
      <c r="T287" s="16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197</v>
      </c>
      <c r="AT287" s="170" t="s">
        <v>137</v>
      </c>
      <c r="AU287" s="170" t="s">
        <v>140</v>
      </c>
      <c r="AY287" s="17" t="s">
        <v>134</v>
      </c>
      <c r="BE287" s="171">
        <f>IF(N287="základní",J287,0)</f>
        <v>0</v>
      </c>
      <c r="BF287" s="171">
        <f>IF(N287="snížená",J287,0)</f>
        <v>0</v>
      </c>
      <c r="BG287" s="171">
        <f>IF(N287="zákl. přenesená",J287,0)</f>
        <v>0</v>
      </c>
      <c r="BH287" s="171">
        <f>IF(N287="sníž. přenesená",J287,0)</f>
        <v>0</v>
      </c>
      <c r="BI287" s="171">
        <f>IF(N287="nulová",J287,0)</f>
        <v>0</v>
      </c>
      <c r="BJ287" s="17" t="s">
        <v>140</v>
      </c>
      <c r="BK287" s="171">
        <f>ROUND(I287*H287,2)</f>
        <v>0</v>
      </c>
      <c r="BL287" s="17" t="s">
        <v>197</v>
      </c>
      <c r="BM287" s="170" t="s">
        <v>540</v>
      </c>
    </row>
    <row r="288" spans="1:65" s="2" customFormat="1" ht="21.75" customHeight="1">
      <c r="A288" s="32"/>
      <c r="B288" s="157"/>
      <c r="C288" s="158" t="s">
        <v>541</v>
      </c>
      <c r="D288" s="158" t="s">
        <v>137</v>
      </c>
      <c r="E288" s="159" t="s">
        <v>542</v>
      </c>
      <c r="F288" s="160" t="s">
        <v>543</v>
      </c>
      <c r="G288" s="161" t="s">
        <v>240</v>
      </c>
      <c r="H288" s="162">
        <v>0.012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</v>
      </c>
      <c r="R288" s="168">
        <f>Q288*H288</f>
        <v>0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197</v>
      </c>
      <c r="AT288" s="170" t="s">
        <v>137</v>
      </c>
      <c r="AU288" s="170" t="s">
        <v>140</v>
      </c>
      <c r="AY288" s="17" t="s">
        <v>134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140</v>
      </c>
      <c r="BK288" s="171">
        <f>ROUND(I288*H288,2)</f>
        <v>0</v>
      </c>
      <c r="BL288" s="17" t="s">
        <v>197</v>
      </c>
      <c r="BM288" s="170" t="s">
        <v>544</v>
      </c>
    </row>
    <row r="289" spans="1:65" s="2" customFormat="1" ht="21.75" customHeight="1">
      <c r="A289" s="32"/>
      <c r="B289" s="157"/>
      <c r="C289" s="158" t="s">
        <v>545</v>
      </c>
      <c r="D289" s="158" t="s">
        <v>137</v>
      </c>
      <c r="E289" s="159" t="s">
        <v>546</v>
      </c>
      <c r="F289" s="160" t="s">
        <v>547</v>
      </c>
      <c r="G289" s="161" t="s">
        <v>240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197</v>
      </c>
      <c r="AT289" s="170" t="s">
        <v>137</v>
      </c>
      <c r="AU289" s="170" t="s">
        <v>140</v>
      </c>
      <c r="AY289" s="17" t="s">
        <v>134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140</v>
      </c>
      <c r="BK289" s="171">
        <f>ROUND(I289*H289,2)</f>
        <v>0</v>
      </c>
      <c r="BL289" s="17" t="s">
        <v>197</v>
      </c>
      <c r="BM289" s="170" t="s">
        <v>548</v>
      </c>
    </row>
    <row r="290" spans="2:63" s="12" customFormat="1" ht="22.9" customHeight="1">
      <c r="B290" s="144"/>
      <c r="D290" s="145" t="s">
        <v>75</v>
      </c>
      <c r="E290" s="155" t="s">
        <v>549</v>
      </c>
      <c r="F290" s="155" t="s">
        <v>550</v>
      </c>
      <c r="I290" s="147"/>
      <c r="J290" s="156">
        <f>BK290</f>
        <v>0</v>
      </c>
      <c r="L290" s="144"/>
      <c r="M290" s="149"/>
      <c r="N290" s="150"/>
      <c r="O290" s="150"/>
      <c r="P290" s="151">
        <f>SUM(P291:P307)</f>
        <v>0</v>
      </c>
      <c r="Q290" s="150"/>
      <c r="R290" s="151">
        <f>SUM(R291:R307)</f>
        <v>0.02376</v>
      </c>
      <c r="S290" s="150"/>
      <c r="T290" s="152">
        <f>SUM(T291:T307)</f>
        <v>0</v>
      </c>
      <c r="AR290" s="145" t="s">
        <v>140</v>
      </c>
      <c r="AT290" s="153" t="s">
        <v>75</v>
      </c>
      <c r="AU290" s="153" t="s">
        <v>84</v>
      </c>
      <c r="AY290" s="145" t="s">
        <v>134</v>
      </c>
      <c r="BK290" s="154">
        <f>SUM(BK291:BK307)</f>
        <v>0</v>
      </c>
    </row>
    <row r="291" spans="1:65" s="2" customFormat="1" ht="16.5" customHeight="1">
      <c r="A291" s="32"/>
      <c r="B291" s="157"/>
      <c r="C291" s="158" t="s">
        <v>551</v>
      </c>
      <c r="D291" s="158" t="s">
        <v>137</v>
      </c>
      <c r="E291" s="159" t="s">
        <v>552</v>
      </c>
      <c r="F291" s="160" t="s">
        <v>553</v>
      </c>
      <c r="G291" s="161" t="s">
        <v>195</v>
      </c>
      <c r="H291" s="162">
        <v>1</v>
      </c>
      <c r="I291" s="163"/>
      <c r="J291" s="164">
        <f aca="true" t="shared" si="40" ref="J291:J307">ROUND(I291*H291,2)</f>
        <v>0</v>
      </c>
      <c r="K291" s="165"/>
      <c r="L291" s="33"/>
      <c r="M291" s="166" t="s">
        <v>1</v>
      </c>
      <c r="N291" s="167" t="s">
        <v>42</v>
      </c>
      <c r="O291" s="58"/>
      <c r="P291" s="168">
        <f aca="true" t="shared" si="41" ref="P291:P307">O291*H291</f>
        <v>0</v>
      </c>
      <c r="Q291" s="168">
        <v>0</v>
      </c>
      <c r="R291" s="168">
        <f aca="true" t="shared" si="42" ref="R291:R307">Q291*H291</f>
        <v>0</v>
      </c>
      <c r="S291" s="168">
        <v>0</v>
      </c>
      <c r="T291" s="169">
        <f aca="true" t="shared" si="43" ref="T291:T307"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197</v>
      </c>
      <c r="AT291" s="170" t="s">
        <v>137</v>
      </c>
      <c r="AU291" s="170" t="s">
        <v>140</v>
      </c>
      <c r="AY291" s="17" t="s">
        <v>134</v>
      </c>
      <c r="BE291" s="171">
        <f aca="true" t="shared" si="44" ref="BE291:BE307">IF(N291="základní",J291,0)</f>
        <v>0</v>
      </c>
      <c r="BF291" s="171">
        <f aca="true" t="shared" si="45" ref="BF291:BF307">IF(N291="snížená",J291,0)</f>
        <v>0</v>
      </c>
      <c r="BG291" s="171">
        <f aca="true" t="shared" si="46" ref="BG291:BG307">IF(N291="zákl. přenesená",J291,0)</f>
        <v>0</v>
      </c>
      <c r="BH291" s="171">
        <f aca="true" t="shared" si="47" ref="BH291:BH307">IF(N291="sníž. přenesená",J291,0)</f>
        <v>0</v>
      </c>
      <c r="BI291" s="171">
        <f aca="true" t="shared" si="48" ref="BI291:BI307">IF(N291="nulová",J291,0)</f>
        <v>0</v>
      </c>
      <c r="BJ291" s="17" t="s">
        <v>140</v>
      </c>
      <c r="BK291" s="171">
        <f aca="true" t="shared" si="49" ref="BK291:BK307">ROUND(I291*H291,2)</f>
        <v>0</v>
      </c>
      <c r="BL291" s="17" t="s">
        <v>197</v>
      </c>
      <c r="BM291" s="170" t="s">
        <v>554</v>
      </c>
    </row>
    <row r="292" spans="1:65" s="2" customFormat="1" ht="21.75" customHeight="1">
      <c r="A292" s="32"/>
      <c r="B292" s="157"/>
      <c r="C292" s="188" t="s">
        <v>555</v>
      </c>
      <c r="D292" s="188" t="s">
        <v>198</v>
      </c>
      <c r="E292" s="189" t="s">
        <v>556</v>
      </c>
      <c r="F292" s="190" t="s">
        <v>557</v>
      </c>
      <c r="G292" s="191" t="s">
        <v>195</v>
      </c>
      <c r="H292" s="192">
        <v>1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2E-05</v>
      </c>
      <c r="R292" s="168">
        <f t="shared" si="42"/>
        <v>2E-05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291</v>
      </c>
      <c r="AT292" s="170" t="s">
        <v>198</v>
      </c>
      <c r="AU292" s="170" t="s">
        <v>140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140</v>
      </c>
      <c r="BK292" s="171">
        <f t="shared" si="49"/>
        <v>0</v>
      </c>
      <c r="BL292" s="17" t="s">
        <v>197</v>
      </c>
      <c r="BM292" s="170" t="s">
        <v>558</v>
      </c>
    </row>
    <row r="293" spans="1:65" s="2" customFormat="1" ht="21.75" customHeight="1">
      <c r="A293" s="32"/>
      <c r="B293" s="157"/>
      <c r="C293" s="158" t="s">
        <v>559</v>
      </c>
      <c r="D293" s="158" t="s">
        <v>137</v>
      </c>
      <c r="E293" s="159" t="s">
        <v>560</v>
      </c>
      <c r="F293" s="160" t="s">
        <v>561</v>
      </c>
      <c r="G293" s="161" t="s">
        <v>306</v>
      </c>
      <c r="H293" s="162">
        <v>25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197</v>
      </c>
      <c r="AT293" s="170" t="s">
        <v>137</v>
      </c>
      <c r="AU293" s="170" t="s">
        <v>140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140</v>
      </c>
      <c r="BK293" s="171">
        <f t="shared" si="49"/>
        <v>0</v>
      </c>
      <c r="BL293" s="17" t="s">
        <v>197</v>
      </c>
      <c r="BM293" s="170" t="s">
        <v>562</v>
      </c>
    </row>
    <row r="294" spans="1:65" s="2" customFormat="1" ht="16.5" customHeight="1">
      <c r="A294" s="32"/>
      <c r="B294" s="157"/>
      <c r="C294" s="188" t="s">
        <v>563</v>
      </c>
      <c r="D294" s="188" t="s">
        <v>198</v>
      </c>
      <c r="E294" s="189" t="s">
        <v>564</v>
      </c>
      <c r="F294" s="190" t="s">
        <v>565</v>
      </c>
      <c r="G294" s="191" t="s">
        <v>306</v>
      </c>
      <c r="H294" s="192">
        <v>12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0.00017</v>
      </c>
      <c r="R294" s="168">
        <f t="shared" si="42"/>
        <v>0.00204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291</v>
      </c>
      <c r="AT294" s="170" t="s">
        <v>198</v>
      </c>
      <c r="AU294" s="170" t="s">
        <v>140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140</v>
      </c>
      <c r="BK294" s="171">
        <f t="shared" si="49"/>
        <v>0</v>
      </c>
      <c r="BL294" s="17" t="s">
        <v>197</v>
      </c>
      <c r="BM294" s="170" t="s">
        <v>566</v>
      </c>
    </row>
    <row r="295" spans="1:65" s="2" customFormat="1" ht="16.5" customHeight="1">
      <c r="A295" s="32"/>
      <c r="B295" s="157"/>
      <c r="C295" s="188" t="s">
        <v>567</v>
      </c>
      <c r="D295" s="188" t="s">
        <v>198</v>
      </c>
      <c r="E295" s="189" t="s">
        <v>568</v>
      </c>
      <c r="F295" s="190" t="s">
        <v>569</v>
      </c>
      <c r="G295" s="191" t="s">
        <v>306</v>
      </c>
      <c r="H295" s="192">
        <v>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0.00028</v>
      </c>
      <c r="R295" s="168">
        <f t="shared" si="42"/>
        <v>0.0013999999999999998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291</v>
      </c>
      <c r="AT295" s="170" t="s">
        <v>198</v>
      </c>
      <c r="AU295" s="170" t="s">
        <v>140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140</v>
      </c>
      <c r="BK295" s="171">
        <f t="shared" si="49"/>
        <v>0</v>
      </c>
      <c r="BL295" s="17" t="s">
        <v>197</v>
      </c>
      <c r="BM295" s="170" t="s">
        <v>570</v>
      </c>
    </row>
    <row r="296" spans="1:65" s="2" customFormat="1" ht="21.75" customHeight="1">
      <c r="A296" s="32"/>
      <c r="B296" s="157"/>
      <c r="C296" s="158" t="s">
        <v>571</v>
      </c>
      <c r="D296" s="158" t="s">
        <v>137</v>
      </c>
      <c r="E296" s="159" t="s">
        <v>572</v>
      </c>
      <c r="F296" s="160" t="s">
        <v>573</v>
      </c>
      <c r="G296" s="161" t="s">
        <v>195</v>
      </c>
      <c r="H296" s="162">
        <v>1</v>
      </c>
      <c r="I296" s="163"/>
      <c r="J296" s="164">
        <f t="shared" si="4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41"/>
        <v>0</v>
      </c>
      <c r="Q296" s="168">
        <v>0</v>
      </c>
      <c r="R296" s="168">
        <f t="shared" si="42"/>
        <v>0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197</v>
      </c>
      <c r="AT296" s="170" t="s">
        <v>137</v>
      </c>
      <c r="AU296" s="170" t="s">
        <v>140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140</v>
      </c>
      <c r="BK296" s="171">
        <f t="shared" si="49"/>
        <v>0</v>
      </c>
      <c r="BL296" s="17" t="s">
        <v>197</v>
      </c>
      <c r="BM296" s="170" t="s">
        <v>574</v>
      </c>
    </row>
    <row r="297" spans="1:65" s="2" customFormat="1" ht="21.75" customHeight="1">
      <c r="A297" s="32"/>
      <c r="B297" s="157"/>
      <c r="C297" s="188" t="s">
        <v>575</v>
      </c>
      <c r="D297" s="188" t="s">
        <v>198</v>
      </c>
      <c r="E297" s="189" t="s">
        <v>576</v>
      </c>
      <c r="F297" s="190" t="s">
        <v>577</v>
      </c>
      <c r="G297" s="191" t="s">
        <v>195</v>
      </c>
      <c r="H297" s="192">
        <v>1</v>
      </c>
      <c r="I297" s="193"/>
      <c r="J297" s="194">
        <f t="shared" si="40"/>
        <v>0</v>
      </c>
      <c r="K297" s="195"/>
      <c r="L297" s="196"/>
      <c r="M297" s="197" t="s">
        <v>1</v>
      </c>
      <c r="N297" s="198" t="s">
        <v>42</v>
      </c>
      <c r="O297" s="58"/>
      <c r="P297" s="168">
        <f t="shared" si="41"/>
        <v>0</v>
      </c>
      <c r="Q297" s="168">
        <v>0.0169</v>
      </c>
      <c r="R297" s="168">
        <f t="shared" si="42"/>
        <v>0.0169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291</v>
      </c>
      <c r="AT297" s="170" t="s">
        <v>198</v>
      </c>
      <c r="AU297" s="170" t="s">
        <v>140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140</v>
      </c>
      <c r="BK297" s="171">
        <f t="shared" si="49"/>
        <v>0</v>
      </c>
      <c r="BL297" s="17" t="s">
        <v>197</v>
      </c>
      <c r="BM297" s="170" t="s">
        <v>578</v>
      </c>
    </row>
    <row r="298" spans="1:65" s="2" customFormat="1" ht="21.75" customHeight="1">
      <c r="A298" s="32"/>
      <c r="B298" s="157"/>
      <c r="C298" s="158" t="s">
        <v>579</v>
      </c>
      <c r="D298" s="158" t="s">
        <v>137</v>
      </c>
      <c r="E298" s="159" t="s">
        <v>580</v>
      </c>
      <c r="F298" s="160" t="s">
        <v>581</v>
      </c>
      <c r="G298" s="161" t="s">
        <v>195</v>
      </c>
      <c r="H298" s="162">
        <v>3</v>
      </c>
      <c r="I298" s="163"/>
      <c r="J298" s="164">
        <f t="shared" si="4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41"/>
        <v>0</v>
      </c>
      <c r="Q298" s="168">
        <v>0</v>
      </c>
      <c r="R298" s="168">
        <f t="shared" si="42"/>
        <v>0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197</v>
      </c>
      <c r="AT298" s="170" t="s">
        <v>137</v>
      </c>
      <c r="AU298" s="170" t="s">
        <v>140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140</v>
      </c>
      <c r="BK298" s="171">
        <f t="shared" si="49"/>
        <v>0</v>
      </c>
      <c r="BL298" s="17" t="s">
        <v>197</v>
      </c>
      <c r="BM298" s="170" t="s">
        <v>582</v>
      </c>
    </row>
    <row r="299" spans="1:65" s="2" customFormat="1" ht="21.75" customHeight="1">
      <c r="A299" s="32"/>
      <c r="B299" s="157"/>
      <c r="C299" s="188" t="s">
        <v>583</v>
      </c>
      <c r="D299" s="188" t="s">
        <v>198</v>
      </c>
      <c r="E299" s="189" t="s">
        <v>584</v>
      </c>
      <c r="F299" s="190" t="s">
        <v>585</v>
      </c>
      <c r="G299" s="191" t="s">
        <v>195</v>
      </c>
      <c r="H299" s="192">
        <v>3</v>
      </c>
      <c r="I299" s="193"/>
      <c r="J299" s="194">
        <f t="shared" si="40"/>
        <v>0</v>
      </c>
      <c r="K299" s="195"/>
      <c r="L299" s="196"/>
      <c r="M299" s="197" t="s">
        <v>1</v>
      </c>
      <c r="N299" s="198" t="s">
        <v>42</v>
      </c>
      <c r="O299" s="58"/>
      <c r="P299" s="168">
        <f t="shared" si="41"/>
        <v>0</v>
      </c>
      <c r="Q299" s="168">
        <v>0.0001</v>
      </c>
      <c r="R299" s="168">
        <f t="shared" si="42"/>
        <v>0.00030000000000000003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291</v>
      </c>
      <c r="AT299" s="170" t="s">
        <v>198</v>
      </c>
      <c r="AU299" s="170" t="s">
        <v>140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140</v>
      </c>
      <c r="BK299" s="171">
        <f t="shared" si="49"/>
        <v>0</v>
      </c>
      <c r="BL299" s="17" t="s">
        <v>197</v>
      </c>
      <c r="BM299" s="170" t="s">
        <v>586</v>
      </c>
    </row>
    <row r="300" spans="1:65" s="2" customFormat="1" ht="21.75" customHeight="1">
      <c r="A300" s="32"/>
      <c r="B300" s="157"/>
      <c r="C300" s="158" t="s">
        <v>587</v>
      </c>
      <c r="D300" s="158" t="s">
        <v>137</v>
      </c>
      <c r="E300" s="159" t="s">
        <v>588</v>
      </c>
      <c r="F300" s="160" t="s">
        <v>589</v>
      </c>
      <c r="G300" s="161" t="s">
        <v>195</v>
      </c>
      <c r="H300" s="162">
        <v>2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197</v>
      </c>
      <c r="AT300" s="170" t="s">
        <v>137</v>
      </c>
      <c r="AU300" s="170" t="s">
        <v>140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140</v>
      </c>
      <c r="BK300" s="171">
        <f t="shared" si="49"/>
        <v>0</v>
      </c>
      <c r="BL300" s="17" t="s">
        <v>197</v>
      </c>
      <c r="BM300" s="170" t="s">
        <v>590</v>
      </c>
    </row>
    <row r="301" spans="1:65" s="2" customFormat="1" ht="16.5" customHeight="1">
      <c r="A301" s="32"/>
      <c r="B301" s="157"/>
      <c r="C301" s="188" t="s">
        <v>591</v>
      </c>
      <c r="D301" s="188" t="s">
        <v>198</v>
      </c>
      <c r="E301" s="189" t="s">
        <v>592</v>
      </c>
      <c r="F301" s="190" t="s">
        <v>593</v>
      </c>
      <c r="G301" s="191" t="s">
        <v>195</v>
      </c>
      <c r="H301" s="192">
        <v>2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0.00027</v>
      </c>
      <c r="R301" s="168">
        <f t="shared" si="42"/>
        <v>0.00054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291</v>
      </c>
      <c r="AT301" s="170" t="s">
        <v>198</v>
      </c>
      <c r="AU301" s="170" t="s">
        <v>140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140</v>
      </c>
      <c r="BK301" s="171">
        <f t="shared" si="49"/>
        <v>0</v>
      </c>
      <c r="BL301" s="17" t="s">
        <v>197</v>
      </c>
      <c r="BM301" s="170" t="s">
        <v>594</v>
      </c>
    </row>
    <row r="302" spans="1:65" s="2" customFormat="1" ht="21.75" customHeight="1">
      <c r="A302" s="32"/>
      <c r="B302" s="157"/>
      <c r="C302" s="158" t="s">
        <v>595</v>
      </c>
      <c r="D302" s="158" t="s">
        <v>137</v>
      </c>
      <c r="E302" s="159" t="s">
        <v>596</v>
      </c>
      <c r="F302" s="160" t="s">
        <v>597</v>
      </c>
      <c r="G302" s="161" t="s">
        <v>195</v>
      </c>
      <c r="H302" s="162">
        <v>2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197</v>
      </c>
      <c r="AT302" s="170" t="s">
        <v>137</v>
      </c>
      <c r="AU302" s="170" t="s">
        <v>140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140</v>
      </c>
      <c r="BK302" s="171">
        <f t="shared" si="49"/>
        <v>0</v>
      </c>
      <c r="BL302" s="17" t="s">
        <v>197</v>
      </c>
      <c r="BM302" s="170" t="s">
        <v>598</v>
      </c>
    </row>
    <row r="303" spans="1:65" s="2" customFormat="1" ht="16.5" customHeight="1">
      <c r="A303" s="32"/>
      <c r="B303" s="157"/>
      <c r="C303" s="188" t="s">
        <v>599</v>
      </c>
      <c r="D303" s="188" t="s">
        <v>198</v>
      </c>
      <c r="E303" s="189" t="s">
        <v>600</v>
      </c>
      <c r="F303" s="190" t="s">
        <v>601</v>
      </c>
      <c r="G303" s="191" t="s">
        <v>195</v>
      </c>
      <c r="H303" s="192">
        <v>2</v>
      </c>
      <c r="I303" s="193"/>
      <c r="J303" s="194">
        <f t="shared" si="40"/>
        <v>0</v>
      </c>
      <c r="K303" s="195"/>
      <c r="L303" s="196"/>
      <c r="M303" s="197" t="s">
        <v>1</v>
      </c>
      <c r="N303" s="198" t="s">
        <v>42</v>
      </c>
      <c r="O303" s="58"/>
      <c r="P303" s="168">
        <f t="shared" si="41"/>
        <v>0</v>
      </c>
      <c r="Q303" s="168">
        <v>0.0008</v>
      </c>
      <c r="R303" s="168">
        <f t="shared" si="42"/>
        <v>0.0016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291</v>
      </c>
      <c r="AT303" s="170" t="s">
        <v>198</v>
      </c>
      <c r="AU303" s="170" t="s">
        <v>140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140</v>
      </c>
      <c r="BK303" s="171">
        <f t="shared" si="49"/>
        <v>0</v>
      </c>
      <c r="BL303" s="17" t="s">
        <v>197</v>
      </c>
      <c r="BM303" s="170" t="s">
        <v>602</v>
      </c>
    </row>
    <row r="304" spans="1:65" s="2" customFormat="1" ht="16.5" customHeight="1">
      <c r="A304" s="32"/>
      <c r="B304" s="157"/>
      <c r="C304" s="188" t="s">
        <v>603</v>
      </c>
      <c r="D304" s="188" t="s">
        <v>198</v>
      </c>
      <c r="E304" s="189" t="s">
        <v>604</v>
      </c>
      <c r="F304" s="190" t="s">
        <v>605</v>
      </c>
      <c r="G304" s="191" t="s">
        <v>306</v>
      </c>
      <c r="H304" s="192">
        <v>8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0.00012</v>
      </c>
      <c r="R304" s="168">
        <f t="shared" si="42"/>
        <v>0.00096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291</v>
      </c>
      <c r="AT304" s="170" t="s">
        <v>198</v>
      </c>
      <c r="AU304" s="170" t="s">
        <v>140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140</v>
      </c>
      <c r="BK304" s="171">
        <f t="shared" si="49"/>
        <v>0</v>
      </c>
      <c r="BL304" s="17" t="s">
        <v>197</v>
      </c>
      <c r="BM304" s="170" t="s">
        <v>606</v>
      </c>
    </row>
    <row r="305" spans="1:65" s="2" customFormat="1" ht="21.75" customHeight="1">
      <c r="A305" s="32"/>
      <c r="B305" s="157"/>
      <c r="C305" s="158" t="s">
        <v>607</v>
      </c>
      <c r="D305" s="158" t="s">
        <v>137</v>
      </c>
      <c r="E305" s="159" t="s">
        <v>608</v>
      </c>
      <c r="F305" s="160" t="s">
        <v>609</v>
      </c>
      <c r="G305" s="161" t="s">
        <v>195</v>
      </c>
      <c r="H305" s="162">
        <v>1</v>
      </c>
      <c r="I305" s="163"/>
      <c r="J305" s="164">
        <f t="shared" si="4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41"/>
        <v>0</v>
      </c>
      <c r="Q305" s="168">
        <v>0</v>
      </c>
      <c r="R305" s="168">
        <f t="shared" si="42"/>
        <v>0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197</v>
      </c>
      <c r="AT305" s="170" t="s">
        <v>137</v>
      </c>
      <c r="AU305" s="170" t="s">
        <v>140</v>
      </c>
      <c r="AY305" s="17" t="s">
        <v>134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140</v>
      </c>
      <c r="BK305" s="171">
        <f t="shared" si="49"/>
        <v>0</v>
      </c>
      <c r="BL305" s="17" t="s">
        <v>197</v>
      </c>
      <c r="BM305" s="170" t="s">
        <v>610</v>
      </c>
    </row>
    <row r="306" spans="1:65" s="2" customFormat="1" ht="21.75" customHeight="1">
      <c r="A306" s="32"/>
      <c r="B306" s="157"/>
      <c r="C306" s="158" t="s">
        <v>611</v>
      </c>
      <c r="D306" s="158" t="s">
        <v>137</v>
      </c>
      <c r="E306" s="159" t="s">
        <v>612</v>
      </c>
      <c r="F306" s="160" t="s">
        <v>613</v>
      </c>
      <c r="G306" s="161" t="s">
        <v>240</v>
      </c>
      <c r="H306" s="162">
        <v>0.024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197</v>
      </c>
      <c r="AT306" s="170" t="s">
        <v>137</v>
      </c>
      <c r="AU306" s="170" t="s">
        <v>140</v>
      </c>
      <c r="AY306" s="17" t="s">
        <v>134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140</v>
      </c>
      <c r="BK306" s="171">
        <f t="shared" si="49"/>
        <v>0</v>
      </c>
      <c r="BL306" s="17" t="s">
        <v>197</v>
      </c>
      <c r="BM306" s="170" t="s">
        <v>614</v>
      </c>
    </row>
    <row r="307" spans="1:65" s="2" customFormat="1" ht="21.75" customHeight="1">
      <c r="A307" s="32"/>
      <c r="B307" s="157"/>
      <c r="C307" s="158" t="s">
        <v>615</v>
      </c>
      <c r="D307" s="158" t="s">
        <v>137</v>
      </c>
      <c r="E307" s="159" t="s">
        <v>616</v>
      </c>
      <c r="F307" s="160" t="s">
        <v>617</v>
      </c>
      <c r="G307" s="161" t="s">
        <v>240</v>
      </c>
      <c r="H307" s="162">
        <v>0.024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197</v>
      </c>
      <c r="AT307" s="170" t="s">
        <v>137</v>
      </c>
      <c r="AU307" s="170" t="s">
        <v>140</v>
      </c>
      <c r="AY307" s="17" t="s">
        <v>134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140</v>
      </c>
      <c r="BK307" s="171">
        <f t="shared" si="49"/>
        <v>0</v>
      </c>
      <c r="BL307" s="17" t="s">
        <v>197</v>
      </c>
      <c r="BM307" s="170" t="s">
        <v>618</v>
      </c>
    </row>
    <row r="308" spans="2:63" s="12" customFormat="1" ht="22.9" customHeight="1">
      <c r="B308" s="144"/>
      <c r="D308" s="145" t="s">
        <v>75</v>
      </c>
      <c r="E308" s="155" t="s">
        <v>619</v>
      </c>
      <c r="F308" s="155" t="s">
        <v>620</v>
      </c>
      <c r="I308" s="147"/>
      <c r="J308" s="156">
        <f>BK308</f>
        <v>0</v>
      </c>
      <c r="L308" s="144"/>
      <c r="M308" s="149"/>
      <c r="N308" s="150"/>
      <c r="O308" s="150"/>
      <c r="P308" s="151">
        <f>SUM(P309:P313)</f>
        <v>0</v>
      </c>
      <c r="Q308" s="150"/>
      <c r="R308" s="151">
        <f>SUM(R309:R313)</f>
        <v>0.01</v>
      </c>
      <c r="S308" s="150"/>
      <c r="T308" s="152">
        <f>SUM(T309:T313)</f>
        <v>0.004</v>
      </c>
      <c r="AR308" s="145" t="s">
        <v>140</v>
      </c>
      <c r="AT308" s="153" t="s">
        <v>75</v>
      </c>
      <c r="AU308" s="153" t="s">
        <v>84</v>
      </c>
      <c r="AY308" s="145" t="s">
        <v>134</v>
      </c>
      <c r="BK308" s="154">
        <f>SUM(BK309:BK313)</f>
        <v>0</v>
      </c>
    </row>
    <row r="309" spans="1:65" s="2" customFormat="1" ht="16.5" customHeight="1">
      <c r="A309" s="32"/>
      <c r="B309" s="157"/>
      <c r="C309" s="158" t="s">
        <v>621</v>
      </c>
      <c r="D309" s="158" t="s">
        <v>137</v>
      </c>
      <c r="E309" s="159" t="s">
        <v>622</v>
      </c>
      <c r="F309" s="160" t="s">
        <v>623</v>
      </c>
      <c r="G309" s="161" t="s">
        <v>195</v>
      </c>
      <c r="H309" s="162">
        <v>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197</v>
      </c>
      <c r="AT309" s="170" t="s">
        <v>137</v>
      </c>
      <c r="AU309" s="170" t="s">
        <v>140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140</v>
      </c>
      <c r="BK309" s="171">
        <f>ROUND(I309*H309,2)</f>
        <v>0</v>
      </c>
      <c r="BL309" s="17" t="s">
        <v>197</v>
      </c>
      <c r="BM309" s="170" t="s">
        <v>624</v>
      </c>
    </row>
    <row r="310" spans="1:65" s="2" customFormat="1" ht="16.5" customHeight="1">
      <c r="A310" s="32"/>
      <c r="B310" s="157"/>
      <c r="C310" s="188" t="s">
        <v>625</v>
      </c>
      <c r="D310" s="188" t="s">
        <v>198</v>
      </c>
      <c r="E310" s="189" t="s">
        <v>626</v>
      </c>
      <c r="F310" s="190" t="s">
        <v>627</v>
      </c>
      <c r="G310" s="191" t="s">
        <v>195</v>
      </c>
      <c r="H310" s="192">
        <v>2</v>
      </c>
      <c r="I310" s="193"/>
      <c r="J310" s="194">
        <f>ROUND(I310*H310,2)</f>
        <v>0</v>
      </c>
      <c r="K310" s="195"/>
      <c r="L310" s="196"/>
      <c r="M310" s="197" t="s">
        <v>1</v>
      </c>
      <c r="N310" s="198" t="s">
        <v>42</v>
      </c>
      <c r="O310" s="58"/>
      <c r="P310" s="168">
        <f>O310*H310</f>
        <v>0</v>
      </c>
      <c r="Q310" s="168">
        <v>0.005</v>
      </c>
      <c r="R310" s="168">
        <f>Q310*H310</f>
        <v>0.01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291</v>
      </c>
      <c r="AT310" s="170" t="s">
        <v>198</v>
      </c>
      <c r="AU310" s="170" t="s">
        <v>140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140</v>
      </c>
      <c r="BK310" s="171">
        <f>ROUND(I310*H310,2)</f>
        <v>0</v>
      </c>
      <c r="BL310" s="17" t="s">
        <v>197</v>
      </c>
      <c r="BM310" s="170" t="s">
        <v>628</v>
      </c>
    </row>
    <row r="311" spans="1:65" s="2" customFormat="1" ht="21.75" customHeight="1">
      <c r="A311" s="32"/>
      <c r="B311" s="157"/>
      <c r="C311" s="158" t="s">
        <v>629</v>
      </c>
      <c r="D311" s="158" t="s">
        <v>137</v>
      </c>
      <c r="E311" s="159" t="s">
        <v>630</v>
      </c>
      <c r="F311" s="160" t="s">
        <v>631</v>
      </c>
      <c r="G311" s="161" t="s">
        <v>195</v>
      </c>
      <c r="H311" s="162">
        <v>2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0</v>
      </c>
      <c r="R311" s="168">
        <f>Q311*H311</f>
        <v>0</v>
      </c>
      <c r="S311" s="168">
        <v>0.002</v>
      </c>
      <c r="T311" s="169">
        <f>S311*H311</f>
        <v>0.004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197</v>
      </c>
      <c r="AT311" s="170" t="s">
        <v>137</v>
      </c>
      <c r="AU311" s="170" t="s">
        <v>140</v>
      </c>
      <c r="AY311" s="17" t="s">
        <v>134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140</v>
      </c>
      <c r="BK311" s="171">
        <f>ROUND(I311*H311,2)</f>
        <v>0</v>
      </c>
      <c r="BL311" s="17" t="s">
        <v>197</v>
      </c>
      <c r="BM311" s="170" t="s">
        <v>632</v>
      </c>
    </row>
    <row r="312" spans="1:65" s="2" customFormat="1" ht="21.75" customHeight="1">
      <c r="A312" s="32"/>
      <c r="B312" s="157"/>
      <c r="C312" s="158" t="s">
        <v>633</v>
      </c>
      <c r="D312" s="158" t="s">
        <v>137</v>
      </c>
      <c r="E312" s="159" t="s">
        <v>634</v>
      </c>
      <c r="F312" s="160" t="s">
        <v>635</v>
      </c>
      <c r="G312" s="161" t="s">
        <v>240</v>
      </c>
      <c r="H312" s="162">
        <v>0.01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197</v>
      </c>
      <c r="AT312" s="170" t="s">
        <v>137</v>
      </c>
      <c r="AU312" s="170" t="s">
        <v>140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140</v>
      </c>
      <c r="BK312" s="171">
        <f>ROUND(I312*H312,2)</f>
        <v>0</v>
      </c>
      <c r="BL312" s="17" t="s">
        <v>197</v>
      </c>
      <c r="BM312" s="170" t="s">
        <v>636</v>
      </c>
    </row>
    <row r="313" spans="1:65" s="2" customFormat="1" ht="21.75" customHeight="1">
      <c r="A313" s="32"/>
      <c r="B313" s="157"/>
      <c r="C313" s="158" t="s">
        <v>637</v>
      </c>
      <c r="D313" s="158" t="s">
        <v>137</v>
      </c>
      <c r="E313" s="159" t="s">
        <v>638</v>
      </c>
      <c r="F313" s="160" t="s">
        <v>639</v>
      </c>
      <c r="G313" s="161" t="s">
        <v>240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197</v>
      </c>
      <c r="AT313" s="170" t="s">
        <v>137</v>
      </c>
      <c r="AU313" s="170" t="s">
        <v>140</v>
      </c>
      <c r="AY313" s="17" t="s">
        <v>134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140</v>
      </c>
      <c r="BK313" s="171">
        <f>ROUND(I313*H313,2)</f>
        <v>0</v>
      </c>
      <c r="BL313" s="17" t="s">
        <v>197</v>
      </c>
      <c r="BM313" s="170" t="s">
        <v>640</v>
      </c>
    </row>
    <row r="314" spans="2:63" s="12" customFormat="1" ht="22.9" customHeight="1">
      <c r="B314" s="144"/>
      <c r="D314" s="145" t="s">
        <v>75</v>
      </c>
      <c r="E314" s="155" t="s">
        <v>641</v>
      </c>
      <c r="F314" s="155" t="s">
        <v>642</v>
      </c>
      <c r="I314" s="147"/>
      <c r="J314" s="156">
        <f>BK314</f>
        <v>0</v>
      </c>
      <c r="L314" s="144"/>
      <c r="M314" s="149"/>
      <c r="N314" s="150"/>
      <c r="O314" s="150"/>
      <c r="P314" s="151">
        <f>SUM(P315:P333)</f>
        <v>0</v>
      </c>
      <c r="Q314" s="150"/>
      <c r="R314" s="151">
        <f>SUM(R315:R333)</f>
        <v>0.5029483499999999</v>
      </c>
      <c r="S314" s="150"/>
      <c r="T314" s="152">
        <f>SUM(T315:T333)</f>
        <v>0</v>
      </c>
      <c r="AR314" s="145" t="s">
        <v>140</v>
      </c>
      <c r="AT314" s="153" t="s">
        <v>75</v>
      </c>
      <c r="AU314" s="153" t="s">
        <v>84</v>
      </c>
      <c r="AY314" s="145" t="s">
        <v>134</v>
      </c>
      <c r="BK314" s="154">
        <f>SUM(BK315:BK333)</f>
        <v>0</v>
      </c>
    </row>
    <row r="315" spans="1:65" s="2" customFormat="1" ht="21.75" customHeight="1">
      <c r="A315" s="32"/>
      <c r="B315" s="157"/>
      <c r="C315" s="158" t="s">
        <v>643</v>
      </c>
      <c r="D315" s="158" t="s">
        <v>137</v>
      </c>
      <c r="E315" s="159" t="s">
        <v>644</v>
      </c>
      <c r="F315" s="160" t="s">
        <v>645</v>
      </c>
      <c r="G315" s="161" t="s">
        <v>138</v>
      </c>
      <c r="H315" s="162">
        <v>18.785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0.02541</v>
      </c>
      <c r="R315" s="168">
        <f>Q315*H315</f>
        <v>0.47732684999999997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197</v>
      </c>
      <c r="AT315" s="170" t="s">
        <v>137</v>
      </c>
      <c r="AU315" s="170" t="s">
        <v>140</v>
      </c>
      <c r="AY315" s="17" t="s">
        <v>134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140</v>
      </c>
      <c r="BK315" s="171">
        <f>ROUND(I315*H315,2)</f>
        <v>0</v>
      </c>
      <c r="BL315" s="17" t="s">
        <v>197</v>
      </c>
      <c r="BM315" s="170" t="s">
        <v>646</v>
      </c>
    </row>
    <row r="316" spans="2:51" s="13" customFormat="1" ht="12">
      <c r="B316" s="172"/>
      <c r="D316" s="173" t="s">
        <v>156</v>
      </c>
      <c r="E316" s="174" t="s">
        <v>1</v>
      </c>
      <c r="F316" s="175" t="s">
        <v>647</v>
      </c>
      <c r="H316" s="176">
        <v>7.553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156</v>
      </c>
      <c r="AU316" s="174" t="s">
        <v>140</v>
      </c>
      <c r="AV316" s="13" t="s">
        <v>140</v>
      </c>
      <c r="AW316" s="13" t="s">
        <v>33</v>
      </c>
      <c r="AX316" s="13" t="s">
        <v>76</v>
      </c>
      <c r="AY316" s="174" t="s">
        <v>134</v>
      </c>
    </row>
    <row r="317" spans="2:51" s="13" customFormat="1" ht="12">
      <c r="B317" s="172"/>
      <c r="D317" s="173" t="s">
        <v>156</v>
      </c>
      <c r="E317" s="174" t="s">
        <v>1</v>
      </c>
      <c r="F317" s="175" t="s">
        <v>648</v>
      </c>
      <c r="H317" s="176">
        <v>11.232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156</v>
      </c>
      <c r="AU317" s="174" t="s">
        <v>140</v>
      </c>
      <c r="AV317" s="13" t="s">
        <v>140</v>
      </c>
      <c r="AW317" s="13" t="s">
        <v>33</v>
      </c>
      <c r="AX317" s="13" t="s">
        <v>76</v>
      </c>
      <c r="AY317" s="174" t="s">
        <v>134</v>
      </c>
    </row>
    <row r="318" spans="2:51" s="15" customFormat="1" ht="12">
      <c r="B318" s="199"/>
      <c r="D318" s="173" t="s">
        <v>156</v>
      </c>
      <c r="E318" s="200" t="s">
        <v>1</v>
      </c>
      <c r="F318" s="201" t="s">
        <v>212</v>
      </c>
      <c r="H318" s="202">
        <v>18.785</v>
      </c>
      <c r="I318" s="203"/>
      <c r="L318" s="199"/>
      <c r="M318" s="204"/>
      <c r="N318" s="205"/>
      <c r="O318" s="205"/>
      <c r="P318" s="205"/>
      <c r="Q318" s="205"/>
      <c r="R318" s="205"/>
      <c r="S318" s="205"/>
      <c r="T318" s="206"/>
      <c r="AT318" s="200" t="s">
        <v>156</v>
      </c>
      <c r="AU318" s="200" t="s">
        <v>140</v>
      </c>
      <c r="AV318" s="15" t="s">
        <v>139</v>
      </c>
      <c r="AW318" s="15" t="s">
        <v>33</v>
      </c>
      <c r="AX318" s="15" t="s">
        <v>84</v>
      </c>
      <c r="AY318" s="200" t="s">
        <v>134</v>
      </c>
    </row>
    <row r="319" spans="1:65" s="2" customFormat="1" ht="21.75" customHeight="1">
      <c r="A319" s="32"/>
      <c r="B319" s="157"/>
      <c r="C319" s="158" t="s">
        <v>649</v>
      </c>
      <c r="D319" s="158" t="s">
        <v>137</v>
      </c>
      <c r="E319" s="159" t="s">
        <v>650</v>
      </c>
      <c r="F319" s="160" t="s">
        <v>651</v>
      </c>
      <c r="G319" s="161" t="s">
        <v>306</v>
      </c>
      <c r="H319" s="162">
        <v>26.45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4E-05</v>
      </c>
      <c r="R319" s="168">
        <f>Q319*H319</f>
        <v>0.0010580000000000001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197</v>
      </c>
      <c r="AT319" s="170" t="s">
        <v>137</v>
      </c>
      <c r="AU319" s="170" t="s">
        <v>140</v>
      </c>
      <c r="AY319" s="17" t="s">
        <v>134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140</v>
      </c>
      <c r="BK319" s="171">
        <f>ROUND(I319*H319,2)</f>
        <v>0</v>
      </c>
      <c r="BL319" s="17" t="s">
        <v>197</v>
      </c>
      <c r="BM319" s="170" t="s">
        <v>652</v>
      </c>
    </row>
    <row r="320" spans="2:51" s="13" customFormat="1" ht="12">
      <c r="B320" s="172"/>
      <c r="D320" s="173" t="s">
        <v>156</v>
      </c>
      <c r="E320" s="174" t="s">
        <v>1</v>
      </c>
      <c r="F320" s="175" t="s">
        <v>653</v>
      </c>
      <c r="H320" s="176">
        <v>4.44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156</v>
      </c>
      <c r="AU320" s="174" t="s">
        <v>140</v>
      </c>
      <c r="AV320" s="13" t="s">
        <v>140</v>
      </c>
      <c r="AW320" s="13" t="s">
        <v>33</v>
      </c>
      <c r="AX320" s="13" t="s">
        <v>76</v>
      </c>
      <c r="AY320" s="174" t="s">
        <v>134</v>
      </c>
    </row>
    <row r="321" spans="2:51" s="13" customFormat="1" ht="12">
      <c r="B321" s="172"/>
      <c r="D321" s="173" t="s">
        <v>156</v>
      </c>
      <c r="E321" s="174" t="s">
        <v>1</v>
      </c>
      <c r="F321" s="175" t="s">
        <v>654</v>
      </c>
      <c r="H321" s="176">
        <v>6.41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156</v>
      </c>
      <c r="AU321" s="174" t="s">
        <v>140</v>
      </c>
      <c r="AV321" s="13" t="s">
        <v>140</v>
      </c>
      <c r="AW321" s="13" t="s">
        <v>33</v>
      </c>
      <c r="AX321" s="13" t="s">
        <v>76</v>
      </c>
      <c r="AY321" s="174" t="s">
        <v>134</v>
      </c>
    </row>
    <row r="322" spans="2:51" s="13" customFormat="1" ht="12">
      <c r="B322" s="172"/>
      <c r="D322" s="173" t="s">
        <v>156</v>
      </c>
      <c r="E322" s="174" t="s">
        <v>1</v>
      </c>
      <c r="F322" s="175" t="s">
        <v>655</v>
      </c>
      <c r="H322" s="176">
        <v>15.6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156</v>
      </c>
      <c r="AU322" s="174" t="s">
        <v>140</v>
      </c>
      <c r="AV322" s="13" t="s">
        <v>140</v>
      </c>
      <c r="AW322" s="13" t="s">
        <v>33</v>
      </c>
      <c r="AX322" s="13" t="s">
        <v>76</v>
      </c>
      <c r="AY322" s="174" t="s">
        <v>134</v>
      </c>
    </row>
    <row r="323" spans="2:51" s="15" customFormat="1" ht="12">
      <c r="B323" s="199"/>
      <c r="D323" s="173" t="s">
        <v>156</v>
      </c>
      <c r="E323" s="200" t="s">
        <v>1</v>
      </c>
      <c r="F323" s="201" t="s">
        <v>212</v>
      </c>
      <c r="H323" s="202">
        <v>26.45</v>
      </c>
      <c r="I323" s="203"/>
      <c r="L323" s="199"/>
      <c r="M323" s="204"/>
      <c r="N323" s="205"/>
      <c r="O323" s="205"/>
      <c r="P323" s="205"/>
      <c r="Q323" s="205"/>
      <c r="R323" s="205"/>
      <c r="S323" s="205"/>
      <c r="T323" s="206"/>
      <c r="AT323" s="200" t="s">
        <v>156</v>
      </c>
      <c r="AU323" s="200" t="s">
        <v>140</v>
      </c>
      <c r="AV323" s="15" t="s">
        <v>139</v>
      </c>
      <c r="AW323" s="15" t="s">
        <v>33</v>
      </c>
      <c r="AX323" s="15" t="s">
        <v>84</v>
      </c>
      <c r="AY323" s="200" t="s">
        <v>134</v>
      </c>
    </row>
    <row r="324" spans="1:65" s="2" customFormat="1" ht="16.5" customHeight="1">
      <c r="A324" s="32"/>
      <c r="B324" s="157"/>
      <c r="C324" s="158" t="s">
        <v>656</v>
      </c>
      <c r="D324" s="158" t="s">
        <v>137</v>
      </c>
      <c r="E324" s="159" t="s">
        <v>657</v>
      </c>
      <c r="F324" s="160" t="s">
        <v>658</v>
      </c>
      <c r="G324" s="161" t="s">
        <v>306</v>
      </c>
      <c r="H324" s="162">
        <v>26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0.00015</v>
      </c>
      <c r="R324" s="168">
        <f>Q324*H324</f>
        <v>0.0039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197</v>
      </c>
      <c r="AT324" s="170" t="s">
        <v>137</v>
      </c>
      <c r="AU324" s="170" t="s">
        <v>140</v>
      </c>
      <c r="AY324" s="17" t="s">
        <v>134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140</v>
      </c>
      <c r="BK324" s="171">
        <f>ROUND(I324*H324,2)</f>
        <v>0</v>
      </c>
      <c r="BL324" s="17" t="s">
        <v>197</v>
      </c>
      <c r="BM324" s="170" t="s">
        <v>659</v>
      </c>
    </row>
    <row r="325" spans="2:51" s="13" customFormat="1" ht="12">
      <c r="B325" s="172"/>
      <c r="D325" s="173" t="s">
        <v>156</v>
      </c>
      <c r="E325" s="174" t="s">
        <v>1</v>
      </c>
      <c r="F325" s="175" t="s">
        <v>660</v>
      </c>
      <c r="H325" s="176">
        <v>26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156</v>
      </c>
      <c r="AU325" s="174" t="s">
        <v>140</v>
      </c>
      <c r="AV325" s="13" t="s">
        <v>140</v>
      </c>
      <c r="AW325" s="13" t="s">
        <v>33</v>
      </c>
      <c r="AX325" s="13" t="s">
        <v>76</v>
      </c>
      <c r="AY325" s="174" t="s">
        <v>134</v>
      </c>
    </row>
    <row r="326" spans="2:51" s="15" customFormat="1" ht="12">
      <c r="B326" s="199"/>
      <c r="D326" s="173" t="s">
        <v>156</v>
      </c>
      <c r="E326" s="200" t="s">
        <v>1</v>
      </c>
      <c r="F326" s="201" t="s">
        <v>212</v>
      </c>
      <c r="H326" s="202">
        <v>26</v>
      </c>
      <c r="I326" s="203"/>
      <c r="L326" s="199"/>
      <c r="M326" s="204"/>
      <c r="N326" s="205"/>
      <c r="O326" s="205"/>
      <c r="P326" s="205"/>
      <c r="Q326" s="205"/>
      <c r="R326" s="205"/>
      <c r="S326" s="205"/>
      <c r="T326" s="206"/>
      <c r="AT326" s="200" t="s">
        <v>156</v>
      </c>
      <c r="AU326" s="200" t="s">
        <v>140</v>
      </c>
      <c r="AV326" s="15" t="s">
        <v>139</v>
      </c>
      <c r="AW326" s="15" t="s">
        <v>33</v>
      </c>
      <c r="AX326" s="15" t="s">
        <v>84</v>
      </c>
      <c r="AY326" s="200" t="s">
        <v>134</v>
      </c>
    </row>
    <row r="327" spans="1:65" s="2" customFormat="1" ht="16.5" customHeight="1">
      <c r="A327" s="32"/>
      <c r="B327" s="157"/>
      <c r="C327" s="158" t="s">
        <v>661</v>
      </c>
      <c r="D327" s="158" t="s">
        <v>137</v>
      </c>
      <c r="E327" s="159" t="s">
        <v>662</v>
      </c>
      <c r="F327" s="160" t="s">
        <v>663</v>
      </c>
      <c r="G327" s="161" t="s">
        <v>138</v>
      </c>
      <c r="H327" s="162">
        <v>18.785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</v>
      </c>
      <c r="R327" s="168">
        <f>Q327*H327</f>
        <v>0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197</v>
      </c>
      <c r="AT327" s="170" t="s">
        <v>137</v>
      </c>
      <c r="AU327" s="170" t="s">
        <v>140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140</v>
      </c>
      <c r="BK327" s="171">
        <f>ROUND(I327*H327,2)</f>
        <v>0</v>
      </c>
      <c r="BL327" s="17" t="s">
        <v>197</v>
      </c>
      <c r="BM327" s="170" t="s">
        <v>664</v>
      </c>
    </row>
    <row r="328" spans="1:65" s="2" customFormat="1" ht="21.75" customHeight="1">
      <c r="A328" s="32"/>
      <c r="B328" s="157"/>
      <c r="C328" s="158" t="s">
        <v>665</v>
      </c>
      <c r="D328" s="158" t="s">
        <v>137</v>
      </c>
      <c r="E328" s="159" t="s">
        <v>666</v>
      </c>
      <c r="F328" s="160" t="s">
        <v>667</v>
      </c>
      <c r="G328" s="161" t="s">
        <v>138</v>
      </c>
      <c r="H328" s="162">
        <v>18.785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0.0007</v>
      </c>
      <c r="R328" s="168">
        <f>Q328*H328</f>
        <v>0.0131495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197</v>
      </c>
      <c r="AT328" s="170" t="s">
        <v>137</v>
      </c>
      <c r="AU328" s="170" t="s">
        <v>140</v>
      </c>
      <c r="AY328" s="17" t="s">
        <v>134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140</v>
      </c>
      <c r="BK328" s="171">
        <f>ROUND(I328*H328,2)</f>
        <v>0</v>
      </c>
      <c r="BL328" s="17" t="s">
        <v>197</v>
      </c>
      <c r="BM328" s="170" t="s">
        <v>668</v>
      </c>
    </row>
    <row r="329" spans="1:65" s="2" customFormat="1" ht="16.5" customHeight="1">
      <c r="A329" s="32"/>
      <c r="B329" s="157"/>
      <c r="C329" s="158" t="s">
        <v>669</v>
      </c>
      <c r="D329" s="158" t="s">
        <v>137</v>
      </c>
      <c r="E329" s="159" t="s">
        <v>670</v>
      </c>
      <c r="F329" s="160" t="s">
        <v>671</v>
      </c>
      <c r="G329" s="161" t="s">
        <v>138</v>
      </c>
      <c r="H329" s="162">
        <v>37.57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0.0002</v>
      </c>
      <c r="R329" s="168">
        <f>Q329*H329</f>
        <v>0.007514000000000001</v>
      </c>
      <c r="S329" s="168">
        <v>0</v>
      </c>
      <c r="T329" s="16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197</v>
      </c>
      <c r="AT329" s="170" t="s">
        <v>137</v>
      </c>
      <c r="AU329" s="170" t="s">
        <v>140</v>
      </c>
      <c r="AY329" s="17" t="s">
        <v>134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140</v>
      </c>
      <c r="BK329" s="171">
        <f>ROUND(I329*H329,2)</f>
        <v>0</v>
      </c>
      <c r="BL329" s="17" t="s">
        <v>197</v>
      </c>
      <c r="BM329" s="170" t="s">
        <v>672</v>
      </c>
    </row>
    <row r="330" spans="2:51" s="13" customFormat="1" ht="12">
      <c r="B330" s="172"/>
      <c r="D330" s="173" t="s">
        <v>156</v>
      </c>
      <c r="E330" s="174" t="s">
        <v>1</v>
      </c>
      <c r="F330" s="175" t="s">
        <v>673</v>
      </c>
      <c r="H330" s="176">
        <v>37.57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156</v>
      </c>
      <c r="AU330" s="174" t="s">
        <v>140</v>
      </c>
      <c r="AV330" s="13" t="s">
        <v>140</v>
      </c>
      <c r="AW330" s="13" t="s">
        <v>33</v>
      </c>
      <c r="AX330" s="13" t="s">
        <v>76</v>
      </c>
      <c r="AY330" s="174" t="s">
        <v>134</v>
      </c>
    </row>
    <row r="331" spans="2:51" s="15" customFormat="1" ht="12">
      <c r="B331" s="199"/>
      <c r="D331" s="173" t="s">
        <v>156</v>
      </c>
      <c r="E331" s="200" t="s">
        <v>1</v>
      </c>
      <c r="F331" s="201" t="s">
        <v>212</v>
      </c>
      <c r="H331" s="202">
        <v>37.57</v>
      </c>
      <c r="I331" s="203"/>
      <c r="L331" s="199"/>
      <c r="M331" s="204"/>
      <c r="N331" s="205"/>
      <c r="O331" s="205"/>
      <c r="P331" s="205"/>
      <c r="Q331" s="205"/>
      <c r="R331" s="205"/>
      <c r="S331" s="205"/>
      <c r="T331" s="206"/>
      <c r="AT331" s="200" t="s">
        <v>156</v>
      </c>
      <c r="AU331" s="200" t="s">
        <v>140</v>
      </c>
      <c r="AV331" s="15" t="s">
        <v>139</v>
      </c>
      <c r="AW331" s="15" t="s">
        <v>33</v>
      </c>
      <c r="AX331" s="15" t="s">
        <v>84</v>
      </c>
      <c r="AY331" s="200" t="s">
        <v>134</v>
      </c>
    </row>
    <row r="332" spans="1:65" s="2" customFormat="1" ht="21.75" customHeight="1">
      <c r="A332" s="32"/>
      <c r="B332" s="157"/>
      <c r="C332" s="158" t="s">
        <v>674</v>
      </c>
      <c r="D332" s="158" t="s">
        <v>137</v>
      </c>
      <c r="E332" s="159" t="s">
        <v>675</v>
      </c>
      <c r="F332" s="160" t="s">
        <v>676</v>
      </c>
      <c r="G332" s="161" t="s">
        <v>240</v>
      </c>
      <c r="H332" s="162">
        <v>0.503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197</v>
      </c>
      <c r="AT332" s="170" t="s">
        <v>137</v>
      </c>
      <c r="AU332" s="170" t="s">
        <v>140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140</v>
      </c>
      <c r="BK332" s="171">
        <f>ROUND(I332*H332,2)</f>
        <v>0</v>
      </c>
      <c r="BL332" s="17" t="s">
        <v>197</v>
      </c>
      <c r="BM332" s="170" t="s">
        <v>677</v>
      </c>
    </row>
    <row r="333" spans="1:65" s="2" customFormat="1" ht="21.75" customHeight="1">
      <c r="A333" s="32"/>
      <c r="B333" s="157"/>
      <c r="C333" s="158" t="s">
        <v>678</v>
      </c>
      <c r="D333" s="158" t="s">
        <v>137</v>
      </c>
      <c r="E333" s="159" t="s">
        <v>679</v>
      </c>
      <c r="F333" s="160" t="s">
        <v>680</v>
      </c>
      <c r="G333" s="161" t="s">
        <v>240</v>
      </c>
      <c r="H333" s="162">
        <v>0.503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</v>
      </c>
      <c r="R333" s="168">
        <f>Q333*H333</f>
        <v>0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197</v>
      </c>
      <c r="AT333" s="170" t="s">
        <v>137</v>
      </c>
      <c r="AU333" s="170" t="s">
        <v>140</v>
      </c>
      <c r="AY333" s="17" t="s">
        <v>134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140</v>
      </c>
      <c r="BK333" s="171">
        <f>ROUND(I333*H333,2)</f>
        <v>0</v>
      </c>
      <c r="BL333" s="17" t="s">
        <v>197</v>
      </c>
      <c r="BM333" s="170" t="s">
        <v>681</v>
      </c>
    </row>
    <row r="334" spans="2:63" s="12" customFormat="1" ht="22.9" customHeight="1">
      <c r="B334" s="144"/>
      <c r="D334" s="145" t="s">
        <v>75</v>
      </c>
      <c r="E334" s="155" t="s">
        <v>682</v>
      </c>
      <c r="F334" s="155" t="s">
        <v>683</v>
      </c>
      <c r="I334" s="147"/>
      <c r="J334" s="156">
        <f>BK334</f>
        <v>0</v>
      </c>
      <c r="L334" s="144"/>
      <c r="M334" s="149"/>
      <c r="N334" s="150"/>
      <c r="O334" s="150"/>
      <c r="P334" s="151">
        <f>SUM(P335:P350)</f>
        <v>0</v>
      </c>
      <c r="Q334" s="150"/>
      <c r="R334" s="151">
        <f>SUM(R335:R350)</f>
        <v>0.0336</v>
      </c>
      <c r="S334" s="150"/>
      <c r="T334" s="152">
        <f>SUM(T335:T350)</f>
        <v>0.08208449999999999</v>
      </c>
      <c r="AR334" s="145" t="s">
        <v>140</v>
      </c>
      <c r="AT334" s="153" t="s">
        <v>75</v>
      </c>
      <c r="AU334" s="153" t="s">
        <v>84</v>
      </c>
      <c r="AY334" s="145" t="s">
        <v>134</v>
      </c>
      <c r="BK334" s="154">
        <f>SUM(BK335:BK350)</f>
        <v>0</v>
      </c>
    </row>
    <row r="335" spans="1:65" s="2" customFormat="1" ht="21.75" customHeight="1">
      <c r="A335" s="32"/>
      <c r="B335" s="157"/>
      <c r="C335" s="158" t="s">
        <v>684</v>
      </c>
      <c r="D335" s="158" t="s">
        <v>137</v>
      </c>
      <c r="E335" s="159" t="s">
        <v>685</v>
      </c>
      <c r="F335" s="160" t="s">
        <v>686</v>
      </c>
      <c r="G335" s="161" t="s">
        <v>138</v>
      </c>
      <c r="H335" s="162">
        <v>3.33</v>
      </c>
      <c r="I335" s="163"/>
      <c r="J335" s="164">
        <f>ROUND(I335*H335,2)</f>
        <v>0</v>
      </c>
      <c r="K335" s="165"/>
      <c r="L335" s="33"/>
      <c r="M335" s="166" t="s">
        <v>1</v>
      </c>
      <c r="N335" s="167" t="s">
        <v>42</v>
      </c>
      <c r="O335" s="58"/>
      <c r="P335" s="168">
        <f>O335*H335</f>
        <v>0</v>
      </c>
      <c r="Q335" s="168">
        <v>0</v>
      </c>
      <c r="R335" s="168">
        <f>Q335*H335</f>
        <v>0</v>
      </c>
      <c r="S335" s="168">
        <v>0.02465</v>
      </c>
      <c r="T335" s="169">
        <f>S335*H335</f>
        <v>0.08208449999999999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197</v>
      </c>
      <c r="AT335" s="170" t="s">
        <v>137</v>
      </c>
      <c r="AU335" s="170" t="s">
        <v>140</v>
      </c>
      <c r="AY335" s="17" t="s">
        <v>134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7" t="s">
        <v>140</v>
      </c>
      <c r="BK335" s="171">
        <f>ROUND(I335*H335,2)</f>
        <v>0</v>
      </c>
      <c r="BL335" s="17" t="s">
        <v>197</v>
      </c>
      <c r="BM335" s="170" t="s">
        <v>687</v>
      </c>
    </row>
    <row r="336" spans="2:51" s="14" customFormat="1" ht="12">
      <c r="B336" s="181"/>
      <c r="D336" s="173" t="s">
        <v>156</v>
      </c>
      <c r="E336" s="182" t="s">
        <v>1</v>
      </c>
      <c r="F336" s="183" t="s">
        <v>688</v>
      </c>
      <c r="H336" s="182" t="s">
        <v>1</v>
      </c>
      <c r="I336" s="184"/>
      <c r="L336" s="181"/>
      <c r="M336" s="185"/>
      <c r="N336" s="186"/>
      <c r="O336" s="186"/>
      <c r="P336" s="186"/>
      <c r="Q336" s="186"/>
      <c r="R336" s="186"/>
      <c r="S336" s="186"/>
      <c r="T336" s="187"/>
      <c r="AT336" s="182" t="s">
        <v>156</v>
      </c>
      <c r="AU336" s="182" t="s">
        <v>140</v>
      </c>
      <c r="AV336" s="14" t="s">
        <v>84</v>
      </c>
      <c r="AW336" s="14" t="s">
        <v>33</v>
      </c>
      <c r="AX336" s="14" t="s">
        <v>76</v>
      </c>
      <c r="AY336" s="182" t="s">
        <v>134</v>
      </c>
    </row>
    <row r="337" spans="2:51" s="13" customFormat="1" ht="12">
      <c r="B337" s="172"/>
      <c r="D337" s="173" t="s">
        <v>156</v>
      </c>
      <c r="E337" s="174" t="s">
        <v>1</v>
      </c>
      <c r="F337" s="175" t="s">
        <v>210</v>
      </c>
      <c r="H337" s="176">
        <v>1.14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156</v>
      </c>
      <c r="AU337" s="174" t="s">
        <v>140</v>
      </c>
      <c r="AV337" s="13" t="s">
        <v>140</v>
      </c>
      <c r="AW337" s="13" t="s">
        <v>33</v>
      </c>
      <c r="AX337" s="13" t="s">
        <v>76</v>
      </c>
      <c r="AY337" s="174" t="s">
        <v>134</v>
      </c>
    </row>
    <row r="338" spans="2:51" s="13" customFormat="1" ht="12">
      <c r="B338" s="172"/>
      <c r="D338" s="173" t="s">
        <v>156</v>
      </c>
      <c r="E338" s="174" t="s">
        <v>1</v>
      </c>
      <c r="F338" s="175" t="s">
        <v>689</v>
      </c>
      <c r="H338" s="176">
        <v>2.19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156</v>
      </c>
      <c r="AU338" s="174" t="s">
        <v>140</v>
      </c>
      <c r="AV338" s="13" t="s">
        <v>140</v>
      </c>
      <c r="AW338" s="13" t="s">
        <v>33</v>
      </c>
      <c r="AX338" s="13" t="s">
        <v>76</v>
      </c>
      <c r="AY338" s="174" t="s">
        <v>134</v>
      </c>
    </row>
    <row r="339" spans="2:51" s="15" customFormat="1" ht="12">
      <c r="B339" s="199"/>
      <c r="D339" s="173" t="s">
        <v>156</v>
      </c>
      <c r="E339" s="200" t="s">
        <v>1</v>
      </c>
      <c r="F339" s="201" t="s">
        <v>212</v>
      </c>
      <c r="H339" s="202">
        <v>3.33</v>
      </c>
      <c r="I339" s="203"/>
      <c r="L339" s="199"/>
      <c r="M339" s="204"/>
      <c r="N339" s="205"/>
      <c r="O339" s="205"/>
      <c r="P339" s="205"/>
      <c r="Q339" s="205"/>
      <c r="R339" s="205"/>
      <c r="S339" s="205"/>
      <c r="T339" s="206"/>
      <c r="AT339" s="200" t="s">
        <v>156</v>
      </c>
      <c r="AU339" s="200" t="s">
        <v>140</v>
      </c>
      <c r="AV339" s="15" t="s">
        <v>139</v>
      </c>
      <c r="AW339" s="15" t="s">
        <v>33</v>
      </c>
      <c r="AX339" s="15" t="s">
        <v>84</v>
      </c>
      <c r="AY339" s="200" t="s">
        <v>134</v>
      </c>
    </row>
    <row r="340" spans="1:65" s="2" customFormat="1" ht="21.75" customHeight="1">
      <c r="A340" s="32"/>
      <c r="B340" s="157"/>
      <c r="C340" s="158" t="s">
        <v>690</v>
      </c>
      <c r="D340" s="158" t="s">
        <v>137</v>
      </c>
      <c r="E340" s="159" t="s">
        <v>691</v>
      </c>
      <c r="F340" s="160" t="s">
        <v>692</v>
      </c>
      <c r="G340" s="161" t="s">
        <v>195</v>
      </c>
      <c r="H340" s="162">
        <v>2</v>
      </c>
      <c r="I340" s="163"/>
      <c r="J340" s="164">
        <f aca="true" t="shared" si="50" ref="J340:J350"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 aca="true" t="shared" si="51" ref="P340:P350">O340*H340</f>
        <v>0</v>
      </c>
      <c r="Q340" s="168">
        <v>0</v>
      </c>
      <c r="R340" s="168">
        <f aca="true" t="shared" si="52" ref="R340:R350">Q340*H340</f>
        <v>0</v>
      </c>
      <c r="S340" s="168">
        <v>0</v>
      </c>
      <c r="T340" s="169">
        <f aca="true" t="shared" si="53" ref="T340:T350"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197</v>
      </c>
      <c r="AT340" s="170" t="s">
        <v>137</v>
      </c>
      <c r="AU340" s="170" t="s">
        <v>140</v>
      </c>
      <c r="AY340" s="17" t="s">
        <v>134</v>
      </c>
      <c r="BE340" s="171">
        <f aca="true" t="shared" si="54" ref="BE340:BE350">IF(N340="základní",J340,0)</f>
        <v>0</v>
      </c>
      <c r="BF340" s="171">
        <f aca="true" t="shared" si="55" ref="BF340:BF350">IF(N340="snížená",J340,0)</f>
        <v>0</v>
      </c>
      <c r="BG340" s="171">
        <f aca="true" t="shared" si="56" ref="BG340:BG350">IF(N340="zákl. přenesená",J340,0)</f>
        <v>0</v>
      </c>
      <c r="BH340" s="171">
        <f aca="true" t="shared" si="57" ref="BH340:BH350">IF(N340="sníž. přenesená",J340,0)</f>
        <v>0</v>
      </c>
      <c r="BI340" s="171">
        <f aca="true" t="shared" si="58" ref="BI340:BI350">IF(N340="nulová",J340,0)</f>
        <v>0</v>
      </c>
      <c r="BJ340" s="17" t="s">
        <v>140</v>
      </c>
      <c r="BK340" s="171">
        <f aca="true" t="shared" si="59" ref="BK340:BK350">ROUND(I340*H340,2)</f>
        <v>0</v>
      </c>
      <c r="BL340" s="17" t="s">
        <v>197</v>
      </c>
      <c r="BM340" s="170" t="s">
        <v>693</v>
      </c>
    </row>
    <row r="341" spans="1:65" s="2" customFormat="1" ht="21.75" customHeight="1">
      <c r="A341" s="32"/>
      <c r="B341" s="157"/>
      <c r="C341" s="188" t="s">
        <v>694</v>
      </c>
      <c r="D341" s="188" t="s">
        <v>198</v>
      </c>
      <c r="E341" s="189" t="s">
        <v>695</v>
      </c>
      <c r="F341" s="190" t="s">
        <v>696</v>
      </c>
      <c r="G341" s="191" t="s">
        <v>195</v>
      </c>
      <c r="H341" s="192">
        <v>2</v>
      </c>
      <c r="I341" s="193"/>
      <c r="J341" s="194">
        <f t="shared" si="50"/>
        <v>0</v>
      </c>
      <c r="K341" s="195"/>
      <c r="L341" s="196"/>
      <c r="M341" s="197" t="s">
        <v>1</v>
      </c>
      <c r="N341" s="198" t="s">
        <v>42</v>
      </c>
      <c r="O341" s="58"/>
      <c r="P341" s="168">
        <f t="shared" si="51"/>
        <v>0</v>
      </c>
      <c r="Q341" s="168">
        <v>0.0012</v>
      </c>
      <c r="R341" s="168">
        <f t="shared" si="52"/>
        <v>0.0024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291</v>
      </c>
      <c r="AT341" s="170" t="s">
        <v>198</v>
      </c>
      <c r="AU341" s="170" t="s">
        <v>140</v>
      </c>
      <c r="AY341" s="17" t="s">
        <v>134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140</v>
      </c>
      <c r="BK341" s="171">
        <f t="shared" si="59"/>
        <v>0</v>
      </c>
      <c r="BL341" s="17" t="s">
        <v>197</v>
      </c>
      <c r="BM341" s="170" t="s">
        <v>697</v>
      </c>
    </row>
    <row r="342" spans="1:65" s="2" customFormat="1" ht="16.5" customHeight="1">
      <c r="A342" s="32"/>
      <c r="B342" s="157"/>
      <c r="C342" s="188" t="s">
        <v>698</v>
      </c>
      <c r="D342" s="188" t="s">
        <v>198</v>
      </c>
      <c r="E342" s="189" t="s">
        <v>699</v>
      </c>
      <c r="F342" s="190" t="s">
        <v>700</v>
      </c>
      <c r="G342" s="191" t="s">
        <v>195</v>
      </c>
      <c r="H342" s="192">
        <v>2</v>
      </c>
      <c r="I342" s="193"/>
      <c r="J342" s="194">
        <f t="shared" si="50"/>
        <v>0</v>
      </c>
      <c r="K342" s="195"/>
      <c r="L342" s="196"/>
      <c r="M342" s="197" t="s">
        <v>1</v>
      </c>
      <c r="N342" s="198" t="s">
        <v>42</v>
      </c>
      <c r="O342" s="58"/>
      <c r="P342" s="168">
        <f t="shared" si="51"/>
        <v>0</v>
      </c>
      <c r="Q342" s="168">
        <v>0.0138</v>
      </c>
      <c r="R342" s="168">
        <f t="shared" si="52"/>
        <v>0.0276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291</v>
      </c>
      <c r="AT342" s="170" t="s">
        <v>198</v>
      </c>
      <c r="AU342" s="170" t="s">
        <v>140</v>
      </c>
      <c r="AY342" s="17" t="s">
        <v>134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140</v>
      </c>
      <c r="BK342" s="171">
        <f t="shared" si="59"/>
        <v>0</v>
      </c>
      <c r="BL342" s="17" t="s">
        <v>197</v>
      </c>
      <c r="BM342" s="170" t="s">
        <v>701</v>
      </c>
    </row>
    <row r="343" spans="1:65" s="2" customFormat="1" ht="16.5" customHeight="1">
      <c r="A343" s="32"/>
      <c r="B343" s="157"/>
      <c r="C343" s="158" t="s">
        <v>702</v>
      </c>
      <c r="D343" s="158" t="s">
        <v>137</v>
      </c>
      <c r="E343" s="159" t="s">
        <v>703</v>
      </c>
      <c r="F343" s="160" t="s">
        <v>704</v>
      </c>
      <c r="G343" s="161" t="s">
        <v>195</v>
      </c>
      <c r="H343" s="162">
        <v>2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197</v>
      </c>
      <c r="AT343" s="170" t="s">
        <v>137</v>
      </c>
      <c r="AU343" s="170" t="s">
        <v>140</v>
      </c>
      <c r="AY343" s="17" t="s">
        <v>134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140</v>
      </c>
      <c r="BK343" s="171">
        <f t="shared" si="59"/>
        <v>0</v>
      </c>
      <c r="BL343" s="17" t="s">
        <v>197</v>
      </c>
      <c r="BM343" s="170" t="s">
        <v>705</v>
      </c>
    </row>
    <row r="344" spans="1:65" s="2" customFormat="1" ht="16.5" customHeight="1">
      <c r="A344" s="32"/>
      <c r="B344" s="157"/>
      <c r="C344" s="188" t="s">
        <v>706</v>
      </c>
      <c r="D344" s="188" t="s">
        <v>198</v>
      </c>
      <c r="E344" s="189" t="s">
        <v>707</v>
      </c>
      <c r="F344" s="190" t="s">
        <v>708</v>
      </c>
      <c r="G344" s="191" t="s">
        <v>195</v>
      </c>
      <c r="H344" s="192">
        <v>2</v>
      </c>
      <c r="I344" s="193"/>
      <c r="J344" s="194">
        <f t="shared" si="50"/>
        <v>0</v>
      </c>
      <c r="K344" s="195"/>
      <c r="L344" s="196"/>
      <c r="M344" s="197" t="s">
        <v>1</v>
      </c>
      <c r="N344" s="198" t="s">
        <v>42</v>
      </c>
      <c r="O344" s="58"/>
      <c r="P344" s="168">
        <f t="shared" si="51"/>
        <v>0</v>
      </c>
      <c r="Q344" s="168">
        <v>0.00045</v>
      </c>
      <c r="R344" s="168">
        <f t="shared" si="52"/>
        <v>0.0009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291</v>
      </c>
      <c r="AT344" s="170" t="s">
        <v>198</v>
      </c>
      <c r="AU344" s="170" t="s">
        <v>140</v>
      </c>
      <c r="AY344" s="17" t="s">
        <v>134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140</v>
      </c>
      <c r="BK344" s="171">
        <f t="shared" si="59"/>
        <v>0</v>
      </c>
      <c r="BL344" s="17" t="s">
        <v>197</v>
      </c>
      <c r="BM344" s="170" t="s">
        <v>709</v>
      </c>
    </row>
    <row r="345" spans="1:65" s="2" customFormat="1" ht="21.75" customHeight="1">
      <c r="A345" s="32"/>
      <c r="B345" s="157"/>
      <c r="C345" s="158" t="s">
        <v>710</v>
      </c>
      <c r="D345" s="158" t="s">
        <v>137</v>
      </c>
      <c r="E345" s="159" t="s">
        <v>711</v>
      </c>
      <c r="F345" s="160" t="s">
        <v>712</v>
      </c>
      <c r="G345" s="161" t="s">
        <v>195</v>
      </c>
      <c r="H345" s="162">
        <v>2</v>
      </c>
      <c r="I345" s="163"/>
      <c r="J345" s="164">
        <f t="shared" si="50"/>
        <v>0</v>
      </c>
      <c r="K345" s="165"/>
      <c r="L345" s="33"/>
      <c r="M345" s="166" t="s">
        <v>1</v>
      </c>
      <c r="N345" s="167" t="s">
        <v>42</v>
      </c>
      <c r="O345" s="58"/>
      <c r="P345" s="168">
        <f t="shared" si="51"/>
        <v>0</v>
      </c>
      <c r="Q345" s="168">
        <v>0</v>
      </c>
      <c r="R345" s="168">
        <f t="shared" si="52"/>
        <v>0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197</v>
      </c>
      <c r="AT345" s="170" t="s">
        <v>137</v>
      </c>
      <c r="AU345" s="170" t="s">
        <v>140</v>
      </c>
      <c r="AY345" s="17" t="s">
        <v>134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140</v>
      </c>
      <c r="BK345" s="171">
        <f t="shared" si="59"/>
        <v>0</v>
      </c>
      <c r="BL345" s="17" t="s">
        <v>197</v>
      </c>
      <c r="BM345" s="170" t="s">
        <v>713</v>
      </c>
    </row>
    <row r="346" spans="1:65" s="2" customFormat="1" ht="16.5" customHeight="1">
      <c r="A346" s="32"/>
      <c r="B346" s="157"/>
      <c r="C346" s="188" t="s">
        <v>714</v>
      </c>
      <c r="D346" s="188" t="s">
        <v>198</v>
      </c>
      <c r="E346" s="189" t="s">
        <v>715</v>
      </c>
      <c r="F346" s="190" t="s">
        <v>716</v>
      </c>
      <c r="G346" s="191" t="s">
        <v>195</v>
      </c>
      <c r="H346" s="192">
        <v>2</v>
      </c>
      <c r="I346" s="193"/>
      <c r="J346" s="194">
        <f t="shared" si="50"/>
        <v>0</v>
      </c>
      <c r="K346" s="195"/>
      <c r="L346" s="196"/>
      <c r="M346" s="197" t="s">
        <v>1</v>
      </c>
      <c r="N346" s="198" t="s">
        <v>42</v>
      </c>
      <c r="O346" s="58"/>
      <c r="P346" s="168">
        <f t="shared" si="51"/>
        <v>0</v>
      </c>
      <c r="Q346" s="168">
        <v>0.00135</v>
      </c>
      <c r="R346" s="168">
        <f t="shared" si="52"/>
        <v>0.0027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291</v>
      </c>
      <c r="AT346" s="170" t="s">
        <v>198</v>
      </c>
      <c r="AU346" s="170" t="s">
        <v>140</v>
      </c>
      <c r="AY346" s="17" t="s">
        <v>134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140</v>
      </c>
      <c r="BK346" s="171">
        <f t="shared" si="59"/>
        <v>0</v>
      </c>
      <c r="BL346" s="17" t="s">
        <v>197</v>
      </c>
      <c r="BM346" s="170" t="s">
        <v>717</v>
      </c>
    </row>
    <row r="347" spans="1:65" s="2" customFormat="1" ht="21.75" customHeight="1">
      <c r="A347" s="32"/>
      <c r="B347" s="157"/>
      <c r="C347" s="158" t="s">
        <v>718</v>
      </c>
      <c r="D347" s="158" t="s">
        <v>137</v>
      </c>
      <c r="E347" s="159" t="s">
        <v>719</v>
      </c>
      <c r="F347" s="160" t="s">
        <v>720</v>
      </c>
      <c r="G347" s="161" t="s">
        <v>240</v>
      </c>
      <c r="H347" s="162">
        <v>0.034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197</v>
      </c>
      <c r="AT347" s="170" t="s">
        <v>137</v>
      </c>
      <c r="AU347" s="170" t="s">
        <v>140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140</v>
      </c>
      <c r="BK347" s="171">
        <f t="shared" si="59"/>
        <v>0</v>
      </c>
      <c r="BL347" s="17" t="s">
        <v>197</v>
      </c>
      <c r="BM347" s="170" t="s">
        <v>721</v>
      </c>
    </row>
    <row r="348" spans="1:65" s="2" customFormat="1" ht="21.75" customHeight="1">
      <c r="A348" s="32"/>
      <c r="B348" s="157"/>
      <c r="C348" s="158" t="s">
        <v>722</v>
      </c>
      <c r="D348" s="158" t="s">
        <v>137</v>
      </c>
      <c r="E348" s="159" t="s">
        <v>723</v>
      </c>
      <c r="F348" s="160" t="s">
        <v>724</v>
      </c>
      <c r="G348" s="161" t="s">
        <v>240</v>
      </c>
      <c r="H348" s="162">
        <v>0.034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197</v>
      </c>
      <c r="AT348" s="170" t="s">
        <v>137</v>
      </c>
      <c r="AU348" s="170" t="s">
        <v>140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140</v>
      </c>
      <c r="BK348" s="171">
        <f t="shared" si="59"/>
        <v>0</v>
      </c>
      <c r="BL348" s="17" t="s">
        <v>197</v>
      </c>
      <c r="BM348" s="170" t="s">
        <v>725</v>
      </c>
    </row>
    <row r="349" spans="1:65" s="2" customFormat="1" ht="21.75" customHeight="1">
      <c r="A349" s="32"/>
      <c r="B349" s="157"/>
      <c r="C349" s="158" t="s">
        <v>726</v>
      </c>
      <c r="D349" s="158" t="s">
        <v>137</v>
      </c>
      <c r="E349" s="159" t="s">
        <v>727</v>
      </c>
      <c r="F349" s="160" t="s">
        <v>728</v>
      </c>
      <c r="G349" s="161" t="s">
        <v>533</v>
      </c>
      <c r="H349" s="162">
        <v>1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197</v>
      </c>
      <c r="AT349" s="170" t="s">
        <v>137</v>
      </c>
      <c r="AU349" s="170" t="s">
        <v>140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140</v>
      </c>
      <c r="BK349" s="171">
        <f t="shared" si="59"/>
        <v>0</v>
      </c>
      <c r="BL349" s="17" t="s">
        <v>197</v>
      </c>
      <c r="BM349" s="170" t="s">
        <v>729</v>
      </c>
    </row>
    <row r="350" spans="1:65" s="2" customFormat="1" ht="21.75" customHeight="1">
      <c r="A350" s="32"/>
      <c r="B350" s="157"/>
      <c r="C350" s="158" t="s">
        <v>730</v>
      </c>
      <c r="D350" s="158" t="s">
        <v>137</v>
      </c>
      <c r="E350" s="159" t="s">
        <v>731</v>
      </c>
      <c r="F350" s="160" t="s">
        <v>732</v>
      </c>
      <c r="G350" s="161" t="s">
        <v>533</v>
      </c>
      <c r="H350" s="162">
        <v>2</v>
      </c>
      <c r="I350" s="163"/>
      <c r="J350" s="164">
        <f t="shared" si="50"/>
        <v>0</v>
      </c>
      <c r="K350" s="165"/>
      <c r="L350" s="33"/>
      <c r="M350" s="166" t="s">
        <v>1</v>
      </c>
      <c r="N350" s="167" t="s">
        <v>42</v>
      </c>
      <c r="O350" s="58"/>
      <c r="P350" s="168">
        <f t="shared" si="51"/>
        <v>0</v>
      </c>
      <c r="Q350" s="168">
        <v>0</v>
      </c>
      <c r="R350" s="168">
        <f t="shared" si="52"/>
        <v>0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197</v>
      </c>
      <c r="AT350" s="170" t="s">
        <v>137</v>
      </c>
      <c r="AU350" s="170" t="s">
        <v>140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140</v>
      </c>
      <c r="BK350" s="171">
        <f t="shared" si="59"/>
        <v>0</v>
      </c>
      <c r="BL350" s="17" t="s">
        <v>197</v>
      </c>
      <c r="BM350" s="170" t="s">
        <v>733</v>
      </c>
    </row>
    <row r="351" spans="2:63" s="12" customFormat="1" ht="22.9" customHeight="1">
      <c r="B351" s="144"/>
      <c r="D351" s="145" t="s">
        <v>75</v>
      </c>
      <c r="E351" s="155" t="s">
        <v>734</v>
      </c>
      <c r="F351" s="155" t="s">
        <v>735</v>
      </c>
      <c r="I351" s="147"/>
      <c r="J351" s="156">
        <f>BK351</f>
        <v>0</v>
      </c>
      <c r="L351" s="144"/>
      <c r="M351" s="149"/>
      <c r="N351" s="150"/>
      <c r="O351" s="150"/>
      <c r="P351" s="151">
        <f>SUM(P352:P360)</f>
        <v>0</v>
      </c>
      <c r="Q351" s="150"/>
      <c r="R351" s="151">
        <f>SUM(R352:R360)</f>
        <v>0.20895634999999999</v>
      </c>
      <c r="S351" s="150"/>
      <c r="T351" s="152">
        <f>SUM(T352:T360)</f>
        <v>0</v>
      </c>
      <c r="AR351" s="145" t="s">
        <v>140</v>
      </c>
      <c r="AT351" s="153" t="s">
        <v>75</v>
      </c>
      <c r="AU351" s="153" t="s">
        <v>84</v>
      </c>
      <c r="AY351" s="145" t="s">
        <v>134</v>
      </c>
      <c r="BK351" s="154">
        <f>SUM(BK352:BK360)</f>
        <v>0</v>
      </c>
    </row>
    <row r="352" spans="1:65" s="2" customFormat="1" ht="21.75" customHeight="1">
      <c r="A352" s="32"/>
      <c r="B352" s="157"/>
      <c r="C352" s="158" t="s">
        <v>736</v>
      </c>
      <c r="D352" s="158" t="s">
        <v>137</v>
      </c>
      <c r="E352" s="159" t="s">
        <v>737</v>
      </c>
      <c r="F352" s="160" t="s">
        <v>738</v>
      </c>
      <c r="G352" s="161" t="s">
        <v>138</v>
      </c>
      <c r="H352" s="162">
        <v>3.655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0.03767</v>
      </c>
      <c r="R352" s="168">
        <f>Q352*H352</f>
        <v>0.13768385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197</v>
      </c>
      <c r="AT352" s="170" t="s">
        <v>137</v>
      </c>
      <c r="AU352" s="170" t="s">
        <v>140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140</v>
      </c>
      <c r="BK352" s="171">
        <f>ROUND(I352*H352,2)</f>
        <v>0</v>
      </c>
      <c r="BL352" s="17" t="s">
        <v>197</v>
      </c>
      <c r="BM352" s="170" t="s">
        <v>739</v>
      </c>
    </row>
    <row r="353" spans="2:51" s="13" customFormat="1" ht="12">
      <c r="B353" s="172"/>
      <c r="D353" s="173" t="s">
        <v>156</v>
      </c>
      <c r="E353" s="174" t="s">
        <v>1</v>
      </c>
      <c r="F353" s="175" t="s">
        <v>740</v>
      </c>
      <c r="H353" s="176">
        <v>2.447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156</v>
      </c>
      <c r="AU353" s="174" t="s">
        <v>140</v>
      </c>
      <c r="AV353" s="13" t="s">
        <v>140</v>
      </c>
      <c r="AW353" s="13" t="s">
        <v>33</v>
      </c>
      <c r="AX353" s="13" t="s">
        <v>76</v>
      </c>
      <c r="AY353" s="174" t="s">
        <v>134</v>
      </c>
    </row>
    <row r="354" spans="2:51" s="13" customFormat="1" ht="12">
      <c r="B354" s="172"/>
      <c r="D354" s="173" t="s">
        <v>156</v>
      </c>
      <c r="E354" s="174" t="s">
        <v>1</v>
      </c>
      <c r="F354" s="175" t="s">
        <v>282</v>
      </c>
      <c r="H354" s="176">
        <v>1.208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156</v>
      </c>
      <c r="AU354" s="174" t="s">
        <v>140</v>
      </c>
      <c r="AV354" s="13" t="s">
        <v>140</v>
      </c>
      <c r="AW354" s="13" t="s">
        <v>33</v>
      </c>
      <c r="AX354" s="13" t="s">
        <v>76</v>
      </c>
      <c r="AY354" s="174" t="s">
        <v>134</v>
      </c>
    </row>
    <row r="355" spans="2:51" s="15" customFormat="1" ht="12">
      <c r="B355" s="199"/>
      <c r="D355" s="173" t="s">
        <v>156</v>
      </c>
      <c r="E355" s="200" t="s">
        <v>1</v>
      </c>
      <c r="F355" s="201" t="s">
        <v>212</v>
      </c>
      <c r="H355" s="202">
        <v>3.655</v>
      </c>
      <c r="I355" s="203"/>
      <c r="L355" s="199"/>
      <c r="M355" s="204"/>
      <c r="N355" s="205"/>
      <c r="O355" s="205"/>
      <c r="P355" s="205"/>
      <c r="Q355" s="205"/>
      <c r="R355" s="205"/>
      <c r="S355" s="205"/>
      <c r="T355" s="206"/>
      <c r="AT355" s="200" t="s">
        <v>156</v>
      </c>
      <c r="AU355" s="200" t="s">
        <v>140</v>
      </c>
      <c r="AV355" s="15" t="s">
        <v>139</v>
      </c>
      <c r="AW355" s="15" t="s">
        <v>33</v>
      </c>
      <c r="AX355" s="15" t="s">
        <v>84</v>
      </c>
      <c r="AY355" s="200" t="s">
        <v>134</v>
      </c>
    </row>
    <row r="356" spans="1:65" s="2" customFormat="1" ht="16.5" customHeight="1">
      <c r="A356" s="32"/>
      <c r="B356" s="157"/>
      <c r="C356" s="158" t="s">
        <v>741</v>
      </c>
      <c r="D356" s="158" t="s">
        <v>137</v>
      </c>
      <c r="E356" s="159" t="s">
        <v>742</v>
      </c>
      <c r="F356" s="160" t="s">
        <v>743</v>
      </c>
      <c r="G356" s="161" t="s">
        <v>138</v>
      </c>
      <c r="H356" s="162">
        <v>3.655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0.0003</v>
      </c>
      <c r="R356" s="168">
        <f>Q356*H356</f>
        <v>0.0010964999999999998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197</v>
      </c>
      <c r="AT356" s="170" t="s">
        <v>137</v>
      </c>
      <c r="AU356" s="170" t="s">
        <v>140</v>
      </c>
      <c r="AY356" s="17" t="s">
        <v>134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140</v>
      </c>
      <c r="BK356" s="171">
        <f>ROUND(I356*H356,2)</f>
        <v>0</v>
      </c>
      <c r="BL356" s="17" t="s">
        <v>197</v>
      </c>
      <c r="BM356" s="170" t="s">
        <v>744</v>
      </c>
    </row>
    <row r="357" spans="1:65" s="2" customFormat="1" ht="16.5" customHeight="1">
      <c r="A357" s="32"/>
      <c r="B357" s="157"/>
      <c r="C357" s="188" t="s">
        <v>745</v>
      </c>
      <c r="D357" s="188" t="s">
        <v>198</v>
      </c>
      <c r="E357" s="189" t="s">
        <v>746</v>
      </c>
      <c r="F357" s="190" t="s">
        <v>747</v>
      </c>
      <c r="G357" s="191" t="s">
        <v>138</v>
      </c>
      <c r="H357" s="192">
        <v>3.655</v>
      </c>
      <c r="I357" s="193"/>
      <c r="J357" s="194">
        <f>ROUND(I357*H357,2)</f>
        <v>0</v>
      </c>
      <c r="K357" s="195"/>
      <c r="L357" s="196"/>
      <c r="M357" s="197" t="s">
        <v>1</v>
      </c>
      <c r="N357" s="198" t="s">
        <v>42</v>
      </c>
      <c r="O357" s="58"/>
      <c r="P357" s="168">
        <f>O357*H357</f>
        <v>0</v>
      </c>
      <c r="Q357" s="168">
        <v>0.0192</v>
      </c>
      <c r="R357" s="168">
        <f>Q357*H357</f>
        <v>0.07017599999999999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291</v>
      </c>
      <c r="AT357" s="170" t="s">
        <v>198</v>
      </c>
      <c r="AU357" s="170" t="s">
        <v>140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140</v>
      </c>
      <c r="BK357" s="171">
        <f>ROUND(I357*H357,2)</f>
        <v>0</v>
      </c>
      <c r="BL357" s="17" t="s">
        <v>197</v>
      </c>
      <c r="BM357" s="170" t="s">
        <v>748</v>
      </c>
    </row>
    <row r="358" spans="2:51" s="13" customFormat="1" ht="12">
      <c r="B358" s="172"/>
      <c r="D358" s="173" t="s">
        <v>156</v>
      </c>
      <c r="F358" s="175" t="s">
        <v>749</v>
      </c>
      <c r="H358" s="176">
        <v>3.655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156</v>
      </c>
      <c r="AU358" s="174" t="s">
        <v>140</v>
      </c>
      <c r="AV358" s="13" t="s">
        <v>140</v>
      </c>
      <c r="AW358" s="13" t="s">
        <v>3</v>
      </c>
      <c r="AX358" s="13" t="s">
        <v>84</v>
      </c>
      <c r="AY358" s="174" t="s">
        <v>134</v>
      </c>
    </row>
    <row r="359" spans="1:65" s="2" customFormat="1" ht="21.75" customHeight="1">
      <c r="A359" s="32"/>
      <c r="B359" s="157"/>
      <c r="C359" s="158" t="s">
        <v>750</v>
      </c>
      <c r="D359" s="158" t="s">
        <v>137</v>
      </c>
      <c r="E359" s="159" t="s">
        <v>751</v>
      </c>
      <c r="F359" s="160" t="s">
        <v>752</v>
      </c>
      <c r="G359" s="161" t="s">
        <v>240</v>
      </c>
      <c r="H359" s="162">
        <v>0.209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197</v>
      </c>
      <c r="AT359" s="170" t="s">
        <v>137</v>
      </c>
      <c r="AU359" s="170" t="s">
        <v>140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140</v>
      </c>
      <c r="BK359" s="171">
        <f>ROUND(I359*H359,2)</f>
        <v>0</v>
      </c>
      <c r="BL359" s="17" t="s">
        <v>197</v>
      </c>
      <c r="BM359" s="170" t="s">
        <v>753</v>
      </c>
    </row>
    <row r="360" spans="1:65" s="2" customFormat="1" ht="21.75" customHeight="1">
      <c r="A360" s="32"/>
      <c r="B360" s="157"/>
      <c r="C360" s="158" t="s">
        <v>754</v>
      </c>
      <c r="D360" s="158" t="s">
        <v>137</v>
      </c>
      <c r="E360" s="159" t="s">
        <v>755</v>
      </c>
      <c r="F360" s="160" t="s">
        <v>756</v>
      </c>
      <c r="G360" s="161" t="s">
        <v>240</v>
      </c>
      <c r="H360" s="162">
        <v>0.209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</v>
      </c>
      <c r="R360" s="168">
        <f>Q360*H360</f>
        <v>0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197</v>
      </c>
      <c r="AT360" s="170" t="s">
        <v>137</v>
      </c>
      <c r="AU360" s="170" t="s">
        <v>140</v>
      </c>
      <c r="AY360" s="17" t="s">
        <v>134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140</v>
      </c>
      <c r="BK360" s="171">
        <f>ROUND(I360*H360,2)</f>
        <v>0</v>
      </c>
      <c r="BL360" s="17" t="s">
        <v>197</v>
      </c>
      <c r="BM360" s="170" t="s">
        <v>757</v>
      </c>
    </row>
    <row r="361" spans="2:63" s="12" customFormat="1" ht="22.9" customHeight="1">
      <c r="B361" s="144"/>
      <c r="D361" s="145" t="s">
        <v>75</v>
      </c>
      <c r="E361" s="155" t="s">
        <v>758</v>
      </c>
      <c r="F361" s="155" t="s">
        <v>759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SUM(P362:P371)</f>
        <v>0</v>
      </c>
      <c r="Q361" s="150"/>
      <c r="R361" s="151">
        <f>SUM(R362:R371)</f>
        <v>0.00133238</v>
      </c>
      <c r="S361" s="150"/>
      <c r="T361" s="152">
        <f>SUM(T362:T371)</f>
        <v>0.00999</v>
      </c>
      <c r="AR361" s="145" t="s">
        <v>140</v>
      </c>
      <c r="AT361" s="153" t="s">
        <v>75</v>
      </c>
      <c r="AU361" s="153" t="s">
        <v>84</v>
      </c>
      <c r="AY361" s="145" t="s">
        <v>134</v>
      </c>
      <c r="BK361" s="154">
        <f>SUM(BK362:BK371)</f>
        <v>0</v>
      </c>
    </row>
    <row r="362" spans="1:65" s="2" customFormat="1" ht="21.75" customHeight="1">
      <c r="A362" s="32"/>
      <c r="B362" s="157"/>
      <c r="C362" s="158" t="s">
        <v>760</v>
      </c>
      <c r="D362" s="158" t="s">
        <v>137</v>
      </c>
      <c r="E362" s="159" t="s">
        <v>761</v>
      </c>
      <c r="F362" s="160" t="s">
        <v>762</v>
      </c>
      <c r="G362" s="161" t="s">
        <v>138</v>
      </c>
      <c r="H362" s="162">
        <v>3.33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0.003</v>
      </c>
      <c r="T362" s="169">
        <f>S362*H362</f>
        <v>0.00999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197</v>
      </c>
      <c r="AT362" s="170" t="s">
        <v>137</v>
      </c>
      <c r="AU362" s="170" t="s">
        <v>140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140</v>
      </c>
      <c r="BK362" s="171">
        <f>ROUND(I362*H362,2)</f>
        <v>0</v>
      </c>
      <c r="BL362" s="17" t="s">
        <v>197</v>
      </c>
      <c r="BM362" s="170" t="s">
        <v>763</v>
      </c>
    </row>
    <row r="363" spans="2:51" s="14" customFormat="1" ht="12">
      <c r="B363" s="181"/>
      <c r="D363" s="173" t="s">
        <v>156</v>
      </c>
      <c r="E363" s="182" t="s">
        <v>1</v>
      </c>
      <c r="F363" s="183" t="s">
        <v>764</v>
      </c>
      <c r="H363" s="182" t="s">
        <v>1</v>
      </c>
      <c r="I363" s="184"/>
      <c r="L363" s="181"/>
      <c r="M363" s="185"/>
      <c r="N363" s="186"/>
      <c r="O363" s="186"/>
      <c r="P363" s="186"/>
      <c r="Q363" s="186"/>
      <c r="R363" s="186"/>
      <c r="S363" s="186"/>
      <c r="T363" s="187"/>
      <c r="AT363" s="182" t="s">
        <v>156</v>
      </c>
      <c r="AU363" s="182" t="s">
        <v>140</v>
      </c>
      <c r="AV363" s="14" t="s">
        <v>84</v>
      </c>
      <c r="AW363" s="14" t="s">
        <v>33</v>
      </c>
      <c r="AX363" s="14" t="s">
        <v>76</v>
      </c>
      <c r="AY363" s="182" t="s">
        <v>134</v>
      </c>
    </row>
    <row r="364" spans="2:51" s="13" customFormat="1" ht="12">
      <c r="B364" s="172"/>
      <c r="D364" s="173" t="s">
        <v>156</v>
      </c>
      <c r="E364" s="174" t="s">
        <v>1</v>
      </c>
      <c r="F364" s="175" t="s">
        <v>210</v>
      </c>
      <c r="H364" s="176">
        <v>1.14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156</v>
      </c>
      <c r="AU364" s="174" t="s">
        <v>140</v>
      </c>
      <c r="AV364" s="13" t="s">
        <v>140</v>
      </c>
      <c r="AW364" s="13" t="s">
        <v>33</v>
      </c>
      <c r="AX364" s="13" t="s">
        <v>76</v>
      </c>
      <c r="AY364" s="174" t="s">
        <v>134</v>
      </c>
    </row>
    <row r="365" spans="2:51" s="13" customFormat="1" ht="12">
      <c r="B365" s="172"/>
      <c r="D365" s="173" t="s">
        <v>156</v>
      </c>
      <c r="E365" s="174" t="s">
        <v>1</v>
      </c>
      <c r="F365" s="175" t="s">
        <v>211</v>
      </c>
      <c r="H365" s="176">
        <v>2.19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156</v>
      </c>
      <c r="AU365" s="174" t="s">
        <v>140</v>
      </c>
      <c r="AV365" s="13" t="s">
        <v>140</v>
      </c>
      <c r="AW365" s="13" t="s">
        <v>33</v>
      </c>
      <c r="AX365" s="13" t="s">
        <v>76</v>
      </c>
      <c r="AY365" s="174" t="s">
        <v>134</v>
      </c>
    </row>
    <row r="366" spans="2:51" s="15" customFormat="1" ht="12">
      <c r="B366" s="199"/>
      <c r="D366" s="173" t="s">
        <v>156</v>
      </c>
      <c r="E366" s="200" t="s">
        <v>1</v>
      </c>
      <c r="F366" s="201" t="s">
        <v>212</v>
      </c>
      <c r="H366" s="202">
        <v>3.33</v>
      </c>
      <c r="I366" s="203"/>
      <c r="L366" s="199"/>
      <c r="M366" s="204"/>
      <c r="N366" s="205"/>
      <c r="O366" s="205"/>
      <c r="P366" s="205"/>
      <c r="Q366" s="205"/>
      <c r="R366" s="205"/>
      <c r="S366" s="205"/>
      <c r="T366" s="206"/>
      <c r="AT366" s="200" t="s">
        <v>156</v>
      </c>
      <c r="AU366" s="200" t="s">
        <v>140</v>
      </c>
      <c r="AV366" s="15" t="s">
        <v>139</v>
      </c>
      <c r="AW366" s="15" t="s">
        <v>33</v>
      </c>
      <c r="AX366" s="15" t="s">
        <v>84</v>
      </c>
      <c r="AY366" s="200" t="s">
        <v>134</v>
      </c>
    </row>
    <row r="367" spans="1:65" s="2" customFormat="1" ht="16.5" customHeight="1">
      <c r="A367" s="32"/>
      <c r="B367" s="157"/>
      <c r="C367" s="158" t="s">
        <v>765</v>
      </c>
      <c r="D367" s="158" t="s">
        <v>137</v>
      </c>
      <c r="E367" s="159" t="s">
        <v>766</v>
      </c>
      <c r="F367" s="160" t="s">
        <v>767</v>
      </c>
      <c r="G367" s="161" t="s">
        <v>306</v>
      </c>
      <c r="H367" s="162">
        <v>5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1E-05</v>
      </c>
      <c r="R367" s="168">
        <f>Q367*H367</f>
        <v>5E-05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197</v>
      </c>
      <c r="AT367" s="170" t="s">
        <v>137</v>
      </c>
      <c r="AU367" s="170" t="s">
        <v>140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140</v>
      </c>
      <c r="BK367" s="171">
        <f>ROUND(I367*H367,2)</f>
        <v>0</v>
      </c>
      <c r="BL367" s="17" t="s">
        <v>197</v>
      </c>
      <c r="BM367" s="170" t="s">
        <v>768</v>
      </c>
    </row>
    <row r="368" spans="1:65" s="2" customFormat="1" ht="16.5" customHeight="1">
      <c r="A368" s="32"/>
      <c r="B368" s="157"/>
      <c r="C368" s="188" t="s">
        <v>769</v>
      </c>
      <c r="D368" s="188" t="s">
        <v>198</v>
      </c>
      <c r="E368" s="189" t="s">
        <v>770</v>
      </c>
      <c r="F368" s="190" t="s">
        <v>771</v>
      </c>
      <c r="G368" s="191" t="s">
        <v>306</v>
      </c>
      <c r="H368" s="192">
        <v>5.829</v>
      </c>
      <c r="I368" s="193"/>
      <c r="J368" s="194">
        <f>ROUND(I368*H368,2)</f>
        <v>0</v>
      </c>
      <c r="K368" s="195"/>
      <c r="L368" s="196"/>
      <c r="M368" s="197" t="s">
        <v>1</v>
      </c>
      <c r="N368" s="198" t="s">
        <v>42</v>
      </c>
      <c r="O368" s="58"/>
      <c r="P368" s="168">
        <f>O368*H368</f>
        <v>0</v>
      </c>
      <c r="Q368" s="168">
        <v>0.00022</v>
      </c>
      <c r="R368" s="168">
        <f>Q368*H368</f>
        <v>0.00128238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291</v>
      </c>
      <c r="AT368" s="170" t="s">
        <v>198</v>
      </c>
      <c r="AU368" s="170" t="s">
        <v>140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140</v>
      </c>
      <c r="BK368" s="171">
        <f>ROUND(I368*H368,2)</f>
        <v>0</v>
      </c>
      <c r="BL368" s="17" t="s">
        <v>197</v>
      </c>
      <c r="BM368" s="170" t="s">
        <v>772</v>
      </c>
    </row>
    <row r="369" spans="2:51" s="13" customFormat="1" ht="12">
      <c r="B369" s="172"/>
      <c r="D369" s="173" t="s">
        <v>156</v>
      </c>
      <c r="F369" s="175" t="s">
        <v>773</v>
      </c>
      <c r="H369" s="176">
        <v>5.829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156</v>
      </c>
      <c r="AU369" s="174" t="s">
        <v>140</v>
      </c>
      <c r="AV369" s="13" t="s">
        <v>140</v>
      </c>
      <c r="AW369" s="13" t="s">
        <v>3</v>
      </c>
      <c r="AX369" s="13" t="s">
        <v>84</v>
      </c>
      <c r="AY369" s="174" t="s">
        <v>134</v>
      </c>
    </row>
    <row r="370" spans="1:65" s="2" customFormat="1" ht="21.75" customHeight="1">
      <c r="A370" s="32"/>
      <c r="B370" s="157"/>
      <c r="C370" s="158" t="s">
        <v>774</v>
      </c>
      <c r="D370" s="158" t="s">
        <v>137</v>
      </c>
      <c r="E370" s="159" t="s">
        <v>775</v>
      </c>
      <c r="F370" s="160" t="s">
        <v>776</v>
      </c>
      <c r="G370" s="161" t="s">
        <v>240</v>
      </c>
      <c r="H370" s="162">
        <v>0.001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197</v>
      </c>
      <c r="AT370" s="170" t="s">
        <v>137</v>
      </c>
      <c r="AU370" s="170" t="s">
        <v>140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140</v>
      </c>
      <c r="BK370" s="171">
        <f>ROUND(I370*H370,2)</f>
        <v>0</v>
      </c>
      <c r="BL370" s="17" t="s">
        <v>197</v>
      </c>
      <c r="BM370" s="170" t="s">
        <v>777</v>
      </c>
    </row>
    <row r="371" spans="1:65" s="2" customFormat="1" ht="21.75" customHeight="1">
      <c r="A371" s="32"/>
      <c r="B371" s="157"/>
      <c r="C371" s="158" t="s">
        <v>778</v>
      </c>
      <c r="D371" s="158" t="s">
        <v>137</v>
      </c>
      <c r="E371" s="159" t="s">
        <v>779</v>
      </c>
      <c r="F371" s="160" t="s">
        <v>780</v>
      </c>
      <c r="G371" s="161" t="s">
        <v>240</v>
      </c>
      <c r="H371" s="162">
        <v>0.001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</v>
      </c>
      <c r="R371" s="168">
        <f>Q371*H371</f>
        <v>0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197</v>
      </c>
      <c r="AT371" s="170" t="s">
        <v>137</v>
      </c>
      <c r="AU371" s="170" t="s">
        <v>140</v>
      </c>
      <c r="AY371" s="17" t="s">
        <v>134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140</v>
      </c>
      <c r="BK371" s="171">
        <f>ROUND(I371*H371,2)</f>
        <v>0</v>
      </c>
      <c r="BL371" s="17" t="s">
        <v>197</v>
      </c>
      <c r="BM371" s="170" t="s">
        <v>781</v>
      </c>
    </row>
    <row r="372" spans="2:63" s="12" customFormat="1" ht="22.9" customHeight="1">
      <c r="B372" s="144"/>
      <c r="D372" s="145" t="s">
        <v>75</v>
      </c>
      <c r="E372" s="155" t="s">
        <v>782</v>
      </c>
      <c r="F372" s="155" t="s">
        <v>783</v>
      </c>
      <c r="I372" s="147"/>
      <c r="J372" s="156">
        <f>BK372</f>
        <v>0</v>
      </c>
      <c r="L372" s="144"/>
      <c r="M372" s="149"/>
      <c r="N372" s="150"/>
      <c r="O372" s="150"/>
      <c r="P372" s="151">
        <f>SUM(P373:P388)</f>
        <v>0</v>
      </c>
      <c r="Q372" s="150"/>
      <c r="R372" s="151">
        <f>SUM(R373:R388)</f>
        <v>1.1098465</v>
      </c>
      <c r="S372" s="150"/>
      <c r="T372" s="152">
        <f>SUM(T373:T388)</f>
        <v>0</v>
      </c>
      <c r="AR372" s="145" t="s">
        <v>140</v>
      </c>
      <c r="AT372" s="153" t="s">
        <v>75</v>
      </c>
      <c r="AU372" s="153" t="s">
        <v>84</v>
      </c>
      <c r="AY372" s="145" t="s">
        <v>134</v>
      </c>
      <c r="BK372" s="154">
        <f>SUM(BK373:BK388)</f>
        <v>0</v>
      </c>
    </row>
    <row r="373" spans="1:65" s="2" customFormat="1" ht="21.75" customHeight="1">
      <c r="A373" s="32"/>
      <c r="B373" s="157"/>
      <c r="C373" s="158" t="s">
        <v>784</v>
      </c>
      <c r="D373" s="158" t="s">
        <v>137</v>
      </c>
      <c r="E373" s="159" t="s">
        <v>785</v>
      </c>
      <c r="F373" s="160" t="s">
        <v>786</v>
      </c>
      <c r="G373" s="161" t="s">
        <v>306</v>
      </c>
      <c r="H373" s="162">
        <v>10.85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0.00035</v>
      </c>
      <c r="R373" s="168">
        <f>Q373*H373</f>
        <v>0.0037974999999999997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197</v>
      </c>
      <c r="AT373" s="170" t="s">
        <v>137</v>
      </c>
      <c r="AU373" s="170" t="s">
        <v>140</v>
      </c>
      <c r="AY373" s="17" t="s">
        <v>134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140</v>
      </c>
      <c r="BK373" s="171">
        <f>ROUND(I373*H373,2)</f>
        <v>0</v>
      </c>
      <c r="BL373" s="17" t="s">
        <v>197</v>
      </c>
      <c r="BM373" s="170" t="s">
        <v>787</v>
      </c>
    </row>
    <row r="374" spans="2:51" s="13" customFormat="1" ht="12">
      <c r="B374" s="172"/>
      <c r="D374" s="173" t="s">
        <v>156</v>
      </c>
      <c r="E374" s="174" t="s">
        <v>1</v>
      </c>
      <c r="F374" s="175" t="s">
        <v>653</v>
      </c>
      <c r="H374" s="176">
        <v>4.44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156</v>
      </c>
      <c r="AU374" s="174" t="s">
        <v>140</v>
      </c>
      <c r="AV374" s="13" t="s">
        <v>140</v>
      </c>
      <c r="AW374" s="13" t="s">
        <v>33</v>
      </c>
      <c r="AX374" s="13" t="s">
        <v>76</v>
      </c>
      <c r="AY374" s="174" t="s">
        <v>134</v>
      </c>
    </row>
    <row r="375" spans="2:51" s="13" customFormat="1" ht="12">
      <c r="B375" s="172"/>
      <c r="D375" s="173" t="s">
        <v>156</v>
      </c>
      <c r="E375" s="174" t="s">
        <v>1</v>
      </c>
      <c r="F375" s="175" t="s">
        <v>654</v>
      </c>
      <c r="H375" s="176">
        <v>6.41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156</v>
      </c>
      <c r="AU375" s="174" t="s">
        <v>140</v>
      </c>
      <c r="AV375" s="13" t="s">
        <v>140</v>
      </c>
      <c r="AW375" s="13" t="s">
        <v>33</v>
      </c>
      <c r="AX375" s="13" t="s">
        <v>76</v>
      </c>
      <c r="AY375" s="174" t="s">
        <v>134</v>
      </c>
    </row>
    <row r="376" spans="2:51" s="15" customFormat="1" ht="12">
      <c r="B376" s="199"/>
      <c r="D376" s="173" t="s">
        <v>156</v>
      </c>
      <c r="E376" s="200" t="s">
        <v>1</v>
      </c>
      <c r="F376" s="201" t="s">
        <v>212</v>
      </c>
      <c r="H376" s="202">
        <v>10.85</v>
      </c>
      <c r="I376" s="203"/>
      <c r="L376" s="199"/>
      <c r="M376" s="204"/>
      <c r="N376" s="205"/>
      <c r="O376" s="205"/>
      <c r="P376" s="205"/>
      <c r="Q376" s="205"/>
      <c r="R376" s="205"/>
      <c r="S376" s="205"/>
      <c r="T376" s="206"/>
      <c r="AT376" s="200" t="s">
        <v>156</v>
      </c>
      <c r="AU376" s="200" t="s">
        <v>140</v>
      </c>
      <c r="AV376" s="15" t="s">
        <v>139</v>
      </c>
      <c r="AW376" s="15" t="s">
        <v>33</v>
      </c>
      <c r="AX376" s="15" t="s">
        <v>84</v>
      </c>
      <c r="AY376" s="200" t="s">
        <v>134</v>
      </c>
    </row>
    <row r="377" spans="1:65" s="2" customFormat="1" ht="16.5" customHeight="1">
      <c r="A377" s="32"/>
      <c r="B377" s="157"/>
      <c r="C377" s="188" t="s">
        <v>788</v>
      </c>
      <c r="D377" s="188" t="s">
        <v>198</v>
      </c>
      <c r="E377" s="189" t="s">
        <v>789</v>
      </c>
      <c r="F377" s="190" t="s">
        <v>790</v>
      </c>
      <c r="G377" s="191" t="s">
        <v>195</v>
      </c>
      <c r="H377" s="192">
        <v>29.838</v>
      </c>
      <c r="I377" s="193"/>
      <c r="J377" s="194">
        <f>ROUND(I377*H377,2)</f>
        <v>0</v>
      </c>
      <c r="K377" s="195"/>
      <c r="L377" s="196"/>
      <c r="M377" s="197" t="s">
        <v>1</v>
      </c>
      <c r="N377" s="198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291</v>
      </c>
      <c r="AT377" s="170" t="s">
        <v>198</v>
      </c>
      <c r="AU377" s="170" t="s">
        <v>140</v>
      </c>
      <c r="AY377" s="17" t="s">
        <v>134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140</v>
      </c>
      <c r="BK377" s="171">
        <f>ROUND(I377*H377,2)</f>
        <v>0</v>
      </c>
      <c r="BL377" s="17" t="s">
        <v>197</v>
      </c>
      <c r="BM377" s="170" t="s">
        <v>791</v>
      </c>
    </row>
    <row r="378" spans="2:51" s="13" customFormat="1" ht="12">
      <c r="B378" s="172"/>
      <c r="D378" s="173" t="s">
        <v>156</v>
      </c>
      <c r="E378" s="174" t="s">
        <v>1</v>
      </c>
      <c r="F378" s="175" t="s">
        <v>792</v>
      </c>
      <c r="H378" s="176">
        <v>29.838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156</v>
      </c>
      <c r="AU378" s="174" t="s">
        <v>140</v>
      </c>
      <c r="AV378" s="13" t="s">
        <v>140</v>
      </c>
      <c r="AW378" s="13" t="s">
        <v>33</v>
      </c>
      <c r="AX378" s="13" t="s">
        <v>84</v>
      </c>
      <c r="AY378" s="174" t="s">
        <v>134</v>
      </c>
    </row>
    <row r="379" spans="1:65" s="2" customFormat="1" ht="21.75" customHeight="1">
      <c r="A379" s="32"/>
      <c r="B379" s="157"/>
      <c r="C379" s="158" t="s">
        <v>793</v>
      </c>
      <c r="D379" s="158" t="s">
        <v>137</v>
      </c>
      <c r="E379" s="159" t="s">
        <v>794</v>
      </c>
      <c r="F379" s="160" t="s">
        <v>795</v>
      </c>
      <c r="G379" s="161" t="s">
        <v>138</v>
      </c>
      <c r="H379" s="162">
        <v>21.7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0.03362</v>
      </c>
      <c r="R379" s="168">
        <f>Q379*H379</f>
        <v>0.7295539999999999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197</v>
      </c>
      <c r="AT379" s="170" t="s">
        <v>137</v>
      </c>
      <c r="AU379" s="170" t="s">
        <v>140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140</v>
      </c>
      <c r="BK379" s="171">
        <f>ROUND(I379*H379,2)</f>
        <v>0</v>
      </c>
      <c r="BL379" s="17" t="s">
        <v>197</v>
      </c>
      <c r="BM379" s="170" t="s">
        <v>796</v>
      </c>
    </row>
    <row r="380" spans="2:51" s="13" customFormat="1" ht="12">
      <c r="B380" s="172"/>
      <c r="D380" s="173" t="s">
        <v>156</v>
      </c>
      <c r="E380" s="174" t="s">
        <v>1</v>
      </c>
      <c r="F380" s="175" t="s">
        <v>797</v>
      </c>
      <c r="H380" s="176">
        <v>12.82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156</v>
      </c>
      <c r="AU380" s="174" t="s">
        <v>140</v>
      </c>
      <c r="AV380" s="13" t="s">
        <v>140</v>
      </c>
      <c r="AW380" s="13" t="s">
        <v>33</v>
      </c>
      <c r="AX380" s="13" t="s">
        <v>76</v>
      </c>
      <c r="AY380" s="174" t="s">
        <v>134</v>
      </c>
    </row>
    <row r="381" spans="2:51" s="13" customFormat="1" ht="12">
      <c r="B381" s="172"/>
      <c r="D381" s="173" t="s">
        <v>156</v>
      </c>
      <c r="E381" s="174" t="s">
        <v>1</v>
      </c>
      <c r="F381" s="175" t="s">
        <v>798</v>
      </c>
      <c r="H381" s="176">
        <v>8.88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156</v>
      </c>
      <c r="AU381" s="174" t="s">
        <v>140</v>
      </c>
      <c r="AV381" s="13" t="s">
        <v>140</v>
      </c>
      <c r="AW381" s="13" t="s">
        <v>33</v>
      </c>
      <c r="AX381" s="13" t="s">
        <v>76</v>
      </c>
      <c r="AY381" s="174" t="s">
        <v>134</v>
      </c>
    </row>
    <row r="382" spans="2:51" s="15" customFormat="1" ht="12">
      <c r="B382" s="199"/>
      <c r="D382" s="173" t="s">
        <v>156</v>
      </c>
      <c r="E382" s="200" t="s">
        <v>1</v>
      </c>
      <c r="F382" s="201" t="s">
        <v>212</v>
      </c>
      <c r="H382" s="202">
        <v>21.7</v>
      </c>
      <c r="I382" s="203"/>
      <c r="L382" s="199"/>
      <c r="M382" s="204"/>
      <c r="N382" s="205"/>
      <c r="O382" s="205"/>
      <c r="P382" s="205"/>
      <c r="Q382" s="205"/>
      <c r="R382" s="205"/>
      <c r="S382" s="205"/>
      <c r="T382" s="206"/>
      <c r="AT382" s="200" t="s">
        <v>156</v>
      </c>
      <c r="AU382" s="200" t="s">
        <v>140</v>
      </c>
      <c r="AV382" s="15" t="s">
        <v>139</v>
      </c>
      <c r="AW382" s="15" t="s">
        <v>33</v>
      </c>
      <c r="AX382" s="15" t="s">
        <v>84</v>
      </c>
      <c r="AY382" s="200" t="s">
        <v>134</v>
      </c>
    </row>
    <row r="383" spans="1:65" s="2" customFormat="1" ht="21.75" customHeight="1">
      <c r="A383" s="32"/>
      <c r="B383" s="157"/>
      <c r="C383" s="188" t="s">
        <v>799</v>
      </c>
      <c r="D383" s="188" t="s">
        <v>198</v>
      </c>
      <c r="E383" s="189" t="s">
        <v>800</v>
      </c>
      <c r="F383" s="190" t="s">
        <v>801</v>
      </c>
      <c r="G383" s="191" t="s">
        <v>138</v>
      </c>
      <c r="H383" s="192">
        <v>23.87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0.0155</v>
      </c>
      <c r="R383" s="168">
        <f>Q383*H383</f>
        <v>0.369985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291</v>
      </c>
      <c r="AT383" s="170" t="s">
        <v>198</v>
      </c>
      <c r="AU383" s="170" t="s">
        <v>140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140</v>
      </c>
      <c r="BK383" s="171">
        <f>ROUND(I383*H383,2)</f>
        <v>0</v>
      </c>
      <c r="BL383" s="17" t="s">
        <v>197</v>
      </c>
      <c r="BM383" s="170" t="s">
        <v>802</v>
      </c>
    </row>
    <row r="384" spans="2:51" s="13" customFormat="1" ht="12">
      <c r="B384" s="172"/>
      <c r="D384" s="173" t="s">
        <v>156</v>
      </c>
      <c r="E384" s="174" t="s">
        <v>1</v>
      </c>
      <c r="F384" s="175" t="s">
        <v>803</v>
      </c>
      <c r="H384" s="176">
        <v>23.87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156</v>
      </c>
      <c r="AU384" s="174" t="s">
        <v>140</v>
      </c>
      <c r="AV384" s="13" t="s">
        <v>140</v>
      </c>
      <c r="AW384" s="13" t="s">
        <v>33</v>
      </c>
      <c r="AX384" s="13" t="s">
        <v>84</v>
      </c>
      <c r="AY384" s="174" t="s">
        <v>134</v>
      </c>
    </row>
    <row r="385" spans="1:65" s="2" customFormat="1" ht="16.5" customHeight="1">
      <c r="A385" s="32"/>
      <c r="B385" s="157"/>
      <c r="C385" s="158" t="s">
        <v>804</v>
      </c>
      <c r="D385" s="158" t="s">
        <v>137</v>
      </c>
      <c r="E385" s="159" t="s">
        <v>805</v>
      </c>
      <c r="F385" s="160" t="s">
        <v>806</v>
      </c>
      <c r="G385" s="161" t="s">
        <v>138</v>
      </c>
      <c r="H385" s="162">
        <v>21.7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0.0003</v>
      </c>
      <c r="R385" s="168">
        <f>Q385*H385</f>
        <v>0.006509999999999999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197</v>
      </c>
      <c r="AT385" s="170" t="s">
        <v>137</v>
      </c>
      <c r="AU385" s="170" t="s">
        <v>140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140</v>
      </c>
      <c r="BK385" s="171">
        <f>ROUND(I385*H385,2)</f>
        <v>0</v>
      </c>
      <c r="BL385" s="17" t="s">
        <v>197</v>
      </c>
      <c r="BM385" s="170" t="s">
        <v>807</v>
      </c>
    </row>
    <row r="386" spans="1:65" s="2" customFormat="1" ht="21.75" customHeight="1">
      <c r="A386" s="32"/>
      <c r="B386" s="157"/>
      <c r="C386" s="158" t="s">
        <v>808</v>
      </c>
      <c r="D386" s="158" t="s">
        <v>137</v>
      </c>
      <c r="E386" s="159" t="s">
        <v>809</v>
      </c>
      <c r="F386" s="160" t="s">
        <v>810</v>
      </c>
      <c r="G386" s="161" t="s">
        <v>240</v>
      </c>
      <c r="H386" s="162">
        <v>1.11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197</v>
      </c>
      <c r="AT386" s="170" t="s">
        <v>137</v>
      </c>
      <c r="AU386" s="170" t="s">
        <v>140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140</v>
      </c>
      <c r="BK386" s="171">
        <f>ROUND(I386*H386,2)</f>
        <v>0</v>
      </c>
      <c r="BL386" s="17" t="s">
        <v>197</v>
      </c>
      <c r="BM386" s="170" t="s">
        <v>811</v>
      </c>
    </row>
    <row r="387" spans="1:65" s="2" customFormat="1" ht="21.75" customHeight="1">
      <c r="A387" s="32"/>
      <c r="B387" s="157"/>
      <c r="C387" s="158" t="s">
        <v>812</v>
      </c>
      <c r="D387" s="158" t="s">
        <v>137</v>
      </c>
      <c r="E387" s="159" t="s">
        <v>813</v>
      </c>
      <c r="F387" s="160" t="s">
        <v>814</v>
      </c>
      <c r="G387" s="161" t="s">
        <v>240</v>
      </c>
      <c r="H387" s="162">
        <v>1.11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197</v>
      </c>
      <c r="AT387" s="170" t="s">
        <v>137</v>
      </c>
      <c r="AU387" s="170" t="s">
        <v>140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140</v>
      </c>
      <c r="BK387" s="171">
        <f>ROUND(I387*H387,2)</f>
        <v>0</v>
      </c>
      <c r="BL387" s="17" t="s">
        <v>197</v>
      </c>
      <c r="BM387" s="170" t="s">
        <v>815</v>
      </c>
    </row>
    <row r="388" spans="1:65" s="2" customFormat="1" ht="16.5" customHeight="1">
      <c r="A388" s="32"/>
      <c r="B388" s="157"/>
      <c r="C388" s="158"/>
      <c r="D388" s="158"/>
      <c r="E388" s="159"/>
      <c r="F388" s="160"/>
      <c r="G388" s="161"/>
      <c r="H388" s="162"/>
      <c r="I388" s="163"/>
      <c r="J388" s="164"/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197</v>
      </c>
      <c r="AT388" s="170" t="s">
        <v>137</v>
      </c>
      <c r="AU388" s="170" t="s">
        <v>140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140</v>
      </c>
      <c r="BK388" s="171">
        <f>ROUND(I388*H388,2)</f>
        <v>0</v>
      </c>
      <c r="BL388" s="17" t="s">
        <v>197</v>
      </c>
      <c r="BM388" s="170" t="s">
        <v>816</v>
      </c>
    </row>
    <row r="389" spans="2:63" s="12" customFormat="1" ht="22.9" customHeight="1">
      <c r="B389" s="144"/>
      <c r="D389" s="145" t="s">
        <v>75</v>
      </c>
      <c r="E389" s="155" t="s">
        <v>817</v>
      </c>
      <c r="F389" s="155" t="s">
        <v>818</v>
      </c>
      <c r="I389" s="147"/>
      <c r="J389" s="156">
        <f>BK389</f>
        <v>0</v>
      </c>
      <c r="L389" s="144"/>
      <c r="M389" s="149"/>
      <c r="N389" s="150"/>
      <c r="O389" s="150"/>
      <c r="P389" s="151">
        <f>SUM(P390:P394)</f>
        <v>0</v>
      </c>
      <c r="Q389" s="150"/>
      <c r="R389" s="151">
        <f>SUM(R390:R394)</f>
        <v>0.001617</v>
      </c>
      <c r="S389" s="150"/>
      <c r="T389" s="152">
        <f>SUM(T390:T394)</f>
        <v>0</v>
      </c>
      <c r="AR389" s="145" t="s">
        <v>140</v>
      </c>
      <c r="AT389" s="153" t="s">
        <v>75</v>
      </c>
      <c r="AU389" s="153" t="s">
        <v>84</v>
      </c>
      <c r="AY389" s="145" t="s">
        <v>134</v>
      </c>
      <c r="BK389" s="154">
        <f>SUM(BK390:BK394)</f>
        <v>0</v>
      </c>
    </row>
    <row r="390" spans="1:65" s="2" customFormat="1" ht="21.75" customHeight="1">
      <c r="A390" s="32"/>
      <c r="B390" s="157"/>
      <c r="C390" s="158" t="s">
        <v>819</v>
      </c>
      <c r="D390" s="158" t="s">
        <v>137</v>
      </c>
      <c r="E390" s="159" t="s">
        <v>820</v>
      </c>
      <c r="F390" s="160" t="s">
        <v>821</v>
      </c>
      <c r="G390" s="161" t="s">
        <v>138</v>
      </c>
      <c r="H390" s="162">
        <v>4.9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7E-05</v>
      </c>
      <c r="R390" s="168">
        <f>Q390*H390</f>
        <v>0.000343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197</v>
      </c>
      <c r="AT390" s="170" t="s">
        <v>137</v>
      </c>
      <c r="AU390" s="170" t="s">
        <v>140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140</v>
      </c>
      <c r="BK390" s="171">
        <f>ROUND(I390*H390,2)</f>
        <v>0</v>
      </c>
      <c r="BL390" s="17" t="s">
        <v>197</v>
      </c>
      <c r="BM390" s="170" t="s">
        <v>822</v>
      </c>
    </row>
    <row r="391" spans="1:65" s="2" customFormat="1" ht="21.75" customHeight="1">
      <c r="A391" s="32"/>
      <c r="B391" s="157"/>
      <c r="C391" s="158" t="s">
        <v>823</v>
      </c>
      <c r="D391" s="158" t="s">
        <v>137</v>
      </c>
      <c r="E391" s="159" t="s">
        <v>824</v>
      </c>
      <c r="F391" s="160" t="s">
        <v>825</v>
      </c>
      <c r="G391" s="161" t="s">
        <v>138</v>
      </c>
      <c r="H391" s="162">
        <v>4.9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0.00014</v>
      </c>
      <c r="R391" s="168">
        <f>Q391*H391</f>
        <v>0.000686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197</v>
      </c>
      <c r="AT391" s="170" t="s">
        <v>137</v>
      </c>
      <c r="AU391" s="170" t="s">
        <v>140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140</v>
      </c>
      <c r="BK391" s="171">
        <f>ROUND(I391*H391,2)</f>
        <v>0</v>
      </c>
      <c r="BL391" s="17" t="s">
        <v>197</v>
      </c>
      <c r="BM391" s="170" t="s">
        <v>826</v>
      </c>
    </row>
    <row r="392" spans="2:51" s="14" customFormat="1" ht="12">
      <c r="B392" s="181"/>
      <c r="D392" s="173" t="s">
        <v>156</v>
      </c>
      <c r="E392" s="182" t="s">
        <v>1</v>
      </c>
      <c r="F392" s="183" t="s">
        <v>827</v>
      </c>
      <c r="H392" s="182" t="s">
        <v>1</v>
      </c>
      <c r="I392" s="184"/>
      <c r="L392" s="181"/>
      <c r="M392" s="185"/>
      <c r="N392" s="186"/>
      <c r="O392" s="186"/>
      <c r="P392" s="186"/>
      <c r="Q392" s="186"/>
      <c r="R392" s="186"/>
      <c r="S392" s="186"/>
      <c r="T392" s="187"/>
      <c r="AT392" s="182" t="s">
        <v>156</v>
      </c>
      <c r="AU392" s="182" t="s">
        <v>140</v>
      </c>
      <c r="AV392" s="14" t="s">
        <v>84</v>
      </c>
      <c r="AW392" s="14" t="s">
        <v>33</v>
      </c>
      <c r="AX392" s="14" t="s">
        <v>76</v>
      </c>
      <c r="AY392" s="182" t="s">
        <v>134</v>
      </c>
    </row>
    <row r="393" spans="2:51" s="13" customFormat="1" ht="12">
      <c r="B393" s="172"/>
      <c r="D393" s="173" t="s">
        <v>156</v>
      </c>
      <c r="E393" s="174" t="s">
        <v>1</v>
      </c>
      <c r="F393" s="175" t="s">
        <v>828</v>
      </c>
      <c r="H393" s="176">
        <v>4.9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156</v>
      </c>
      <c r="AU393" s="174" t="s">
        <v>140</v>
      </c>
      <c r="AV393" s="13" t="s">
        <v>140</v>
      </c>
      <c r="AW393" s="13" t="s">
        <v>33</v>
      </c>
      <c r="AX393" s="13" t="s">
        <v>84</v>
      </c>
      <c r="AY393" s="174" t="s">
        <v>134</v>
      </c>
    </row>
    <row r="394" spans="1:65" s="2" customFormat="1" ht="21.75" customHeight="1">
      <c r="A394" s="32"/>
      <c r="B394" s="157"/>
      <c r="C394" s="158" t="s">
        <v>829</v>
      </c>
      <c r="D394" s="158" t="s">
        <v>137</v>
      </c>
      <c r="E394" s="159" t="s">
        <v>830</v>
      </c>
      <c r="F394" s="160" t="s">
        <v>831</v>
      </c>
      <c r="G394" s="161" t="s">
        <v>138</v>
      </c>
      <c r="H394" s="162">
        <v>4.9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0.00012</v>
      </c>
      <c r="R394" s="168">
        <f>Q394*H394</f>
        <v>0.0005880000000000001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197</v>
      </c>
      <c r="AT394" s="170" t="s">
        <v>137</v>
      </c>
      <c r="AU394" s="170" t="s">
        <v>140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140</v>
      </c>
      <c r="BK394" s="171">
        <f>ROUND(I394*H394,2)</f>
        <v>0</v>
      </c>
      <c r="BL394" s="17" t="s">
        <v>197</v>
      </c>
      <c r="BM394" s="170" t="s">
        <v>832</v>
      </c>
    </row>
    <row r="395" spans="2:63" s="12" customFormat="1" ht="22.9" customHeight="1">
      <c r="B395" s="144"/>
      <c r="D395" s="145" t="s">
        <v>75</v>
      </c>
      <c r="E395" s="155" t="s">
        <v>833</v>
      </c>
      <c r="F395" s="155" t="s">
        <v>834</v>
      </c>
      <c r="I395" s="147"/>
      <c r="J395" s="156">
        <f>BK395</f>
        <v>0</v>
      </c>
      <c r="L395" s="144"/>
      <c r="M395" s="149"/>
      <c r="N395" s="150"/>
      <c r="O395" s="150"/>
      <c r="P395" s="151">
        <f>SUM(P396:P408)</f>
        <v>0</v>
      </c>
      <c r="Q395" s="150"/>
      <c r="R395" s="151">
        <f>SUM(R396:R408)</f>
        <v>0.01154585</v>
      </c>
      <c r="S395" s="150"/>
      <c r="T395" s="152">
        <f>SUM(T396:T408)</f>
        <v>0</v>
      </c>
      <c r="AR395" s="145" t="s">
        <v>140</v>
      </c>
      <c r="AT395" s="153" t="s">
        <v>75</v>
      </c>
      <c r="AU395" s="153" t="s">
        <v>84</v>
      </c>
      <c r="AY395" s="145" t="s">
        <v>134</v>
      </c>
      <c r="BK395" s="154">
        <f>SUM(BK396:BK408)</f>
        <v>0</v>
      </c>
    </row>
    <row r="396" spans="1:65" s="2" customFormat="1" ht="21.75" customHeight="1">
      <c r="A396" s="32"/>
      <c r="B396" s="157"/>
      <c r="C396" s="158" t="s">
        <v>835</v>
      </c>
      <c r="D396" s="158" t="s">
        <v>137</v>
      </c>
      <c r="E396" s="159" t="s">
        <v>204</v>
      </c>
      <c r="F396" s="160" t="s">
        <v>205</v>
      </c>
      <c r="G396" s="161" t="s">
        <v>138</v>
      </c>
      <c r="H396" s="162">
        <v>31.205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</v>
      </c>
      <c r="R396" s="168">
        <f>Q396*H396</f>
        <v>0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197</v>
      </c>
      <c r="AT396" s="170" t="s">
        <v>137</v>
      </c>
      <c r="AU396" s="170" t="s">
        <v>140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140</v>
      </c>
      <c r="BK396" s="171">
        <f>ROUND(I396*H396,2)</f>
        <v>0</v>
      </c>
      <c r="BL396" s="17" t="s">
        <v>197</v>
      </c>
      <c r="BM396" s="170" t="s">
        <v>836</v>
      </c>
    </row>
    <row r="397" spans="2:51" s="14" customFormat="1" ht="12">
      <c r="B397" s="181"/>
      <c r="D397" s="173" t="s">
        <v>156</v>
      </c>
      <c r="E397" s="182" t="s">
        <v>1</v>
      </c>
      <c r="F397" s="183" t="s">
        <v>209</v>
      </c>
      <c r="H397" s="182" t="s">
        <v>1</v>
      </c>
      <c r="I397" s="184"/>
      <c r="L397" s="181"/>
      <c r="M397" s="185"/>
      <c r="N397" s="186"/>
      <c r="O397" s="186"/>
      <c r="P397" s="186"/>
      <c r="Q397" s="186"/>
      <c r="R397" s="186"/>
      <c r="S397" s="186"/>
      <c r="T397" s="187"/>
      <c r="AT397" s="182" t="s">
        <v>156</v>
      </c>
      <c r="AU397" s="182" t="s">
        <v>140</v>
      </c>
      <c r="AV397" s="14" t="s">
        <v>84</v>
      </c>
      <c r="AW397" s="14" t="s">
        <v>33</v>
      </c>
      <c r="AX397" s="14" t="s">
        <v>76</v>
      </c>
      <c r="AY397" s="182" t="s">
        <v>134</v>
      </c>
    </row>
    <row r="398" spans="2:51" s="13" customFormat="1" ht="12">
      <c r="B398" s="172"/>
      <c r="D398" s="173" t="s">
        <v>156</v>
      </c>
      <c r="E398" s="174" t="s">
        <v>1</v>
      </c>
      <c r="F398" s="175" t="s">
        <v>740</v>
      </c>
      <c r="H398" s="176">
        <v>2.447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156</v>
      </c>
      <c r="AU398" s="174" t="s">
        <v>140</v>
      </c>
      <c r="AV398" s="13" t="s">
        <v>140</v>
      </c>
      <c r="AW398" s="13" t="s">
        <v>33</v>
      </c>
      <c r="AX398" s="13" t="s">
        <v>76</v>
      </c>
      <c r="AY398" s="174" t="s">
        <v>134</v>
      </c>
    </row>
    <row r="399" spans="2:51" s="13" customFormat="1" ht="12">
      <c r="B399" s="172"/>
      <c r="D399" s="173" t="s">
        <v>156</v>
      </c>
      <c r="E399" s="174" t="s">
        <v>1</v>
      </c>
      <c r="F399" s="175" t="s">
        <v>282</v>
      </c>
      <c r="H399" s="176">
        <v>1.208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156</v>
      </c>
      <c r="AU399" s="174" t="s">
        <v>140</v>
      </c>
      <c r="AV399" s="13" t="s">
        <v>140</v>
      </c>
      <c r="AW399" s="13" t="s">
        <v>33</v>
      </c>
      <c r="AX399" s="13" t="s">
        <v>76</v>
      </c>
      <c r="AY399" s="174" t="s">
        <v>134</v>
      </c>
    </row>
    <row r="400" spans="2:51" s="14" customFormat="1" ht="12">
      <c r="B400" s="181"/>
      <c r="D400" s="173" t="s">
        <v>156</v>
      </c>
      <c r="E400" s="182" t="s">
        <v>1</v>
      </c>
      <c r="F400" s="183" t="s">
        <v>837</v>
      </c>
      <c r="H400" s="182" t="s">
        <v>1</v>
      </c>
      <c r="I400" s="184"/>
      <c r="L400" s="181"/>
      <c r="M400" s="185"/>
      <c r="N400" s="186"/>
      <c r="O400" s="186"/>
      <c r="P400" s="186"/>
      <c r="Q400" s="186"/>
      <c r="R400" s="186"/>
      <c r="S400" s="186"/>
      <c r="T400" s="187"/>
      <c r="AT400" s="182" t="s">
        <v>156</v>
      </c>
      <c r="AU400" s="182" t="s">
        <v>140</v>
      </c>
      <c r="AV400" s="14" t="s">
        <v>84</v>
      </c>
      <c r="AW400" s="14" t="s">
        <v>33</v>
      </c>
      <c r="AX400" s="14" t="s">
        <v>76</v>
      </c>
      <c r="AY400" s="182" t="s">
        <v>134</v>
      </c>
    </row>
    <row r="401" spans="2:51" s="13" customFormat="1" ht="12">
      <c r="B401" s="172"/>
      <c r="D401" s="173" t="s">
        <v>156</v>
      </c>
      <c r="E401" s="174" t="s">
        <v>1</v>
      </c>
      <c r="F401" s="175" t="s">
        <v>838</v>
      </c>
      <c r="H401" s="176">
        <v>3.846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156</v>
      </c>
      <c r="AU401" s="174" t="s">
        <v>140</v>
      </c>
      <c r="AV401" s="13" t="s">
        <v>140</v>
      </c>
      <c r="AW401" s="13" t="s">
        <v>33</v>
      </c>
      <c r="AX401" s="13" t="s">
        <v>76</v>
      </c>
      <c r="AY401" s="174" t="s">
        <v>134</v>
      </c>
    </row>
    <row r="402" spans="2:51" s="13" customFormat="1" ht="12">
      <c r="B402" s="172"/>
      <c r="D402" s="173" t="s">
        <v>156</v>
      </c>
      <c r="E402" s="174" t="s">
        <v>1</v>
      </c>
      <c r="F402" s="175" t="s">
        <v>839</v>
      </c>
      <c r="H402" s="176">
        <v>2.664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156</v>
      </c>
      <c r="AU402" s="174" t="s">
        <v>140</v>
      </c>
      <c r="AV402" s="13" t="s">
        <v>140</v>
      </c>
      <c r="AW402" s="13" t="s">
        <v>33</v>
      </c>
      <c r="AX402" s="13" t="s">
        <v>76</v>
      </c>
      <c r="AY402" s="174" t="s">
        <v>134</v>
      </c>
    </row>
    <row r="403" spans="2:51" s="14" customFormat="1" ht="12">
      <c r="B403" s="181"/>
      <c r="D403" s="173" t="s">
        <v>156</v>
      </c>
      <c r="E403" s="182" t="s">
        <v>1</v>
      </c>
      <c r="F403" s="183" t="s">
        <v>840</v>
      </c>
      <c r="H403" s="182" t="s">
        <v>1</v>
      </c>
      <c r="I403" s="184"/>
      <c r="L403" s="181"/>
      <c r="M403" s="185"/>
      <c r="N403" s="186"/>
      <c r="O403" s="186"/>
      <c r="P403" s="186"/>
      <c r="Q403" s="186"/>
      <c r="R403" s="186"/>
      <c r="S403" s="186"/>
      <c r="T403" s="187"/>
      <c r="AT403" s="182" t="s">
        <v>156</v>
      </c>
      <c r="AU403" s="182" t="s">
        <v>140</v>
      </c>
      <c r="AV403" s="14" t="s">
        <v>84</v>
      </c>
      <c r="AW403" s="14" t="s">
        <v>33</v>
      </c>
      <c r="AX403" s="14" t="s">
        <v>76</v>
      </c>
      <c r="AY403" s="182" t="s">
        <v>134</v>
      </c>
    </row>
    <row r="404" spans="2:51" s="13" customFormat="1" ht="12">
      <c r="B404" s="172"/>
      <c r="D404" s="173" t="s">
        <v>156</v>
      </c>
      <c r="E404" s="174" t="s">
        <v>1</v>
      </c>
      <c r="F404" s="175" t="s">
        <v>841</v>
      </c>
      <c r="H404" s="176">
        <v>11.44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156</v>
      </c>
      <c r="AU404" s="174" t="s">
        <v>140</v>
      </c>
      <c r="AV404" s="13" t="s">
        <v>140</v>
      </c>
      <c r="AW404" s="13" t="s">
        <v>33</v>
      </c>
      <c r="AX404" s="13" t="s">
        <v>76</v>
      </c>
      <c r="AY404" s="174" t="s">
        <v>134</v>
      </c>
    </row>
    <row r="405" spans="2:51" s="13" customFormat="1" ht="12">
      <c r="B405" s="172"/>
      <c r="D405" s="173" t="s">
        <v>156</v>
      </c>
      <c r="E405" s="174" t="s">
        <v>1</v>
      </c>
      <c r="F405" s="175" t="s">
        <v>842</v>
      </c>
      <c r="H405" s="176">
        <v>9.6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156</v>
      </c>
      <c r="AU405" s="174" t="s">
        <v>140</v>
      </c>
      <c r="AV405" s="13" t="s">
        <v>140</v>
      </c>
      <c r="AW405" s="13" t="s">
        <v>33</v>
      </c>
      <c r="AX405" s="13" t="s">
        <v>76</v>
      </c>
      <c r="AY405" s="174" t="s">
        <v>134</v>
      </c>
    </row>
    <row r="406" spans="2:51" s="15" customFormat="1" ht="12">
      <c r="B406" s="199"/>
      <c r="D406" s="173" t="s">
        <v>156</v>
      </c>
      <c r="E406" s="200" t="s">
        <v>1</v>
      </c>
      <c r="F406" s="201" t="s">
        <v>212</v>
      </c>
      <c r="H406" s="202">
        <v>31.205</v>
      </c>
      <c r="I406" s="203"/>
      <c r="L406" s="199"/>
      <c r="M406" s="204"/>
      <c r="N406" s="205"/>
      <c r="O406" s="205"/>
      <c r="P406" s="205"/>
      <c r="Q406" s="205"/>
      <c r="R406" s="205"/>
      <c r="S406" s="205"/>
      <c r="T406" s="206"/>
      <c r="AT406" s="200" t="s">
        <v>156</v>
      </c>
      <c r="AU406" s="200" t="s">
        <v>140</v>
      </c>
      <c r="AV406" s="15" t="s">
        <v>139</v>
      </c>
      <c r="AW406" s="15" t="s">
        <v>33</v>
      </c>
      <c r="AX406" s="15" t="s">
        <v>84</v>
      </c>
      <c r="AY406" s="200" t="s">
        <v>134</v>
      </c>
    </row>
    <row r="407" spans="1:65" s="2" customFormat="1" ht="21.75" customHeight="1">
      <c r="A407" s="32"/>
      <c r="B407" s="157"/>
      <c r="C407" s="158" t="s">
        <v>843</v>
      </c>
      <c r="D407" s="158" t="s">
        <v>137</v>
      </c>
      <c r="E407" s="159" t="s">
        <v>844</v>
      </c>
      <c r="F407" s="160" t="s">
        <v>845</v>
      </c>
      <c r="G407" s="161" t="s">
        <v>138</v>
      </c>
      <c r="H407" s="162">
        <v>31.205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0.00021</v>
      </c>
      <c r="R407" s="168">
        <f>Q407*H407</f>
        <v>0.0065530499999999995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197</v>
      </c>
      <c r="AT407" s="170" t="s">
        <v>137</v>
      </c>
      <c r="AU407" s="170" t="s">
        <v>140</v>
      </c>
      <c r="AY407" s="17" t="s">
        <v>134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140</v>
      </c>
      <c r="BK407" s="171">
        <f>ROUND(I407*H407,2)</f>
        <v>0</v>
      </c>
      <c r="BL407" s="17" t="s">
        <v>197</v>
      </c>
      <c r="BM407" s="170" t="s">
        <v>846</v>
      </c>
    </row>
    <row r="408" spans="1:65" s="2" customFormat="1" ht="21.75" customHeight="1">
      <c r="A408" s="32"/>
      <c r="B408" s="157"/>
      <c r="C408" s="158" t="s">
        <v>847</v>
      </c>
      <c r="D408" s="158" t="s">
        <v>137</v>
      </c>
      <c r="E408" s="159" t="s">
        <v>848</v>
      </c>
      <c r="F408" s="160" t="s">
        <v>849</v>
      </c>
      <c r="G408" s="161" t="s">
        <v>138</v>
      </c>
      <c r="H408" s="162">
        <v>31.205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0.00016</v>
      </c>
      <c r="R408" s="168">
        <f>Q408*H408</f>
        <v>0.0049928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197</v>
      </c>
      <c r="AT408" s="170" t="s">
        <v>137</v>
      </c>
      <c r="AU408" s="170" t="s">
        <v>140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140</v>
      </c>
      <c r="BK408" s="171">
        <f>ROUND(I408*H408,2)</f>
        <v>0</v>
      </c>
      <c r="BL408" s="17" t="s">
        <v>197</v>
      </c>
      <c r="BM408" s="170" t="s">
        <v>850</v>
      </c>
    </row>
    <row r="409" spans="2:63" s="12" customFormat="1" ht="25.9" customHeight="1">
      <c r="B409" s="144"/>
      <c r="D409" s="145" t="s">
        <v>75</v>
      </c>
      <c r="E409" s="146" t="s">
        <v>851</v>
      </c>
      <c r="F409" s="146" t="s">
        <v>852</v>
      </c>
      <c r="I409" s="147"/>
      <c r="J409" s="148">
        <f>BK409</f>
        <v>0</v>
      </c>
      <c r="L409" s="144"/>
      <c r="M409" s="149"/>
      <c r="N409" s="150"/>
      <c r="O409" s="150"/>
      <c r="P409" s="151">
        <f>SUM(P410:P431)</f>
        <v>0</v>
      </c>
      <c r="Q409" s="150"/>
      <c r="R409" s="151">
        <f>SUM(R410:R431)</f>
        <v>0</v>
      </c>
      <c r="S409" s="150"/>
      <c r="T409" s="152">
        <f>SUM(T410:T431)</f>
        <v>0</v>
      </c>
      <c r="AR409" s="145" t="s">
        <v>139</v>
      </c>
      <c r="AT409" s="153" t="s">
        <v>75</v>
      </c>
      <c r="AU409" s="153" t="s">
        <v>76</v>
      </c>
      <c r="AY409" s="145" t="s">
        <v>134</v>
      </c>
      <c r="BK409" s="154">
        <f>SUM(BK410:BK431)</f>
        <v>0</v>
      </c>
    </row>
    <row r="410" spans="1:65" s="2" customFormat="1" ht="16.5" customHeight="1">
      <c r="A410" s="32"/>
      <c r="B410" s="157"/>
      <c r="C410" s="158" t="s">
        <v>853</v>
      </c>
      <c r="D410" s="158" t="s">
        <v>137</v>
      </c>
      <c r="E410" s="159" t="s">
        <v>854</v>
      </c>
      <c r="F410" s="160" t="s">
        <v>855</v>
      </c>
      <c r="G410" s="161" t="s">
        <v>856</v>
      </c>
      <c r="H410" s="162">
        <v>50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857</v>
      </c>
      <c r="AT410" s="170" t="s">
        <v>137</v>
      </c>
      <c r="AU410" s="170" t="s">
        <v>84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140</v>
      </c>
      <c r="BK410" s="171">
        <f>ROUND(I410*H410,2)</f>
        <v>0</v>
      </c>
      <c r="BL410" s="17" t="s">
        <v>857</v>
      </c>
      <c r="BM410" s="170" t="s">
        <v>858</v>
      </c>
    </row>
    <row r="411" spans="2:51" s="14" customFormat="1" ht="22.5">
      <c r="B411" s="181"/>
      <c r="D411" s="173" t="s">
        <v>156</v>
      </c>
      <c r="E411" s="182" t="s">
        <v>1</v>
      </c>
      <c r="F411" s="183" t="s">
        <v>859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156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134</v>
      </c>
    </row>
    <row r="412" spans="2:51" s="14" customFormat="1" ht="12">
      <c r="B412" s="181"/>
      <c r="D412" s="173" t="s">
        <v>156</v>
      </c>
      <c r="E412" s="182" t="s">
        <v>1</v>
      </c>
      <c r="F412" s="183" t="s">
        <v>860</v>
      </c>
      <c r="H412" s="182" t="s">
        <v>1</v>
      </c>
      <c r="I412" s="184"/>
      <c r="L412" s="181"/>
      <c r="M412" s="185"/>
      <c r="N412" s="186"/>
      <c r="O412" s="186"/>
      <c r="P412" s="186"/>
      <c r="Q412" s="186"/>
      <c r="R412" s="186"/>
      <c r="S412" s="186"/>
      <c r="T412" s="187"/>
      <c r="AT412" s="182" t="s">
        <v>156</v>
      </c>
      <c r="AU412" s="182" t="s">
        <v>84</v>
      </c>
      <c r="AV412" s="14" t="s">
        <v>84</v>
      </c>
      <c r="AW412" s="14" t="s">
        <v>33</v>
      </c>
      <c r="AX412" s="14" t="s">
        <v>76</v>
      </c>
      <c r="AY412" s="182" t="s">
        <v>134</v>
      </c>
    </row>
    <row r="413" spans="2:51" s="13" customFormat="1" ht="12">
      <c r="B413" s="172"/>
      <c r="D413" s="173" t="s">
        <v>156</v>
      </c>
      <c r="E413" s="174" t="s">
        <v>1</v>
      </c>
      <c r="F413" s="175" t="s">
        <v>197</v>
      </c>
      <c r="H413" s="176">
        <v>16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156</v>
      </c>
      <c r="AU413" s="174" t="s">
        <v>84</v>
      </c>
      <c r="AV413" s="13" t="s">
        <v>140</v>
      </c>
      <c r="AW413" s="13" t="s">
        <v>33</v>
      </c>
      <c r="AX413" s="13" t="s">
        <v>76</v>
      </c>
      <c r="AY413" s="174" t="s">
        <v>134</v>
      </c>
    </row>
    <row r="414" spans="2:51" s="14" customFormat="1" ht="12">
      <c r="B414" s="181"/>
      <c r="D414" s="173" t="s">
        <v>156</v>
      </c>
      <c r="E414" s="182" t="s">
        <v>1</v>
      </c>
      <c r="F414" s="183" t="s">
        <v>861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156</v>
      </c>
      <c r="AU414" s="182" t="s">
        <v>84</v>
      </c>
      <c r="AV414" s="14" t="s">
        <v>84</v>
      </c>
      <c r="AW414" s="14" t="s">
        <v>33</v>
      </c>
      <c r="AX414" s="14" t="s">
        <v>76</v>
      </c>
      <c r="AY414" s="182" t="s">
        <v>134</v>
      </c>
    </row>
    <row r="415" spans="2:51" s="13" customFormat="1" ht="12">
      <c r="B415" s="172"/>
      <c r="D415" s="173" t="s">
        <v>156</v>
      </c>
      <c r="E415" s="174" t="s">
        <v>1</v>
      </c>
      <c r="F415" s="175" t="s">
        <v>197</v>
      </c>
      <c r="H415" s="176">
        <v>16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156</v>
      </c>
      <c r="AU415" s="174" t="s">
        <v>84</v>
      </c>
      <c r="AV415" s="13" t="s">
        <v>140</v>
      </c>
      <c r="AW415" s="13" t="s">
        <v>33</v>
      </c>
      <c r="AX415" s="13" t="s">
        <v>76</v>
      </c>
      <c r="AY415" s="174" t="s">
        <v>134</v>
      </c>
    </row>
    <row r="416" spans="2:51" s="14" customFormat="1" ht="22.5">
      <c r="B416" s="181"/>
      <c r="D416" s="173" t="s">
        <v>156</v>
      </c>
      <c r="E416" s="182" t="s">
        <v>1</v>
      </c>
      <c r="F416" s="183" t="s">
        <v>862</v>
      </c>
      <c r="H416" s="182" t="s">
        <v>1</v>
      </c>
      <c r="I416" s="184"/>
      <c r="L416" s="181"/>
      <c r="M416" s="185"/>
      <c r="N416" s="186"/>
      <c r="O416" s="186"/>
      <c r="P416" s="186"/>
      <c r="Q416" s="186"/>
      <c r="R416" s="186"/>
      <c r="S416" s="186"/>
      <c r="T416" s="187"/>
      <c r="AT416" s="182" t="s">
        <v>156</v>
      </c>
      <c r="AU416" s="182" t="s">
        <v>84</v>
      </c>
      <c r="AV416" s="14" t="s">
        <v>84</v>
      </c>
      <c r="AW416" s="14" t="s">
        <v>33</v>
      </c>
      <c r="AX416" s="14" t="s">
        <v>76</v>
      </c>
      <c r="AY416" s="182" t="s">
        <v>134</v>
      </c>
    </row>
    <row r="417" spans="2:51" s="13" customFormat="1" ht="12">
      <c r="B417" s="172"/>
      <c r="D417" s="173" t="s">
        <v>156</v>
      </c>
      <c r="E417" s="174" t="s">
        <v>1</v>
      </c>
      <c r="F417" s="175" t="s">
        <v>140</v>
      </c>
      <c r="H417" s="176">
        <v>2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156</v>
      </c>
      <c r="AU417" s="174" t="s">
        <v>84</v>
      </c>
      <c r="AV417" s="13" t="s">
        <v>140</v>
      </c>
      <c r="AW417" s="13" t="s">
        <v>33</v>
      </c>
      <c r="AX417" s="13" t="s">
        <v>76</v>
      </c>
      <c r="AY417" s="174" t="s">
        <v>134</v>
      </c>
    </row>
    <row r="418" spans="2:51" s="14" customFormat="1" ht="12">
      <c r="B418" s="181"/>
      <c r="D418" s="173" t="s">
        <v>156</v>
      </c>
      <c r="E418" s="182" t="s">
        <v>1</v>
      </c>
      <c r="F418" s="183" t="s">
        <v>863</v>
      </c>
      <c r="H418" s="182" t="s">
        <v>1</v>
      </c>
      <c r="I418" s="184"/>
      <c r="L418" s="181"/>
      <c r="M418" s="185"/>
      <c r="N418" s="186"/>
      <c r="O418" s="186"/>
      <c r="P418" s="186"/>
      <c r="Q418" s="186"/>
      <c r="R418" s="186"/>
      <c r="S418" s="186"/>
      <c r="T418" s="187"/>
      <c r="AT418" s="182" t="s">
        <v>156</v>
      </c>
      <c r="AU418" s="182" t="s">
        <v>84</v>
      </c>
      <c r="AV418" s="14" t="s">
        <v>84</v>
      </c>
      <c r="AW418" s="14" t="s">
        <v>33</v>
      </c>
      <c r="AX418" s="14" t="s">
        <v>76</v>
      </c>
      <c r="AY418" s="182" t="s">
        <v>134</v>
      </c>
    </row>
    <row r="419" spans="2:51" s="13" customFormat="1" ht="12">
      <c r="B419" s="172"/>
      <c r="D419" s="173" t="s">
        <v>156</v>
      </c>
      <c r="E419" s="174" t="s">
        <v>1</v>
      </c>
      <c r="F419" s="175" t="s">
        <v>158</v>
      </c>
      <c r="H419" s="176">
        <v>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156</v>
      </c>
      <c r="AU419" s="174" t="s">
        <v>84</v>
      </c>
      <c r="AV419" s="13" t="s">
        <v>140</v>
      </c>
      <c r="AW419" s="13" t="s">
        <v>33</v>
      </c>
      <c r="AX419" s="13" t="s">
        <v>76</v>
      </c>
      <c r="AY419" s="174" t="s">
        <v>134</v>
      </c>
    </row>
    <row r="420" spans="2:51" s="14" customFormat="1" ht="12">
      <c r="B420" s="181"/>
      <c r="D420" s="173" t="s">
        <v>156</v>
      </c>
      <c r="E420" s="182" t="s">
        <v>1</v>
      </c>
      <c r="F420" s="183" t="s">
        <v>864</v>
      </c>
      <c r="H420" s="182" t="s">
        <v>1</v>
      </c>
      <c r="I420" s="184"/>
      <c r="L420" s="181"/>
      <c r="M420" s="185"/>
      <c r="N420" s="186"/>
      <c r="O420" s="186"/>
      <c r="P420" s="186"/>
      <c r="Q420" s="186"/>
      <c r="R420" s="186"/>
      <c r="S420" s="186"/>
      <c r="T420" s="187"/>
      <c r="AT420" s="182" t="s">
        <v>156</v>
      </c>
      <c r="AU420" s="182" t="s">
        <v>84</v>
      </c>
      <c r="AV420" s="14" t="s">
        <v>84</v>
      </c>
      <c r="AW420" s="14" t="s">
        <v>33</v>
      </c>
      <c r="AX420" s="14" t="s">
        <v>76</v>
      </c>
      <c r="AY420" s="182" t="s">
        <v>134</v>
      </c>
    </row>
    <row r="421" spans="2:51" s="13" customFormat="1" ht="12">
      <c r="B421" s="172"/>
      <c r="D421" s="173" t="s">
        <v>156</v>
      </c>
      <c r="E421" s="174" t="s">
        <v>1</v>
      </c>
      <c r="F421" s="175" t="s">
        <v>158</v>
      </c>
      <c r="H421" s="176">
        <v>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156</v>
      </c>
      <c r="AU421" s="174" t="s">
        <v>84</v>
      </c>
      <c r="AV421" s="13" t="s">
        <v>140</v>
      </c>
      <c r="AW421" s="13" t="s">
        <v>33</v>
      </c>
      <c r="AX421" s="13" t="s">
        <v>76</v>
      </c>
      <c r="AY421" s="174" t="s">
        <v>134</v>
      </c>
    </row>
    <row r="422" spans="2:51" s="15" customFormat="1" ht="12">
      <c r="B422" s="199"/>
      <c r="D422" s="173" t="s">
        <v>156</v>
      </c>
      <c r="E422" s="200" t="s">
        <v>1</v>
      </c>
      <c r="F422" s="201" t="s">
        <v>212</v>
      </c>
      <c r="H422" s="202">
        <v>50</v>
      </c>
      <c r="I422" s="203"/>
      <c r="L422" s="199"/>
      <c r="M422" s="204"/>
      <c r="N422" s="205"/>
      <c r="O422" s="205"/>
      <c r="P422" s="205"/>
      <c r="Q422" s="205"/>
      <c r="R422" s="205"/>
      <c r="S422" s="205"/>
      <c r="T422" s="206"/>
      <c r="AT422" s="200" t="s">
        <v>156</v>
      </c>
      <c r="AU422" s="200" t="s">
        <v>84</v>
      </c>
      <c r="AV422" s="15" t="s">
        <v>139</v>
      </c>
      <c r="AW422" s="15" t="s">
        <v>33</v>
      </c>
      <c r="AX422" s="15" t="s">
        <v>84</v>
      </c>
      <c r="AY422" s="200" t="s">
        <v>134</v>
      </c>
    </row>
    <row r="423" spans="1:65" s="2" customFormat="1" ht="16.5" customHeight="1">
      <c r="A423" s="32"/>
      <c r="B423" s="157"/>
      <c r="C423" s="158" t="s">
        <v>865</v>
      </c>
      <c r="D423" s="158" t="s">
        <v>137</v>
      </c>
      <c r="E423" s="159" t="s">
        <v>866</v>
      </c>
      <c r="F423" s="160" t="s">
        <v>867</v>
      </c>
      <c r="G423" s="161" t="s">
        <v>856</v>
      </c>
      <c r="H423" s="162">
        <v>8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857</v>
      </c>
      <c r="AT423" s="170" t="s">
        <v>137</v>
      </c>
      <c r="AU423" s="170" t="s">
        <v>84</v>
      </c>
      <c r="AY423" s="17" t="s">
        <v>134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140</v>
      </c>
      <c r="BK423" s="171">
        <f>ROUND(I423*H423,2)</f>
        <v>0</v>
      </c>
      <c r="BL423" s="17" t="s">
        <v>857</v>
      </c>
      <c r="BM423" s="170" t="s">
        <v>868</v>
      </c>
    </row>
    <row r="424" spans="2:51" s="14" customFormat="1" ht="22.5">
      <c r="B424" s="181"/>
      <c r="D424" s="173" t="s">
        <v>156</v>
      </c>
      <c r="E424" s="182" t="s">
        <v>1</v>
      </c>
      <c r="F424" s="183" t="s">
        <v>869</v>
      </c>
      <c r="H424" s="182" t="s">
        <v>1</v>
      </c>
      <c r="I424" s="184"/>
      <c r="L424" s="181"/>
      <c r="M424" s="185"/>
      <c r="N424" s="186"/>
      <c r="O424" s="186"/>
      <c r="P424" s="186"/>
      <c r="Q424" s="186"/>
      <c r="R424" s="186"/>
      <c r="S424" s="186"/>
      <c r="T424" s="187"/>
      <c r="AT424" s="182" t="s">
        <v>156</v>
      </c>
      <c r="AU424" s="182" t="s">
        <v>84</v>
      </c>
      <c r="AV424" s="14" t="s">
        <v>84</v>
      </c>
      <c r="AW424" s="14" t="s">
        <v>33</v>
      </c>
      <c r="AX424" s="14" t="s">
        <v>76</v>
      </c>
      <c r="AY424" s="182" t="s">
        <v>134</v>
      </c>
    </row>
    <row r="425" spans="2:51" s="13" customFormat="1" ht="12">
      <c r="B425" s="172"/>
      <c r="D425" s="173" t="s">
        <v>156</v>
      </c>
      <c r="E425" s="174" t="s">
        <v>1</v>
      </c>
      <c r="F425" s="175" t="s">
        <v>158</v>
      </c>
      <c r="H425" s="176">
        <v>8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156</v>
      </c>
      <c r="AU425" s="174" t="s">
        <v>84</v>
      </c>
      <c r="AV425" s="13" t="s">
        <v>140</v>
      </c>
      <c r="AW425" s="13" t="s">
        <v>33</v>
      </c>
      <c r="AX425" s="13" t="s">
        <v>84</v>
      </c>
      <c r="AY425" s="174" t="s">
        <v>134</v>
      </c>
    </row>
    <row r="426" spans="1:65" s="2" customFormat="1" ht="16.5" customHeight="1">
      <c r="A426" s="32"/>
      <c r="B426" s="157"/>
      <c r="C426" s="158" t="s">
        <v>870</v>
      </c>
      <c r="D426" s="158" t="s">
        <v>137</v>
      </c>
      <c r="E426" s="159" t="s">
        <v>871</v>
      </c>
      <c r="F426" s="160" t="s">
        <v>872</v>
      </c>
      <c r="G426" s="161" t="s">
        <v>856</v>
      </c>
      <c r="H426" s="162">
        <v>4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857</v>
      </c>
      <c r="AT426" s="170" t="s">
        <v>137</v>
      </c>
      <c r="AU426" s="170" t="s">
        <v>84</v>
      </c>
      <c r="AY426" s="17" t="s">
        <v>134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140</v>
      </c>
      <c r="BK426" s="171">
        <f>ROUND(I426*H426,2)</f>
        <v>0</v>
      </c>
      <c r="BL426" s="17" t="s">
        <v>857</v>
      </c>
      <c r="BM426" s="170" t="s">
        <v>873</v>
      </c>
    </row>
    <row r="427" spans="2:51" s="14" customFormat="1" ht="12">
      <c r="B427" s="181"/>
      <c r="D427" s="173" t="s">
        <v>156</v>
      </c>
      <c r="E427" s="182" t="s">
        <v>1</v>
      </c>
      <c r="F427" s="183" t="s">
        <v>874</v>
      </c>
      <c r="H427" s="182" t="s">
        <v>1</v>
      </c>
      <c r="I427" s="184"/>
      <c r="L427" s="181"/>
      <c r="M427" s="185"/>
      <c r="N427" s="186"/>
      <c r="O427" s="186"/>
      <c r="P427" s="186"/>
      <c r="Q427" s="186"/>
      <c r="R427" s="186"/>
      <c r="S427" s="186"/>
      <c r="T427" s="187"/>
      <c r="AT427" s="182" t="s">
        <v>156</v>
      </c>
      <c r="AU427" s="182" t="s">
        <v>84</v>
      </c>
      <c r="AV427" s="14" t="s">
        <v>84</v>
      </c>
      <c r="AW427" s="14" t="s">
        <v>33</v>
      </c>
      <c r="AX427" s="14" t="s">
        <v>76</v>
      </c>
      <c r="AY427" s="182" t="s">
        <v>134</v>
      </c>
    </row>
    <row r="428" spans="2:51" s="13" customFormat="1" ht="12">
      <c r="B428" s="172"/>
      <c r="D428" s="173" t="s">
        <v>156</v>
      </c>
      <c r="E428" s="174" t="s">
        <v>1</v>
      </c>
      <c r="F428" s="175" t="s">
        <v>139</v>
      </c>
      <c r="H428" s="176">
        <v>4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156</v>
      </c>
      <c r="AU428" s="174" t="s">
        <v>84</v>
      </c>
      <c r="AV428" s="13" t="s">
        <v>140</v>
      </c>
      <c r="AW428" s="13" t="s">
        <v>33</v>
      </c>
      <c r="AX428" s="13" t="s">
        <v>84</v>
      </c>
      <c r="AY428" s="174" t="s">
        <v>134</v>
      </c>
    </row>
    <row r="429" spans="1:65" s="2" customFormat="1" ht="16.5" customHeight="1">
      <c r="A429" s="32"/>
      <c r="B429" s="157"/>
      <c r="C429" s="158" t="s">
        <v>875</v>
      </c>
      <c r="D429" s="158" t="s">
        <v>137</v>
      </c>
      <c r="E429" s="159" t="s">
        <v>876</v>
      </c>
      <c r="F429" s="160" t="s">
        <v>877</v>
      </c>
      <c r="G429" s="161" t="s">
        <v>856</v>
      </c>
      <c r="H429" s="162">
        <v>4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</v>
      </c>
      <c r="R429" s="168">
        <f>Q429*H429</f>
        <v>0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857</v>
      </c>
      <c r="AT429" s="170" t="s">
        <v>137</v>
      </c>
      <c r="AU429" s="170" t="s">
        <v>84</v>
      </c>
      <c r="AY429" s="17" t="s">
        <v>134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140</v>
      </c>
      <c r="BK429" s="171">
        <f>ROUND(I429*H429,2)</f>
        <v>0</v>
      </c>
      <c r="BL429" s="17" t="s">
        <v>857</v>
      </c>
      <c r="BM429" s="170" t="s">
        <v>878</v>
      </c>
    </row>
    <row r="430" spans="2:51" s="14" customFormat="1" ht="12">
      <c r="B430" s="181"/>
      <c r="D430" s="173" t="s">
        <v>156</v>
      </c>
      <c r="E430" s="182" t="s">
        <v>1</v>
      </c>
      <c r="F430" s="183" t="s">
        <v>879</v>
      </c>
      <c r="H430" s="182" t="s">
        <v>1</v>
      </c>
      <c r="I430" s="184"/>
      <c r="L430" s="181"/>
      <c r="M430" s="185"/>
      <c r="N430" s="186"/>
      <c r="O430" s="186"/>
      <c r="P430" s="186"/>
      <c r="Q430" s="186"/>
      <c r="R430" s="186"/>
      <c r="S430" s="186"/>
      <c r="T430" s="187"/>
      <c r="AT430" s="182" t="s">
        <v>156</v>
      </c>
      <c r="AU430" s="182" t="s">
        <v>84</v>
      </c>
      <c r="AV430" s="14" t="s">
        <v>84</v>
      </c>
      <c r="AW430" s="14" t="s">
        <v>33</v>
      </c>
      <c r="AX430" s="14" t="s">
        <v>76</v>
      </c>
      <c r="AY430" s="182" t="s">
        <v>134</v>
      </c>
    </row>
    <row r="431" spans="2:51" s="13" customFormat="1" ht="12">
      <c r="B431" s="172"/>
      <c r="D431" s="173" t="s">
        <v>156</v>
      </c>
      <c r="E431" s="174" t="s">
        <v>1</v>
      </c>
      <c r="F431" s="175" t="s">
        <v>139</v>
      </c>
      <c r="H431" s="176">
        <v>4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156</v>
      </c>
      <c r="AU431" s="174" t="s">
        <v>84</v>
      </c>
      <c r="AV431" s="13" t="s">
        <v>140</v>
      </c>
      <c r="AW431" s="13" t="s">
        <v>33</v>
      </c>
      <c r="AX431" s="13" t="s">
        <v>84</v>
      </c>
      <c r="AY431" s="174" t="s">
        <v>134</v>
      </c>
    </row>
    <row r="432" spans="2:63" s="12" customFormat="1" ht="25.9" customHeight="1">
      <c r="B432" s="144"/>
      <c r="D432" s="145" t="s">
        <v>75</v>
      </c>
      <c r="E432" s="146" t="s">
        <v>880</v>
      </c>
      <c r="F432" s="146" t="s">
        <v>881</v>
      </c>
      <c r="I432" s="147"/>
      <c r="J432" s="148">
        <f>BK432</f>
        <v>0</v>
      </c>
      <c r="L432" s="144"/>
      <c r="M432" s="149"/>
      <c r="N432" s="150"/>
      <c r="O432" s="150"/>
      <c r="P432" s="151">
        <f>P433+P435</f>
        <v>0</v>
      </c>
      <c r="Q432" s="150"/>
      <c r="R432" s="151">
        <f>R433+R435</f>
        <v>0</v>
      </c>
      <c r="S432" s="150"/>
      <c r="T432" s="152">
        <f>T433+T435</f>
        <v>0</v>
      </c>
      <c r="AR432" s="145" t="s">
        <v>145</v>
      </c>
      <c r="AT432" s="153" t="s">
        <v>75</v>
      </c>
      <c r="AU432" s="153" t="s">
        <v>76</v>
      </c>
      <c r="AY432" s="145" t="s">
        <v>134</v>
      </c>
      <c r="BK432" s="154">
        <f>BK433+BK435</f>
        <v>0</v>
      </c>
    </row>
    <row r="433" spans="2:63" s="12" customFormat="1" ht="22.9" customHeight="1">
      <c r="B433" s="144"/>
      <c r="D433" s="145" t="s">
        <v>75</v>
      </c>
      <c r="E433" s="155" t="s">
        <v>882</v>
      </c>
      <c r="F433" s="155" t="s">
        <v>883</v>
      </c>
      <c r="I433" s="147"/>
      <c r="J433" s="156">
        <f>BK433</f>
        <v>0</v>
      </c>
      <c r="L433" s="144"/>
      <c r="M433" s="149"/>
      <c r="N433" s="150"/>
      <c r="O433" s="150"/>
      <c r="P433" s="151">
        <f>P434</f>
        <v>0</v>
      </c>
      <c r="Q433" s="150"/>
      <c r="R433" s="151">
        <f>R434</f>
        <v>0</v>
      </c>
      <c r="S433" s="150"/>
      <c r="T433" s="152">
        <f>T434</f>
        <v>0</v>
      </c>
      <c r="AR433" s="145" t="s">
        <v>145</v>
      </c>
      <c r="AT433" s="153" t="s">
        <v>75</v>
      </c>
      <c r="AU433" s="153" t="s">
        <v>84</v>
      </c>
      <c r="AY433" s="145" t="s">
        <v>134</v>
      </c>
      <c r="BK433" s="154">
        <f>BK434</f>
        <v>0</v>
      </c>
    </row>
    <row r="434" spans="1:65" s="2" customFormat="1" ht="16.5" customHeight="1">
      <c r="A434" s="32"/>
      <c r="B434" s="157"/>
      <c r="C434" s="158" t="s">
        <v>884</v>
      </c>
      <c r="D434" s="158" t="s">
        <v>137</v>
      </c>
      <c r="E434" s="159" t="s">
        <v>885</v>
      </c>
      <c r="F434" s="160" t="s">
        <v>883</v>
      </c>
      <c r="G434" s="161" t="s">
        <v>389</v>
      </c>
      <c r="H434" s="162">
        <v>1</v>
      </c>
      <c r="I434" s="163"/>
      <c r="J434" s="164">
        <f>ROUND(I434*H434,2)</f>
        <v>0</v>
      </c>
      <c r="K434" s="165"/>
      <c r="L434" s="33"/>
      <c r="M434" s="166" t="s">
        <v>1</v>
      </c>
      <c r="N434" s="167" t="s">
        <v>42</v>
      </c>
      <c r="O434" s="58"/>
      <c r="P434" s="168">
        <f>O434*H434</f>
        <v>0</v>
      </c>
      <c r="Q434" s="168">
        <v>0</v>
      </c>
      <c r="R434" s="168">
        <f>Q434*H434</f>
        <v>0</v>
      </c>
      <c r="S434" s="168">
        <v>0</v>
      </c>
      <c r="T434" s="169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70" t="s">
        <v>886</v>
      </c>
      <c r="AT434" s="170" t="s">
        <v>137</v>
      </c>
      <c r="AU434" s="170" t="s">
        <v>140</v>
      </c>
      <c r="AY434" s="17" t="s">
        <v>134</v>
      </c>
      <c r="BE434" s="171">
        <f>IF(N434="základní",J434,0)</f>
        <v>0</v>
      </c>
      <c r="BF434" s="171">
        <f>IF(N434="snížená",J434,0)</f>
        <v>0</v>
      </c>
      <c r="BG434" s="171">
        <f>IF(N434="zákl. přenesená",J434,0)</f>
        <v>0</v>
      </c>
      <c r="BH434" s="171">
        <f>IF(N434="sníž. přenesená",J434,0)</f>
        <v>0</v>
      </c>
      <c r="BI434" s="171">
        <f>IF(N434="nulová",J434,0)</f>
        <v>0</v>
      </c>
      <c r="BJ434" s="17" t="s">
        <v>140</v>
      </c>
      <c r="BK434" s="171">
        <f>ROUND(I434*H434,2)</f>
        <v>0</v>
      </c>
      <c r="BL434" s="17" t="s">
        <v>886</v>
      </c>
      <c r="BM434" s="170" t="s">
        <v>887</v>
      </c>
    </row>
    <row r="435" spans="2:63" s="12" customFormat="1" ht="22.9" customHeight="1">
      <c r="B435" s="144"/>
      <c r="D435" s="145" t="s">
        <v>75</v>
      </c>
      <c r="E435" s="155" t="s">
        <v>888</v>
      </c>
      <c r="F435" s="155" t="s">
        <v>889</v>
      </c>
      <c r="I435" s="147"/>
      <c r="J435" s="156">
        <f>BK435</f>
        <v>0</v>
      </c>
      <c r="L435" s="144"/>
      <c r="M435" s="149"/>
      <c r="N435" s="150"/>
      <c r="O435" s="150"/>
      <c r="P435" s="151">
        <f>P436</f>
        <v>0</v>
      </c>
      <c r="Q435" s="150"/>
      <c r="R435" s="151">
        <f>R436</f>
        <v>0</v>
      </c>
      <c r="S435" s="150"/>
      <c r="T435" s="152">
        <f>T436</f>
        <v>0</v>
      </c>
      <c r="AR435" s="145" t="s">
        <v>145</v>
      </c>
      <c r="AT435" s="153" t="s">
        <v>75</v>
      </c>
      <c r="AU435" s="153" t="s">
        <v>84</v>
      </c>
      <c r="AY435" s="145" t="s">
        <v>134</v>
      </c>
      <c r="BK435" s="154">
        <f>BK436</f>
        <v>0</v>
      </c>
    </row>
    <row r="436" spans="1:65" s="2" customFormat="1" ht="16.5" customHeight="1">
      <c r="A436" s="32"/>
      <c r="B436" s="157"/>
      <c r="C436" s="158" t="s">
        <v>890</v>
      </c>
      <c r="D436" s="158" t="s">
        <v>137</v>
      </c>
      <c r="E436" s="159" t="s">
        <v>891</v>
      </c>
      <c r="F436" s="160" t="s">
        <v>889</v>
      </c>
      <c r="G436" s="161" t="s">
        <v>389</v>
      </c>
      <c r="H436" s="162">
        <v>1</v>
      </c>
      <c r="I436" s="163"/>
      <c r="J436" s="164">
        <f>ROUND(I436*H436,2)</f>
        <v>0</v>
      </c>
      <c r="K436" s="165"/>
      <c r="L436" s="33"/>
      <c r="M436" s="207" t="s">
        <v>1</v>
      </c>
      <c r="N436" s="208" t="s">
        <v>42</v>
      </c>
      <c r="O436" s="209"/>
      <c r="P436" s="210">
        <f>O436*H436</f>
        <v>0</v>
      </c>
      <c r="Q436" s="210">
        <v>0</v>
      </c>
      <c r="R436" s="210">
        <f>Q436*H436</f>
        <v>0</v>
      </c>
      <c r="S436" s="210">
        <v>0</v>
      </c>
      <c r="T436" s="211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70" t="s">
        <v>886</v>
      </c>
      <c r="AT436" s="170" t="s">
        <v>137</v>
      </c>
      <c r="AU436" s="170" t="s">
        <v>140</v>
      </c>
      <c r="AY436" s="17" t="s">
        <v>134</v>
      </c>
      <c r="BE436" s="171">
        <f>IF(N436="základní",J436,0)</f>
        <v>0</v>
      </c>
      <c r="BF436" s="171">
        <f>IF(N436="snížená",J436,0)</f>
        <v>0</v>
      </c>
      <c r="BG436" s="171">
        <f>IF(N436="zákl. přenesená",J436,0)</f>
        <v>0</v>
      </c>
      <c r="BH436" s="171">
        <f>IF(N436="sníž. přenesená",J436,0)</f>
        <v>0</v>
      </c>
      <c r="BI436" s="171">
        <f>IF(N436="nulová",J436,0)</f>
        <v>0</v>
      </c>
      <c r="BJ436" s="17" t="s">
        <v>140</v>
      </c>
      <c r="BK436" s="171">
        <f>ROUND(I436*H436,2)</f>
        <v>0</v>
      </c>
      <c r="BL436" s="17" t="s">
        <v>886</v>
      </c>
      <c r="BM436" s="170" t="s">
        <v>892</v>
      </c>
    </row>
    <row r="437" spans="1:31" s="2" customFormat="1" ht="6.95" customHeight="1">
      <c r="A437" s="32"/>
      <c r="B437" s="47"/>
      <c r="C437" s="48"/>
      <c r="D437" s="48"/>
      <c r="E437" s="48"/>
      <c r="F437" s="48"/>
      <c r="G437" s="48"/>
      <c r="H437" s="48"/>
      <c r="I437" s="116"/>
      <c r="J437" s="48"/>
      <c r="K437" s="48"/>
      <c r="L437" s="33"/>
      <c r="M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</row>
  </sheetData>
  <autoFilter ref="C140:K436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2020-06-02T05:03:13Z</dcterms:created>
  <dcterms:modified xsi:type="dcterms:W3CDTF">2021-06-23T12:38:46Z</dcterms:modified>
  <cp:category/>
  <cp:version/>
  <cp:contentType/>
  <cp:contentStatus/>
</cp:coreProperties>
</file>