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85" windowHeight="6540" firstSheet="1" activeTab="1"/>
  </bookViews>
  <sheets>
    <sheet name="Rekapitulace stavby" sheetId="1" state="veryHidden" r:id="rId1"/>
    <sheet name="4 - Bytová jednotka č.4" sheetId="2" r:id="rId2"/>
  </sheets>
  <definedNames>
    <definedName name="_xlnm._FilterDatabase" localSheetId="1" hidden="1">'4 - Bytová jednotka č.4'!$C$141:$K$443</definedName>
    <definedName name="_xlnm.Print_Area" localSheetId="1">'4 - Bytová jednotka č.4'!$C$4:$J$76,'4 - Bytová jednotka č.4'!$C$82:$J$123,'4 - Bytová jednotka č.4'!$C$129:$K$443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č.4'!$141:$141</definedName>
  </definedNames>
  <calcPr calcId="162913"/>
</workbook>
</file>

<file path=xl/sharedStrings.xml><?xml version="1.0" encoding="utf-8"?>
<sst xmlns="http://schemas.openxmlformats.org/spreadsheetml/2006/main" count="3716" uniqueCount="891">
  <si>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</si>
  <si>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</si>
  <si>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</si>
  <si>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</si>
  <si>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</si>
  <si>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</si>
  <si>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</si>
  <si>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</si>
  <si>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</si>
  <si>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</si>
  <si>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</si>
  <si>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</si>
  <si>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</si>
  <si>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P1911/1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</si>
  <si>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</si>
  <si>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</si>
  <si>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</si>
  <si>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</si>
  <si>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</si>
  <si>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</si>
  <si>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</si>
  <si>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</si>
  <si>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</si>
  <si>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</si>
  <si>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</si>
  <si>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Zhotovitel: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</si>
  <si>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</si>
  <si>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</si>
  <si>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</si>
  <si>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</si>
  <si>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</si>
  <si>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</si>
  <si>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</si>
  <si>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</si>
  <si>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</si>
  <si>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</si>
  <si>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</si>
  <si>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</si>
  <si>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</si>
  <si>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</si>
  <si>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</si>
  <si>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</si>
  <si>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</si>
  <si>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</si>
  <si>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</si>
  <si>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</si>
  <si>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</si>
  <si>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</si>
  <si>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</si>
  <si>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</si>
  <si>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</si>
  <si>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</si>
  <si>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</si>
  <si>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</si>
  <si>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</si>
  <si>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</si>
  <si>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</si>
  <si>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</si>
  <si>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</si>
  <si>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</si>
  <si>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</si>
  <si>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</si>
  <si>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</si>
  <si>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</si>
  <si>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</si>
  <si>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</si>
  <si>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</si>
  <si>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</si>
  <si>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</si>
  <si>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</si>
  <si>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</si>
  <si>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</si>
  <si>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</si>
  <si>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</si>
  <si>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</si>
  <si>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</si>
  <si>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</si>
  <si>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</si>
  <si>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</si>
  <si>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</si>
  <si>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</si>
  <si>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</si>
  <si>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{94bcfcd2-24da-4a3e-9ac1-c45007b6e7ca}</t>
  </si>
  <si>
    <t>KRYCÍ LIST SOUPISU PRACÍ</t>
  </si>
  <si>
    <t>Objekt:</t>
  </si>
  <si>
    <t>4 - Bytová jednotka č.4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</si>
  <si>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</si>
  <si>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</si>
  <si>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</si>
  <si>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</si>
  <si>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</si>
  <si>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</si>
  <si>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</si>
  <si>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</si>
  <si>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</si>
  <si>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</si>
  <si>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</si>
  <si>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</si>
  <si>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</si>
  <si>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</si>
  <si>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</si>
  <si>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</si>
  <si>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</si>
  <si>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</si>
  <si>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</si>
  <si>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</si>
  <si>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</si>
  <si>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</si>
  <si>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</si>
  <si>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</si>
  <si>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</si>
  <si>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</si>
  <si>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</si>
  <si>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</si>
  <si>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</si>
  <si>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</si>
  <si>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</si>
  <si>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</si>
  <si>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</si>
  <si>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</si>
  <si>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</si>
  <si>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</si>
  <si>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</si>
  <si>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</si>
  <si>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</si>
  <si>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</si>
  <si>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</si>
  <si>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</si>
  <si>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</si>
  <si>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</si>
  <si>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</si>
  <si>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</si>
  <si>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</si>
  <si>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</si>
  <si>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</si>
  <si>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</si>
  <si>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</si>
  <si>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</si>
  <si>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</si>
  <si>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</si>
  <si>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1545874700</t>
  </si>
  <si>
    <t>VV</t>
  </si>
  <si>
    <t>(1,6+0,7)*0,8</t>
  </si>
  <si>
    <t>6</t>
  </si>
  <si>
    <t>Úpravy povrchů, podlahy a osazování výplní</t>
  </si>
  <si>
    <t>-1977491242</t>
  </si>
  <si>
    <t>1143201479</t>
  </si>
  <si>
    <t>-885281888</t>
  </si>
  <si>
    <t>5</t>
  </si>
  <si>
    <t>632819663</t>
  </si>
  <si>
    <t>612131121</t>
  </si>
  <si>
    <t>Penetrační disperzní nátěr vnitřních stěn nanášený ručně</t>
  </si>
  <si>
    <t>-940137234</t>
  </si>
  <si>
    <t>7</t>
  </si>
  <si>
    <t>612142001</t>
  </si>
  <si>
    <t>Potažení vnitřních stěn sklovláknitým pletivem vtlačeným do tenkovrstvé hmoty</t>
  </si>
  <si>
    <t>954564405</t>
  </si>
  <si>
    <t>8</t>
  </si>
  <si>
    <t>612311131</t>
  </si>
  <si>
    <t>Potažení vnitřních stěn vápenným štukem tloušťky do 3 mm</t>
  </si>
  <si>
    <t>-1398423295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</si>
  <si>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</si>
  <si>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</si>
  <si>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</si>
  <si>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</si>
  <si>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-683108480</t>
  </si>
  <si>
    <t>(0,08+1,035+0,065+0,065+2,465+1,77+0,08)*2,6</t>
  </si>
  <si>
    <t>10</t>
  </si>
  <si>
    <t>619991001</t>
  </si>
  <si>
    <t>Zakrytí podlah fólií přilepenou lepící páskou</t>
  </si>
  <si>
    <t>-1918738242</t>
  </si>
  <si>
    <t>3,5*5</t>
  </si>
  <si>
    <t>11</t>
  </si>
  <si>
    <t>619991011</t>
  </si>
  <si>
    <t>Obalení konstrukcí a prvků fólií přilepenou lepící páskou</t>
  </si>
  <si>
    <t>251460578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</si>
  <si>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</si>
  <si>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</si>
  <si>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</si>
  <si>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</si>
  <si>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</si>
  <si>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250053714</t>
  </si>
  <si>
    <t>13</t>
  </si>
  <si>
    <t>642944121</t>
  </si>
  <si>
    <t>Osazování ocelových zárubní dodatečné pl do 2,5 m2</t>
  </si>
  <si>
    <t>kus</t>
  </si>
  <si>
    <t>516972850</t>
  </si>
  <si>
    <t>14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</si>
  <si>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</si>
  <si>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</si>
  <si>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</si>
  <si>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</si>
  <si>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</si>
  <si>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</si>
  <si>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 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</si>
  <si>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</si>
  <si>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</si>
  <si>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</si>
  <si>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</si>
  <si>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</si>
  <si>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</si>
  <si>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</si>
  <si>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</si>
  <si>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</si>
  <si>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</si>
  <si>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838406743</t>
  </si>
  <si>
    <t>lehké obroušení stávajícího panelu - příprava pro novou omítku:</t>
  </si>
  <si>
    <t>26,094</t>
  </si>
  <si>
    <t>17</t>
  </si>
  <si>
    <t>952901111</t>
  </si>
  <si>
    <t>Vyčištění budov bytové a občanské výstavby při výšce podlaží do 4 m</t>
  </si>
  <si>
    <t>93282941</t>
  </si>
  <si>
    <t>3,4*5</t>
  </si>
  <si>
    <t>přístupová trasa do bytu-choba:</t>
  </si>
  <si>
    <t>18</t>
  </si>
  <si>
    <t>962084121</t>
  </si>
  <si>
    <t>Bourání příček umakartových tl do 50 mm</t>
  </si>
  <si>
    <t>-2129862331</t>
  </si>
  <si>
    <t>(2,62+1,85+1,85+1,71+0,87+1,14+0,78)*2,6</t>
  </si>
  <si>
    <t>19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</si>
  <si>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</si>
  <si>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</si>
  <si>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</si>
  <si>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</si>
  <si>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</si>
  <si>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</si>
  <si>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</si>
  <si>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</si>
  <si>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</si>
  <si>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</si>
  <si>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</si>
  <si>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-2062224421</t>
  </si>
  <si>
    <t>997013219</t>
  </si>
  <si>
    <t>Příplatek k vnitrostaveništní dopravě suti a vybouraných hmot za zvětšenou dopravu suti ZKD 10 m</t>
  </si>
  <si>
    <t>1669084408</t>
  </si>
  <si>
    <t>3,049*50 'Přepočtené koeficientem množství</t>
  </si>
  <si>
    <t>22</t>
  </si>
  <si>
    <t>997013501</t>
  </si>
  <si>
    <t>Odvoz suti a vybouraných hmot na skládku nebo meziskládku do 1 km se složením</t>
  </si>
  <si>
    <t>1766818283</t>
  </si>
  <si>
    <t>23</t>
  </si>
  <si>
    <t>997013509</t>
  </si>
  <si>
    <t>Příplatek k odvozu suti a vybouraných hmot na skládku ZKD 1 km přes 1 km</t>
  </si>
  <si>
    <t>2126731061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</si>
  <si>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</si>
  <si>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</si>
  <si>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</si>
  <si>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</si>
  <si>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940256817</t>
  </si>
  <si>
    <t>998</t>
  </si>
  <si>
    <t>Přesun hmot</t>
  </si>
  <si>
    <t>25</t>
  </si>
  <si>
    <t>998011003</t>
  </si>
  <si>
    <t>Přesun hmot pro budovy zděné v do 24 m</t>
  </si>
  <si>
    <t>-30438343</t>
  </si>
  <si>
    <t>26</t>
  </si>
  <si>
    <t>998011014</t>
  </si>
  <si>
    <t>Příplatek k přesunu hmot pro budovy zděné za zvětšený přesun do 500 m</t>
  </si>
  <si>
    <t>-758282596</t>
  </si>
  <si>
    <t>27</t>
  </si>
  <si>
    <t>998017003</t>
  </si>
  <si>
    <t>Přesun hmot s omezením mechanizace pro budovy v do 24 m</t>
  </si>
  <si>
    <t>-288413830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</si>
  <si>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</si>
  <si>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</si>
  <si>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</si>
  <si>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</si>
  <si>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</si>
  <si>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</si>
  <si>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</si>
  <si>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-1819363699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</si>
  <si>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</si>
  <si>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</si>
  <si>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</si>
  <si>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</si>
  <si>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</si>
  <si>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</si>
  <si>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</si>
  <si>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</si>
  <si>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</si>
  <si>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</si>
  <si>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</si>
  <si>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</si>
  <si>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</si>
  <si>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</si>
  <si>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</si>
  <si>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</si>
  <si>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</si>
  <si>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</si>
  <si>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</si>
  <si>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</si>
  <si>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</si>
  <si>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</si>
  <si>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</si>
  <si>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61022274</t>
  </si>
  <si>
    <t>5,248+9,192</t>
  </si>
  <si>
    <t>711199101</t>
  </si>
  <si>
    <t>Provedení těsnícího pásu do spoje dilatační nebo styčné spáry podlaha - stěna</t>
  </si>
  <si>
    <t>m</t>
  </si>
  <si>
    <t>1353502284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</si>
  <si>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</si>
  <si>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</si>
  <si>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</si>
  <si>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</si>
  <si>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</si>
  <si>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</si>
  <si>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</si>
  <si>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-71222774</t>
  </si>
  <si>
    <t>34</t>
  </si>
  <si>
    <t>28355020</t>
  </si>
  <si>
    <t>páska pružná těsnící š 80mm</t>
  </si>
  <si>
    <t>449787468</t>
  </si>
  <si>
    <t>15,825*1,1</t>
  </si>
  <si>
    <t>35</t>
  </si>
  <si>
    <t>998711103</t>
  </si>
  <si>
    <t>Přesun hmot tonážní pro izolace proti vodě, vlhkosti a plynům v objektech výšky do 60 m</t>
  </si>
  <si>
    <t>1034683821</t>
  </si>
  <si>
    <t>36</t>
  </si>
  <si>
    <t>998711181</t>
  </si>
  <si>
    <t>Příplatek k přesunu hmot tonážní 711 prováděný bez použití mechanizace</t>
  </si>
  <si>
    <t>-1194841512</t>
  </si>
  <si>
    <t>721</t>
  </si>
  <si>
    <t>Zdravotechnika - vnitřní kanalizace</t>
  </si>
  <si>
    <t>37</t>
  </si>
  <si>
    <t>721171808</t>
  </si>
  <si>
    <t>Demontáž potrubí z PVC do D 114</t>
  </si>
  <si>
    <t>1284211085</t>
  </si>
  <si>
    <t>38</t>
  </si>
  <si>
    <t>721173706</t>
  </si>
  <si>
    <t>Potrubí kanalizační z PE odpadní DN 100</t>
  </si>
  <si>
    <t>375145165</t>
  </si>
  <si>
    <t>39</t>
  </si>
  <si>
    <t>721173722</t>
  </si>
  <si>
    <t>Potrubí kanalizační z PE připojovací DN 40</t>
  </si>
  <si>
    <t>-1702993758</t>
  </si>
  <si>
    <t>40</t>
  </si>
  <si>
    <t>721173724</t>
  </si>
  <si>
    <t>Potrubí kanalizační z PE připojovací DN 70</t>
  </si>
  <si>
    <t>1308440207</t>
  </si>
  <si>
    <t>41</t>
  </si>
  <si>
    <t>721220801</t>
  </si>
  <si>
    <t>Demontáž uzávěrek zápachových DN 70</t>
  </si>
  <si>
    <t>1327202399</t>
  </si>
  <si>
    <t>vana,umyvadlo,pračka:</t>
  </si>
  <si>
    <t>42</t>
  </si>
  <si>
    <t>721290111</t>
  </si>
  <si>
    <t>Zkouška těsnosti potrubí kanalizace vodou do DN 125</t>
  </si>
  <si>
    <t>1629825695</t>
  </si>
  <si>
    <t>43</t>
  </si>
  <si>
    <t>998721103</t>
  </si>
  <si>
    <t>Přesun hmot tonážní pro vnitřní kanalizace v objektech v do 24 m</t>
  </si>
  <si>
    <t>-627931854</t>
  </si>
  <si>
    <t>44</t>
  </si>
  <si>
    <t>998721181</t>
  </si>
  <si>
    <t>Příplatek k přesunu hmot tonážní 721 prováděný bez použití mechanizace</t>
  </si>
  <si>
    <t>-1175562779</t>
  </si>
  <si>
    <t>722</t>
  </si>
  <si>
    <t>Zdravotechnika - vnitřní vodovod</t>
  </si>
  <si>
    <t>45</t>
  </si>
  <si>
    <t>722170801</t>
  </si>
  <si>
    <t>Demontáž rozvodů vody z plastů do D 25</t>
  </si>
  <si>
    <t>-159514401</t>
  </si>
  <si>
    <t>46</t>
  </si>
  <si>
    <t>722176113</t>
  </si>
  <si>
    <t>Montáž potrubí plastové spojované svary polyfuzně do D 25 mm</t>
  </si>
  <si>
    <t>-1878283752</t>
  </si>
  <si>
    <t>47</t>
  </si>
  <si>
    <t>28615150</t>
  </si>
  <si>
    <t>trubka vodovodní tlaková PPR řada PN 20 D 16mm dl 4m</t>
  </si>
  <si>
    <t>1553518461</t>
  </si>
  <si>
    <t>48</t>
  </si>
  <si>
    <t>28615152</t>
  </si>
  <si>
    <t>trubka vodovodní tlaková PPR řada PN 20 D 20mm dl 4m</t>
  </si>
  <si>
    <t>176038605</t>
  </si>
  <si>
    <t>49</t>
  </si>
  <si>
    <t>28615153</t>
  </si>
  <si>
    <t>trubka vodovodní tlaková PPR řada PN 20 D 25mm dl 4m</t>
  </si>
  <si>
    <t>1526265226</t>
  </si>
  <si>
    <t>722179191</t>
  </si>
  <si>
    <t>Příplatek k rozvodu vody z plastů za malý rozsah prací na zakázce do 20 m</t>
  </si>
  <si>
    <t>soubor</t>
  </si>
  <si>
    <t>-89748265</t>
  </si>
  <si>
    <t>51</t>
  </si>
  <si>
    <t>722179192</t>
  </si>
  <si>
    <t>Příplatek k rozvodu vody z plastů za potrubí do D 32 mm do 15 svarů</t>
  </si>
  <si>
    <t>-202770668</t>
  </si>
  <si>
    <t>52</t>
  </si>
  <si>
    <t>722290215</t>
  </si>
  <si>
    <t>Zkouška těsnosti vodovodního potrubí hrdlového nebo přírubového do DN 100</t>
  </si>
  <si>
    <t>-1666315169</t>
  </si>
  <si>
    <t>53</t>
  </si>
  <si>
    <t>722290234</t>
  </si>
  <si>
    <t>Proplach a dezinfekce vodovodního potrubí do DN 80</t>
  </si>
  <si>
    <t>-1652819822</t>
  </si>
  <si>
    <t>54</t>
  </si>
  <si>
    <t>998722103</t>
  </si>
  <si>
    <t>Přesun hmot tonážní pro vnitřní vodovod v objektech v do 24 m</t>
  </si>
  <si>
    <t>-1773948601</t>
  </si>
  <si>
    <t>55</t>
  </si>
  <si>
    <t>998722181</t>
  </si>
  <si>
    <t>Příplatek k přesunu hmot tonážní 722 prováděný bez použití mechanizace</t>
  </si>
  <si>
    <t>1300530440</t>
  </si>
  <si>
    <t>723</t>
  </si>
  <si>
    <t>Zdravotechnika - vnitřní plynovod</t>
  </si>
  <si>
    <t>56</t>
  </si>
  <si>
    <t>723120804</t>
  </si>
  <si>
    <t>Demontáž potrubí ocelové závitové svařované do DN 25</t>
  </si>
  <si>
    <t>-1045526388</t>
  </si>
  <si>
    <t>57</t>
  </si>
  <si>
    <t>723150402</t>
  </si>
  <si>
    <t>Potrubí plyn ocelové z ušlechtilé oceli spojované lisováním DN 15</t>
  </si>
  <si>
    <t>-1367435609</t>
  </si>
  <si>
    <t>chránička:</t>
  </si>
  <si>
    <t>58</t>
  </si>
  <si>
    <t>723181002</t>
  </si>
  <si>
    <t>Potrubí měděné měkké spojované lisováním DN 15 ZTI</t>
  </si>
  <si>
    <t>-1007271420</t>
  </si>
  <si>
    <t>59</t>
  </si>
  <si>
    <t>723190105</t>
  </si>
  <si>
    <t>Přípojka plynovodní nerezová hadice G1/2 F x G1/2 F délky 100 cm spojovaná na závit</t>
  </si>
  <si>
    <t>-251352846</t>
  </si>
  <si>
    <t>60</t>
  </si>
  <si>
    <t>723190901</t>
  </si>
  <si>
    <t>Uzavření,otevření plynovodního potrubí při opravě</t>
  </si>
  <si>
    <t>1626788454</t>
  </si>
  <si>
    <t>61</t>
  </si>
  <si>
    <t>723190907</t>
  </si>
  <si>
    <t>Odvzdušnění nebo napuštění plynovodního potrubí</t>
  </si>
  <si>
    <t>117600942</t>
  </si>
  <si>
    <t>62</t>
  </si>
  <si>
    <t>723190909</t>
  </si>
  <si>
    <t>Zkouška těsnosti potrubí plynovodního</t>
  </si>
  <si>
    <t>1021692908</t>
  </si>
  <si>
    <t>63</t>
  </si>
  <si>
    <t>998723103</t>
  </si>
  <si>
    <t>Přesun hmot tonážní pro vnitřní plynovod v objektech v do 24 m</t>
  </si>
  <si>
    <t>1920482708</t>
  </si>
  <si>
    <t>64</t>
  </si>
  <si>
    <t>998723181</t>
  </si>
  <si>
    <t>Příplatek k přesunu hmot tonážní 723 prováděný bez použití mechanizace</t>
  </si>
  <si>
    <t>736806953</t>
  </si>
  <si>
    <t>725</t>
  </si>
  <si>
    <t>Zdravotechnika - zařizovací předměty</t>
  </si>
  <si>
    <t>65</t>
  </si>
  <si>
    <t>725110811</t>
  </si>
  <si>
    <t>Demontáž klozetů splachovací s nádrží</t>
  </si>
  <si>
    <t>-475901089</t>
  </si>
  <si>
    <t>66</t>
  </si>
  <si>
    <t>725112001</t>
  </si>
  <si>
    <t>Klozet keramický standardní samostatně stojící s hlubokým splachováním odpad vodorovný</t>
  </si>
  <si>
    <t>-1096083123</t>
  </si>
  <si>
    <t>67</t>
  </si>
  <si>
    <t>725210821</t>
  </si>
  <si>
    <t>Demontáž umyvadel bez výtokových armatur</t>
  </si>
  <si>
    <t>32067373</t>
  </si>
  <si>
    <t>68</t>
  </si>
  <si>
    <t>725211602</t>
  </si>
  <si>
    <t>Umyvadlo keramické připevněné na stěnu šrouby bílé bez krytu na sifon 550 mm</t>
  </si>
  <si>
    <t>-273382775</t>
  </si>
  <si>
    <t>69</t>
  </si>
  <si>
    <t>725220841</t>
  </si>
  <si>
    <t>Demontáž van ocelová</t>
  </si>
  <si>
    <t>618859742</t>
  </si>
  <si>
    <t>70</t>
  </si>
  <si>
    <t>725222116</t>
  </si>
  <si>
    <t>Vana bez armatur výtokových akrylátová se zápachovou uzávěrkou 1600x700 mm</t>
  </si>
  <si>
    <t>1695169265</t>
  </si>
  <si>
    <t>71</t>
  </si>
  <si>
    <t>725810811</t>
  </si>
  <si>
    <t>Demontáž ventilů výtokových nástěnných</t>
  </si>
  <si>
    <t>1912885028</t>
  </si>
  <si>
    <t>72</t>
  </si>
  <si>
    <t>725811115</t>
  </si>
  <si>
    <t>Ventil nástěnný pevný výtok G1/2x80 mm</t>
  </si>
  <si>
    <t>460646398</t>
  </si>
  <si>
    <t>73</t>
  </si>
  <si>
    <t>725820801</t>
  </si>
  <si>
    <t>Demontáž baterie nástěnné do G 3 / 4</t>
  </si>
  <si>
    <t>1658278595</t>
  </si>
  <si>
    <t>74</t>
  </si>
  <si>
    <t>725822611</t>
  </si>
  <si>
    <t>Baterie umyvadlová stojánková páková bez výpusti</t>
  </si>
  <si>
    <t>-1438504529</t>
  </si>
  <si>
    <t>75</t>
  </si>
  <si>
    <t>725831313</t>
  </si>
  <si>
    <t>Baterie vanová nástěnná páková s příslušenstvím a pohyblivým držákem</t>
  </si>
  <si>
    <t>1673591761</t>
  </si>
  <si>
    <t>76</t>
  </si>
  <si>
    <t>725865501</t>
  </si>
  <si>
    <t>Odpadní souprava DN 40/50 se zápachovou uzávěrkou pro vanu, ovládání bovdenem</t>
  </si>
  <si>
    <t>1020715577</t>
  </si>
  <si>
    <t>77</t>
  </si>
  <si>
    <t>725869101</t>
  </si>
  <si>
    <t>Montáž zápachových uzávěrek do DN 40</t>
  </si>
  <si>
    <t>-1816814272</t>
  </si>
  <si>
    <t>78</t>
  </si>
  <si>
    <t>55161837</t>
  </si>
  <si>
    <t>uzávěrka zápachová pro pračku a myčku nástěnná PP-bílá DN 40</t>
  </si>
  <si>
    <t>-1581787840</t>
  </si>
  <si>
    <t>79</t>
  </si>
  <si>
    <t>ZUU</t>
  </si>
  <si>
    <t>Zápachová uzávěra - sifon pro umyvadla, provedení chrom</t>
  </si>
  <si>
    <t>-1563880816</t>
  </si>
  <si>
    <t>80</t>
  </si>
  <si>
    <t>725980123</t>
  </si>
  <si>
    <t>Dvířka 40/20 vč. montáže a začištění k obkladu</t>
  </si>
  <si>
    <t>-618045207</t>
  </si>
  <si>
    <t>81</t>
  </si>
  <si>
    <t>998725103</t>
  </si>
  <si>
    <t>Přesun hmot tonážní pro zařizovací předměty v objektech v do 24 m</t>
  </si>
  <si>
    <t>990522383</t>
  </si>
  <si>
    <t>82</t>
  </si>
  <si>
    <t>998725181</t>
  </si>
  <si>
    <t>Příplatek k přesunu hmot tonážní 725 prováděný bez použití mechanizace</t>
  </si>
  <si>
    <t>68963617</t>
  </si>
  <si>
    <t>83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</si>
  <si>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</si>
  <si>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</si>
  <si>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</si>
  <si>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</si>
  <si>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</si>
  <si>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</si>
  <si>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</si>
  <si>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</si>
  <si>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</si>
  <si>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-296843930</t>
  </si>
  <si>
    <t>85</t>
  </si>
  <si>
    <t>998726113</t>
  </si>
  <si>
    <t>Přesun hmot tonážní pro instalační prefabrikáty v objektech v do 24 m</t>
  </si>
  <si>
    <t>-314194951</t>
  </si>
  <si>
    <t>86</t>
  </si>
  <si>
    <t>998726181</t>
  </si>
  <si>
    <t>Příplatek k přesunu hmot tonážní 726 prováděný bez použití mechanizace</t>
  </si>
  <si>
    <t>1606360341</t>
  </si>
  <si>
    <t>741</t>
  </si>
  <si>
    <t>Elektroinstalace - silnoproud</t>
  </si>
  <si>
    <t>87</t>
  </si>
  <si>
    <t>741112001</t>
  </si>
  <si>
    <t>Montáž krabice zapuštěná plastová kruhová</t>
  </si>
  <si>
    <t>922020834</t>
  </si>
  <si>
    <t>88</t>
  </si>
  <si>
    <t>34571515</t>
  </si>
  <si>
    <t>krabice přístrojová instalační 400 V, 142x71x45mm do dutých stěn</t>
  </si>
  <si>
    <t>-1277156261</t>
  </si>
  <si>
    <t>89</t>
  </si>
  <si>
    <t>741120001</t>
  </si>
  <si>
    <t>Montáž vodič Cu izolovaný plný a laněný žíla 0,35-6 mm2 pod omítku (CY)</t>
  </si>
  <si>
    <t>979783579</t>
  </si>
  <si>
    <t>90</t>
  </si>
  <si>
    <t>34111036</t>
  </si>
  <si>
    <t>kabel silový s Cu jádrem 1 kV 3x2,5mm2</t>
  </si>
  <si>
    <t>202718088</t>
  </si>
  <si>
    <t>91</t>
  </si>
  <si>
    <t>34111018</t>
  </si>
  <si>
    <t>kabel silový s Cu jádrem 6mm2</t>
  </si>
  <si>
    <t>-1295383594</t>
  </si>
  <si>
    <t>92</t>
  </si>
  <si>
    <t>741210001</t>
  </si>
  <si>
    <t>Montáž rozvodnice oceloplechová nebo plastová běžná do 20 kg</t>
  </si>
  <si>
    <t>-1016559653</t>
  </si>
  <si>
    <t>93</t>
  </si>
  <si>
    <t>35713850</t>
  </si>
  <si>
    <t>rozvodnice elektroměrové s jedním 1 fázovým místem bez požární úpravy 18 pozic</t>
  </si>
  <si>
    <t>-1947445359</t>
  </si>
  <si>
    <t>94</t>
  </si>
  <si>
    <t>741310001</t>
  </si>
  <si>
    <t>Montáž vypínač nástěnný 1-jednopólový prostředí normální</t>
  </si>
  <si>
    <t>-1375142258</t>
  </si>
  <si>
    <t>95</t>
  </si>
  <si>
    <t>34535799</t>
  </si>
  <si>
    <t>ovladač zapínací tlačítkový 10A 3553-80289 velkoplošný</t>
  </si>
  <si>
    <t>1570345928</t>
  </si>
  <si>
    <t>96</t>
  </si>
  <si>
    <t>741313001</t>
  </si>
  <si>
    <t>Montáž zásuvka (polo)zapuštěná bezšroubové připojení 2P+PE se zapojením vodičů</t>
  </si>
  <si>
    <t>1032035027</t>
  </si>
  <si>
    <t>97</t>
  </si>
  <si>
    <t>35811077</t>
  </si>
  <si>
    <t>zásuvka nepropustná nástěnná 16A 220 V 3pólová</t>
  </si>
  <si>
    <t>-51097149</t>
  </si>
  <si>
    <t>98</t>
  </si>
  <si>
    <t>741370002</t>
  </si>
  <si>
    <t>Montáž svítidlo žárovkové bytové stropní přisazené 1 zdroj se sklem</t>
  </si>
  <si>
    <t>-337476983</t>
  </si>
  <si>
    <t>99</t>
  </si>
  <si>
    <t>34821275</t>
  </si>
  <si>
    <t>svítidlo bytové žárovkové IP 42, max. 60 W E27</t>
  </si>
  <si>
    <t>2081981535</t>
  </si>
  <si>
    <t>100</t>
  </si>
  <si>
    <t>34111030</t>
  </si>
  <si>
    <t>kabel silový s Cu jádrem 1 kV 3x1,5mm2</t>
  </si>
  <si>
    <t>1919152999</t>
  </si>
  <si>
    <t>101</t>
  </si>
  <si>
    <t>741810001</t>
  </si>
  <si>
    <t>Celková prohlídka elektrického rozvodu a zařízení do 100 000,- Kč</t>
  </si>
  <si>
    <t>1041541242</t>
  </si>
  <si>
    <t>102</t>
  </si>
  <si>
    <t>998741103</t>
  </si>
  <si>
    <t>Přesun hmot tonážní pro silnoproud v objektech v do 24 m</t>
  </si>
  <si>
    <t>-1525771741</t>
  </si>
  <si>
    <t>103</t>
  </si>
  <si>
    <t>998741181</t>
  </si>
  <si>
    <t>Příplatek k přesunu hmot tonážní 741 prováděný bez použití mechanizace</t>
  </si>
  <si>
    <t>1321480628</t>
  </si>
  <si>
    <t>751</t>
  </si>
  <si>
    <t>Vzduchotechnika</t>
  </si>
  <si>
    <t>104</t>
  </si>
  <si>
    <t>751111012</t>
  </si>
  <si>
    <t>Mtž vent ax ntl nástěnného základního D do 200 mm</t>
  </si>
  <si>
    <t>386209978</t>
  </si>
  <si>
    <t>105</t>
  </si>
  <si>
    <t>V</t>
  </si>
  <si>
    <t>Axiální ventilátor max. 20x20cm, pr. 125 mm</t>
  </si>
  <si>
    <t>-17589779</t>
  </si>
  <si>
    <t>106</t>
  </si>
  <si>
    <t>751111811</t>
  </si>
  <si>
    <t>Demontáž ventilátoru axiálního nízkotlakého kruhové potrubí D do 200 mm</t>
  </si>
  <si>
    <t>126872247</t>
  </si>
  <si>
    <t>107</t>
  </si>
  <si>
    <t>998751102</t>
  </si>
  <si>
    <t>Přesun hmot tonážní pro vzduchotechniku v objektech v do 24 m</t>
  </si>
  <si>
    <t>106115621</t>
  </si>
  <si>
    <t>108</t>
  </si>
  <si>
    <t>998751181</t>
  </si>
  <si>
    <t>Příplatek k přesunu hmot tonážní 751 prováděný bez použití mechanizace</t>
  </si>
  <si>
    <t>-33984552</t>
  </si>
  <si>
    <t>763</t>
  </si>
  <si>
    <t>Konstrukce suché výstavby</t>
  </si>
  <si>
    <t>109</t>
  </si>
  <si>
    <t>763111331</t>
  </si>
  <si>
    <t>SDK příčka tl 80 mm profil CW+UW 50 desky 1xH2 15 TI 40 mm</t>
  </si>
  <si>
    <t>1433905959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</si>
  <si>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</si>
  <si>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</si>
  <si>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</si>
  <si>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</si>
  <si>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</si>
  <si>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</si>
  <si>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-88712070</t>
  </si>
  <si>
    <t>(0,85+1,035)*2</t>
  </si>
  <si>
    <t>(2,465+1,77)*2</t>
  </si>
  <si>
    <t>2,6*6</t>
  </si>
  <si>
    <t>111</t>
  </si>
  <si>
    <t>763111724</t>
  </si>
  <si>
    <t>SDK příčka páska k vyztužení různých úhlů</t>
  </si>
  <si>
    <t>725847131</t>
  </si>
  <si>
    <t>2,6*5</t>
  </si>
  <si>
    <t>0,5</t>
  </si>
  <si>
    <t>112</t>
  </si>
  <si>
    <t>763111751</t>
  </si>
  <si>
    <t>Příplatek k SDK příčce za plochu do 6 m2 jednotlivě</t>
  </si>
  <si>
    <t>-1863204536</t>
  </si>
  <si>
    <t>113</t>
  </si>
  <si>
    <t>763111762</t>
  </si>
  <si>
    <t>Příplatek k SDK příčce s jednoduchou nosnou konstrukcí za zahuštění profilů na vzdálenost 41 mm</t>
  </si>
  <si>
    <t>-899010263</t>
  </si>
  <si>
    <t>114</t>
  </si>
  <si>
    <t>763111771</t>
  </si>
  <si>
    <t>Příplatek k SDK příčce za rovinnost kvality Q3</t>
  </si>
  <si>
    <t>604843209</t>
  </si>
  <si>
    <t>11,531*2</t>
  </si>
  <si>
    <t>115</t>
  </si>
  <si>
    <t>998763303</t>
  </si>
  <si>
    <t>Přesun hmot tonážní pro sádrokartonové konstrukce v objektech v do 24 m</t>
  </si>
  <si>
    <t>-1751130644</t>
  </si>
  <si>
    <t>116</t>
  </si>
  <si>
    <t>998763381</t>
  </si>
  <si>
    <t>Příplatek k přesunu hmot tonážní 763 SDK prováděný bez použití mechanizace</t>
  </si>
  <si>
    <t>-721238999</t>
  </si>
  <si>
    <t>766</t>
  </si>
  <si>
    <t>Konstrukce truhlářské</t>
  </si>
  <si>
    <t>117</t>
  </si>
  <si>
    <t>766421812</t>
  </si>
  <si>
    <t>Demontáž truhlářského obložení podhledů z panelů plochy přes 1,5 m2</t>
  </si>
  <si>
    <t>-366302214</t>
  </si>
  <si>
    <t>demontáž obložení stropu umakartem:</t>
  </si>
  <si>
    <t>1,14*0,87</t>
  </si>
  <si>
    <t>1,71*1,85</t>
  </si>
  <si>
    <t>118</t>
  </si>
  <si>
    <t>766660001</t>
  </si>
  <si>
    <t>Montáž dveřních křídel otvíravých 1křídlových š do 0,8 m do ocelové zárubně</t>
  </si>
  <si>
    <t>-548354424</t>
  </si>
  <si>
    <t>119</t>
  </si>
  <si>
    <t>61162854</t>
  </si>
  <si>
    <t>dveře vnitřní foliované plné 1křídlové 70x197 cm</t>
  </si>
  <si>
    <t>-2021326721</t>
  </si>
  <si>
    <t>120</t>
  </si>
  <si>
    <t>54914610</t>
  </si>
  <si>
    <t>kování vrchní dveřní klika včetně rozet a montážního materiál nerez PK</t>
  </si>
  <si>
    <t>-1838050448</t>
  </si>
  <si>
    <t>121</t>
  </si>
  <si>
    <t>766660722</t>
  </si>
  <si>
    <t>Montáž dveřního kování - zámku</t>
  </si>
  <si>
    <t>748373690</t>
  </si>
  <si>
    <t>122</t>
  </si>
  <si>
    <t>54925015</t>
  </si>
  <si>
    <t>zámek stavební zadlabací dozický 02-03 L Zn</t>
  </si>
  <si>
    <t>-884177789</t>
  </si>
  <si>
    <t>123</t>
  </si>
  <si>
    <t>766695212</t>
  </si>
  <si>
    <t>Montáž truhlářských prahů dveří 1křídlových šířky do 10 cm</t>
  </si>
  <si>
    <t>-1030851432</t>
  </si>
  <si>
    <t>124</t>
  </si>
  <si>
    <t>61187416</t>
  </si>
  <si>
    <t>práh dveřní dřevěný bukový tl 2cm dl 92cm š 10cm</t>
  </si>
  <si>
    <t>1961347692</t>
  </si>
  <si>
    <t>125</t>
  </si>
  <si>
    <t>998766103</t>
  </si>
  <si>
    <t>Přesun hmot tonážní pro konstrukce truhlářské v objektech v do 24 m</t>
  </si>
  <si>
    <t>1770269998</t>
  </si>
  <si>
    <t>126</t>
  </si>
  <si>
    <t>998766181</t>
  </si>
  <si>
    <t>Příplatek k přesunu hmot tonážní 766 prováděný bez použití mechanizace</t>
  </si>
  <si>
    <t>1150177602</t>
  </si>
  <si>
    <t>127</t>
  </si>
  <si>
    <t>DV</t>
  </si>
  <si>
    <t>Dodávka a osazení SDK konstrukce dvířek za wc - pro obklad vč. úchytek a začištění</t>
  </si>
  <si>
    <t>829961799</t>
  </si>
  <si>
    <t>128</t>
  </si>
  <si>
    <t>UP</t>
  </si>
  <si>
    <t>Dodatečná úprava dveřních prahů vzhledem k výškovým rozdílům podlah</t>
  </si>
  <si>
    <t>-1064291954</t>
  </si>
  <si>
    <t>771</t>
  </si>
  <si>
    <t>Podlahy z dlaždic</t>
  </si>
  <si>
    <t>129</t>
  </si>
  <si>
    <t>771571113</t>
  </si>
  <si>
    <t>Montáž podlah z keramických dlaždic režných hladkých do malty do 12 ks/m2</t>
  </si>
  <si>
    <t>804311995</t>
  </si>
  <si>
    <t>2,46*1,77</t>
  </si>
  <si>
    <t>130</t>
  </si>
  <si>
    <t>771591111</t>
  </si>
  <si>
    <t>Podlahy penetrace podkladu</t>
  </si>
  <si>
    <t>-633825752</t>
  </si>
  <si>
    <t>131</t>
  </si>
  <si>
    <t>59761408</t>
  </si>
  <si>
    <t>dlaždice keramická barevná přes 9 do 12 ks/m2</t>
  </si>
  <si>
    <t>2037090515</t>
  </si>
  <si>
    <t>5,239*1,1 'Přepočtené koeficientem množství</t>
  </si>
  <si>
    <t>132</t>
  </si>
  <si>
    <t>998771103</t>
  </si>
  <si>
    <t>Přesun hmot tonážní pro podlahy z dlaždic v objektech v do 24 m</t>
  </si>
  <si>
    <t>-846245906</t>
  </si>
  <si>
    <t>133</t>
  </si>
  <si>
    <t>998771181</t>
  </si>
  <si>
    <t>Příplatek k přesunu hmot tonážní 771 prováděný bez použití mechanizace</t>
  </si>
  <si>
    <t>780873385</t>
  </si>
  <si>
    <t>776</t>
  </si>
  <si>
    <t>Podlahy povlakové</t>
  </si>
  <si>
    <t>134</t>
  </si>
  <si>
    <t>776201812</t>
  </si>
  <si>
    <t>Demontáž lepených povlakových podlah s podložkou ručně</t>
  </si>
  <si>
    <t>-1518565433</t>
  </si>
  <si>
    <t>demontáž nášlapné vrstvy z pvc:</t>
  </si>
  <si>
    <t>1,85*0,78</t>
  </si>
  <si>
    <t>135</t>
  </si>
  <si>
    <t>776421111</t>
  </si>
  <si>
    <t>Montáž obvodových lišt lepením</t>
  </si>
  <si>
    <t>-2092828167</t>
  </si>
  <si>
    <t>136</t>
  </si>
  <si>
    <t>28411003</t>
  </si>
  <si>
    <t>lišta soklová PVC 30 x 30 mm</t>
  </si>
  <si>
    <t>-797829927</t>
  </si>
  <si>
    <t>4*1,02 'Přepočtené koeficientem množství</t>
  </si>
  <si>
    <t>137</t>
  </si>
  <si>
    <t>998776103</t>
  </si>
  <si>
    <t>Přesun hmot tonážní pro podlahy povlakové v objektech v do 24 m</t>
  </si>
  <si>
    <t>-450857797</t>
  </si>
  <si>
    <t>138</t>
  </si>
  <si>
    <t>998776181</t>
  </si>
  <si>
    <t>Příplatek k přesunu hmot tonážní 776 prováděný bez použití mechanizace</t>
  </si>
  <si>
    <t>-1462351495</t>
  </si>
  <si>
    <t>781</t>
  </si>
  <si>
    <t>Dokončovací práce - obklady</t>
  </si>
  <si>
    <t>139</t>
  </si>
  <si>
    <t>781413212</t>
  </si>
  <si>
    <t>Montáž obkladů vnitřních z dekorů pórovinových výšky do 75 mm lepených standardním lepidlem</t>
  </si>
  <si>
    <t>486568064</t>
  </si>
  <si>
    <t>(0,855+1,02)*2</t>
  </si>
  <si>
    <t>140</t>
  </si>
  <si>
    <t>L</t>
  </si>
  <si>
    <t>Listela - dekorovaný obklad</t>
  </si>
  <si>
    <t>-186882746</t>
  </si>
  <si>
    <t>12,22/0,4*1,1</t>
  </si>
  <si>
    <t>141</t>
  </si>
  <si>
    <t>781471113</t>
  </si>
  <si>
    <t>Montáž obkladů vnitřních keramických hladkých do 19 ks/m2 kladených do malty</t>
  </si>
  <si>
    <t>-573952459</t>
  </si>
  <si>
    <t>(2,46+1,77)*2*2</t>
  </si>
  <si>
    <t>(0,855+1,035)*2*2</t>
  </si>
  <si>
    <t>142</t>
  </si>
  <si>
    <t>59761155</t>
  </si>
  <si>
    <t>dlaždice keramické koupelnové(barevné) přes 19 do 25 ks/m2</t>
  </si>
  <si>
    <t>825296327</t>
  </si>
  <si>
    <t>24,480*1,1</t>
  </si>
  <si>
    <t>143</t>
  </si>
  <si>
    <t>781495111</t>
  </si>
  <si>
    <t>Penetrace podkladu vnitřních obkladů</t>
  </si>
  <si>
    <t>1660992774</t>
  </si>
  <si>
    <t>144</t>
  </si>
  <si>
    <t>998781103</t>
  </si>
  <si>
    <t>Přesun hmot tonážní pro obklady keramické v objektech v do 24 m</t>
  </si>
  <si>
    <t>-223192799</t>
  </si>
  <si>
    <t>145</t>
  </si>
  <si>
    <t>998781181</t>
  </si>
  <si>
    <t>Příplatek k přesunu hmot tonážní 781 prováděný bez použití mechanizace</t>
  </si>
  <si>
    <t>-1645227509</t>
  </si>
  <si>
    <t>146</t>
  </si>
  <si>
    <t>1542329077</t>
  </si>
  <si>
    <t>783</t>
  </si>
  <si>
    <t>Dokončovací práce - nátěry</t>
  </si>
  <si>
    <t>147</t>
  </si>
  <si>
    <t>783301313</t>
  </si>
  <si>
    <t>Odmaštění zámečnických konstrukcí ředidlovým odmašťovačem</t>
  </si>
  <si>
    <t>-671995149</t>
  </si>
  <si>
    <t>148</t>
  </si>
  <si>
    <t>783314101</t>
  </si>
  <si>
    <t>Základní jednonásobný syntetický nátěr zámečnických konstrukcí</t>
  </si>
  <si>
    <t>1739955898</t>
  </si>
  <si>
    <t>zárubně:</t>
  </si>
  <si>
    <t>(2*2+0,9)*2*0,5</t>
  </si>
  <si>
    <t>149</t>
  </si>
  <si>
    <t>783317101</t>
  </si>
  <si>
    <t>Krycí jednonásobný syntetický standardní nátěr zámečnických konstrukcí</t>
  </si>
  <si>
    <t>894569387</t>
  </si>
  <si>
    <t>784</t>
  </si>
  <si>
    <t>Dokončovací práce - malby a tapety</t>
  </si>
  <si>
    <t>150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</si>
  <si>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</si>
  <si>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</si>
  <si>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</si>
  <si>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</si>
  <si>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</si>
  <si>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</si>
  <si>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</si>
  <si>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</si>
  <si>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151</t>
  </si>
  <si>
    <t>784121001</t>
  </si>
  <si>
    <t>Oškrabání malby v mísnostech výšky do 3,80 m</t>
  </si>
  <si>
    <t>1342702563</t>
  </si>
  <si>
    <t>strop komory:</t>
  </si>
  <si>
    <t>0,78*1,85</t>
  </si>
  <si>
    <t>152</t>
  </si>
  <si>
    <t>784181111</t>
  </si>
  <si>
    <t>Základní silikátová jednonásobná penetrace podkladu v místnostech výšky do 3,80m</t>
  </si>
  <si>
    <t>-287927250</t>
  </si>
  <si>
    <t>153</t>
  </si>
  <si>
    <t>784321001</t>
  </si>
  <si>
    <t>Jednonásobné silikátové bílé malby v místnosti výšky do 3,80 m</t>
  </si>
  <si>
    <t>1543682133</t>
  </si>
  <si>
    <t>HZS</t>
  </si>
  <si>
    <t>Hodinové zúčtovací sazby</t>
  </si>
  <si>
    <t>154</t>
  </si>
  <si>
    <t>HZS1292</t>
  </si>
  <si>
    <t>Hodinová zúčtovací sazba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</si>
  <si>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</si>
  <si>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</si>
  <si>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</si>
  <si>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</si>
  <si>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</si>
  <si>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</si>
  <si>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</si>
  <si>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</si>
  <si>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</si>
  <si>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155</t>
  </si>
  <si>
    <t>HZS2212</t>
  </si>
  <si>
    <t>Hodinová zúčtovací sazba instalatér odborný</t>
  </si>
  <si>
    <t>29013744</t>
  </si>
  <si>
    <t>Ostatní drobné nepecifikované práce související s rozvody vody a kanalizace bytového jádra:</t>
  </si>
  <si>
    <t>156</t>
  </si>
  <si>
    <t>HZS3111</t>
  </si>
  <si>
    <t>Hodinová zúčtovací sazba montér potrubí</t>
  </si>
  <si>
    <t>1824790884</t>
  </si>
  <si>
    <t>dopojení nového ventilátoru na stávající potrubí:</t>
  </si>
  <si>
    <t>157</t>
  </si>
  <si>
    <t>HZS4212</t>
  </si>
  <si>
    <t>Hodinová zúčtovací sazba revizní technik specialista</t>
  </si>
  <si>
    <t>-1421633153</t>
  </si>
  <si>
    <t>revize plynu:</t>
  </si>
  <si>
    <t>VRN</t>
  </si>
  <si>
    <t>Vedlejší rozpočtové náklady</t>
  </si>
  <si>
    <t>VRN3</t>
  </si>
  <si>
    <t>Zařízení staveniště</t>
  </si>
  <si>
    <t>158</t>
  </si>
  <si>
    <t>030001000</t>
  </si>
  <si>
    <t>1024</t>
  </si>
  <si>
    <t>47668973</t>
  </si>
  <si>
    <t>VRN7</t>
  </si>
  <si>
    <t>Provozní vlivy</t>
  </si>
  <si>
    <t>159</t>
  </si>
  <si>
    <t>070001000</t>
  </si>
  <si>
    <t>-322649504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</si>
</sst>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9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186" t="s">
        <v>13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188" t="s">
        <v>15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19</v>
      </c>
      <c r="AK11" s="26" t="s">
        <v>24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25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19</v>
      </c>
      <c r="AK14" s="26" t="s">
        <v>24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26</v>
      </c>
      <c r="AK16" s="26" t="s">
        <v>23</v>
      </c>
      <c r="AN16" s="24" t="s">
        <v>27</v>
      </c>
      <c r="AR16" s="20"/>
      <c r="BS16" s="17" t="s">
        <v>3</v>
      </c>
    </row>
    <row r="17" spans="2:71" s="1" customFormat="1" ht="18.4" customHeight="1">
      <c r="B17" s="20"/>
      <c r="E17" s="24" t="s">
        <v>28</v>
      </c>
      <c r="AK17" s="26" t="s">
        <v>24</v>
      </c>
      <c r="AN17" s="24" t="s">
        <v>29</v>
      </c>
      <c r="AR17" s="20"/>
      <c r="BS17" s="17" t="s">
        <v>30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31</v>
      </c>
      <c r="AK19" s="26" t="s">
        <v>23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19</v>
      </c>
      <c r="AK20" s="26" t="s">
        <v>24</v>
      </c>
      <c r="AN20" s="24" t="s">
        <v>1</v>
      </c>
      <c r="AR20" s="20"/>
      <c r="BS20" s="17" t="s">
        <v>30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32</v>
      </c>
      <c r="AR22" s="20"/>
    </row>
    <row r="23" spans="2:44" s="1" customFormat="1" ht="16.5" customHeight="1">
      <c r="B23" s="20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ROUND(AG94,2)</f>
        <v>226264.49</v>
      </c>
      <c r="AL26" s="191"/>
      <c r="AM26" s="191"/>
      <c r="AN26" s="191"/>
      <c r="AO26" s="191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2" t="s">
        <v>34</v>
      </c>
      <c r="M28" s="192"/>
      <c r="N28" s="192"/>
      <c r="O28" s="192"/>
      <c r="P28" s="192"/>
      <c r="Q28" s="29"/>
      <c r="R28" s="29"/>
      <c r="S28" s="29"/>
      <c r="T28" s="29"/>
      <c r="U28" s="29"/>
      <c r="V28" s="29"/>
      <c r="W28" s="192" t="s">
        <v>35</v>
      </c>
      <c r="X28" s="192"/>
      <c r="Y28" s="192"/>
      <c r="Z28" s="192"/>
      <c r="AA28" s="192"/>
      <c r="AB28" s="192"/>
      <c r="AC28" s="192"/>
      <c r="AD28" s="192"/>
      <c r="AE28" s="192"/>
      <c r="AF28" s="29"/>
      <c r="AG28" s="29"/>
      <c r="AH28" s="29"/>
      <c r="AI28" s="29"/>
      <c r="AJ28" s="29"/>
      <c r="AK28" s="192" t="s">
        <v>36</v>
      </c>
      <c r="AL28" s="192"/>
      <c r="AM28" s="192"/>
      <c r="AN28" s="192"/>
      <c r="AO28" s="192"/>
      <c r="AP28" s="29"/>
      <c r="AQ28" s="29"/>
      <c r="AR28" s="30"/>
      <c r="BE28" s="29"/>
    </row>
    <row r="29" spans="2:44" s="3" customFormat="1" ht="14.45" customHeight="1">
      <c r="B29" s="34"/>
      <c r="D29" s="26" t="s">
        <v>37</v>
      </c>
      <c r="F29" s="26" t="s">
        <v>38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4"/>
    </row>
    <row r="30" spans="2:44" s="3" customFormat="1" ht="14.45" customHeight="1">
      <c r="B30" s="34"/>
      <c r="F30" s="26" t="s">
        <v>39</v>
      </c>
      <c r="L30" s="195">
        <v>0.15</v>
      </c>
      <c r="M30" s="194"/>
      <c r="N30" s="194"/>
      <c r="O30" s="194"/>
      <c r="P30" s="194"/>
      <c r="W30" s="193">
        <f>ROUND(BA94,2)</f>
        <v>226264.49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33939.67</v>
      </c>
      <c r="AL30" s="194"/>
      <c r="AM30" s="194"/>
      <c r="AN30" s="194"/>
      <c r="AO30" s="194"/>
      <c r="AR30" s="34"/>
    </row>
    <row r="31" spans="2:44" s="3" customFormat="1" ht="14.45" customHeight="1" hidden="1">
      <c r="B31" s="34"/>
      <c r="F31" s="26" t="s">
        <v>40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</row>
    <row r="32" spans="2:44" s="3" customFormat="1" ht="14.45" customHeight="1" hidden="1">
      <c r="B32" s="34"/>
      <c r="F32" s="26" t="s">
        <v>41</v>
      </c>
      <c r="L32" s="195">
        <v>0.15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</row>
    <row r="33" spans="2:44" s="3" customFormat="1" ht="14.45" customHeight="1" hidden="1">
      <c r="B33" s="34"/>
      <c r="F33" s="26" t="s">
        <v>42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6" t="s">
        <v>45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260204.15999999997</v>
      </c>
      <c r="AL35" s="197"/>
      <c r="AM35" s="197"/>
      <c r="AN35" s="197"/>
      <c r="AO35" s="19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P1911/1</v>
      </c>
      <c r="AR84" s="48"/>
    </row>
    <row r="85" spans="2:44" s="5" customFormat="1" ht="36.95" customHeight="1">
      <c r="B85" s="49"/>
      <c r="C85" s="50" t="s">
        <v>14</v>
      </c>
      <c r="L85" s="200" t="str">
        <f>K6</f>
        <v>Horymírova 2975/4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02" t="str">
        <f>IF(AN8="","",AN8)</f>
        <v>20. 8. 2019</v>
      </c>
      <c r="AN87" s="202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03" t="str">
        <f>IF(E17="","",E17)</f>
        <v>Ing. Vladimír Slonka</v>
      </c>
      <c r="AN89" s="204"/>
      <c r="AO89" s="204"/>
      <c r="AP89" s="204"/>
      <c r="AQ89" s="29"/>
      <c r="AR89" s="30"/>
      <c r="AS89" s="205" t="s">
        <v>53</v>
      </c>
      <c r="AT89" s="20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31</v>
      </c>
      <c r="AJ90" s="29"/>
      <c r="AK90" s="29"/>
      <c r="AL90" s="29"/>
      <c r="AM90" s="203" t="str">
        <f>IF(E20="","",E20)</f>
        <v xml:space="preserve"> </v>
      </c>
      <c r="AN90" s="204"/>
      <c r="AO90" s="204"/>
      <c r="AP90" s="204"/>
      <c r="AQ90" s="29"/>
      <c r="AR90" s="30"/>
      <c r="AS90" s="207"/>
      <c r="AT90" s="20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09" t="s">
        <v>54</v>
      </c>
      <c r="D92" s="210"/>
      <c r="E92" s="210"/>
      <c r="F92" s="210"/>
      <c r="G92" s="210"/>
      <c r="H92" s="57"/>
      <c r="I92" s="211" t="s">
        <v>55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56</v>
      </c>
      <c r="AH92" s="210"/>
      <c r="AI92" s="210"/>
      <c r="AJ92" s="210"/>
      <c r="AK92" s="210"/>
      <c r="AL92" s="210"/>
      <c r="AM92" s="210"/>
      <c r="AN92" s="211" t="s">
        <v>57</v>
      </c>
      <c r="AO92" s="210"/>
      <c r="AP92" s="213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7">
        <f>ROUND(AG95,2)</f>
        <v>226264.49</v>
      </c>
      <c r="AH94" s="217"/>
      <c r="AI94" s="217"/>
      <c r="AJ94" s="217"/>
      <c r="AK94" s="217"/>
      <c r="AL94" s="217"/>
      <c r="AM94" s="217"/>
      <c r="AN94" s="218">
        <f>SUM(AG94,AT94)</f>
        <v>260204.15999999997</v>
      </c>
      <c r="AO94" s="218"/>
      <c r="AP94" s="218"/>
      <c r="AQ94" s="69" t="s">
        <v>1</v>
      </c>
      <c r="AR94" s="65"/>
      <c r="AS94" s="70">
        <f>ROUND(AS95,2)</f>
        <v>0</v>
      </c>
      <c r="AT94" s="71">
        <f>ROUND(SUM(AV94:AW94),2)</f>
        <v>33939.67</v>
      </c>
      <c r="AU94" s="72">
        <f>ROUND(AU95,5)</f>
        <v>326.28225</v>
      </c>
      <c r="AV94" s="71">
        <f>ROUND(AZ94*L29,2)</f>
        <v>0</v>
      </c>
      <c r="AW94" s="71">
        <f>ROUND(BA94*L30,2)</f>
        <v>33939.67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226264.49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216" t="s">
        <v>78</v>
      </c>
      <c r="E95" s="216"/>
      <c r="F95" s="216"/>
      <c r="G95" s="216"/>
      <c r="H95" s="216"/>
      <c r="I95" s="79"/>
      <c r="J95" s="216" t="s">
        <v>79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'4 - Bytová jednotka č.4'!J30</f>
        <v>226264.49</v>
      </c>
      <c r="AH95" s="215"/>
      <c r="AI95" s="215"/>
      <c r="AJ95" s="215"/>
      <c r="AK95" s="215"/>
      <c r="AL95" s="215"/>
      <c r="AM95" s="215"/>
      <c r="AN95" s="214">
        <f>SUM(AG95,AT95)</f>
        <v>260204.15999999997</v>
      </c>
      <c r="AO95" s="215"/>
      <c r="AP95" s="215"/>
      <c r="AQ95" s="80" t="s">
        <v>80</v>
      </c>
      <c r="AR95" s="77"/>
      <c r="AS95" s="81">
        <v>0</v>
      </c>
      <c r="AT95" s="82">
        <f>ROUND(SUM(AV95:AW95),2)</f>
        <v>33939.67</v>
      </c>
      <c r="AU95" s="83">
        <f>'4 - Bytová jednotka č.4'!P142</f>
        <v>326.28225000000003</v>
      </c>
      <c r="AV95" s="82">
        <f>'4 - Bytová jednotka č.4'!J33</f>
        <v>0</v>
      </c>
      <c r="AW95" s="82">
        <f>'4 - Bytová jednotka č.4'!J34</f>
        <v>33939.67</v>
      </c>
      <c r="AX95" s="82">
        <f>'4 - Bytová jednotka č.4'!J35</f>
        <v>0</v>
      </c>
      <c r="AY95" s="82">
        <f>'4 - Bytová jednotka č.4'!J36</f>
        <v>0</v>
      </c>
      <c r="AZ95" s="82">
        <f>'4 - Bytová jednotka č.4'!F33</f>
        <v>0</v>
      </c>
      <c r="BA95" s="82">
        <f>'4 - Bytová jednotka č.4'!F34</f>
        <v>226264.49</v>
      </c>
      <c r="BB95" s="82">
        <f>'4 - Bytová jednotka č.4'!F35</f>
        <v>0</v>
      </c>
      <c r="BC95" s="82">
        <f>'4 - Bytová jednotka č.4'!F36</f>
        <v>0</v>
      </c>
      <c r="BD95" s="84">
        <f>'4 - Bytová jednotka č.4'!F37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81</v>
      </c>
    </row>
    <row r="96" spans="1:57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44"/>
  <sheetViews>
    <sheetView showGridLines="0" tabSelected="1" workbookViewId="0" topLeftCell="A359">
      <selection activeCell="E392" sqref="E392:J3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19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83</v>
      </c>
      <c r="L4" s="20"/>
      <c r="M4" s="87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220" t="str">
        <f>'Rekapitulace stavby'!K6</f>
        <v>Horymírova 2975/4</v>
      </c>
      <c r="F7" s="221"/>
      <c r="G7" s="221"/>
      <c r="H7" s="221"/>
      <c r="L7" s="20"/>
    </row>
    <row r="8" spans="1:31" s="2" customFormat="1" ht="12" customHeight="1">
      <c r="A8" s="29"/>
      <c r="B8" s="30"/>
      <c r="C8" s="29"/>
      <c r="D8" s="26" t="s">
        <v>84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0" t="s">
        <v>85</v>
      </c>
      <c r="F9" s="222"/>
      <c r="G9" s="222"/>
      <c r="H9" s="22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20. 8. 2019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24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86" t="str">
        <f>'Rekapitulace stavby'!E14</f>
        <v xml:space="preserve"> </v>
      </c>
      <c r="F18" s="186"/>
      <c r="G18" s="186"/>
      <c r="H18" s="186"/>
      <c r="I18" s="26" t="s">
        <v>24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23</v>
      </c>
      <c r="J20" s="24" t="s">
        <v>27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29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24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189" t="s">
        <v>1</v>
      </c>
      <c r="F27" s="189"/>
      <c r="G27" s="189"/>
      <c r="H27" s="189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1" t="s">
        <v>33</v>
      </c>
      <c r="E30" s="29"/>
      <c r="F30" s="29"/>
      <c r="G30" s="29"/>
      <c r="H30" s="29"/>
      <c r="I30" s="29"/>
      <c r="J30" s="68">
        <f>ROUND(J142,2)</f>
        <v>226264.49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2" t="s">
        <v>37</v>
      </c>
      <c r="E33" s="26" t="s">
        <v>38</v>
      </c>
      <c r="F33" s="93">
        <f>ROUND((SUM(BE142:BE443)),2)</f>
        <v>0</v>
      </c>
      <c r="G33" s="29"/>
      <c r="H33" s="29"/>
      <c r="I33" s="94">
        <v>0.21</v>
      </c>
      <c r="J33" s="93">
        <f>ROUND(((SUM(BE142:BE443))*I33),2)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39</v>
      </c>
      <c r="F34" s="93">
        <f>ROUND((SUM(BF142:BF443)),2)</f>
        <v>226264.49</v>
      </c>
      <c r="G34" s="29"/>
      <c r="H34" s="29"/>
      <c r="I34" s="94">
        <v>0.15</v>
      </c>
      <c r="J34" s="93">
        <f>ROUND(((SUM(BF142:BF443))*I34),2)</f>
        <v>33939.67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40</v>
      </c>
      <c r="F35" s="93">
        <f>ROUND((SUM(BG142:BG443)),2)</f>
        <v>0</v>
      </c>
      <c r="G35" s="29"/>
      <c r="H35" s="29"/>
      <c r="I35" s="94">
        <v>0.21</v>
      </c>
      <c r="J35" s="9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41</v>
      </c>
      <c r="F36" s="93">
        <f>ROUND((SUM(BH142:BH443)),2)</f>
        <v>0</v>
      </c>
      <c r="G36" s="29"/>
      <c r="H36" s="29"/>
      <c r="I36" s="94">
        <v>0.15</v>
      </c>
      <c r="J36" s="9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42</v>
      </c>
      <c r="F37" s="93">
        <f>ROUND((SUM(BI142:BI443)),2)</f>
        <v>0</v>
      </c>
      <c r="G37" s="29"/>
      <c r="H37" s="29"/>
      <c r="I37" s="94">
        <v>0</v>
      </c>
      <c r="J37" s="9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5"/>
      <c r="D39" s="96" t="s">
        <v>43</v>
      </c>
      <c r="E39" s="57"/>
      <c r="F39" s="57"/>
      <c r="G39" s="97" t="s">
        <v>44</v>
      </c>
      <c r="H39" s="98" t="s">
        <v>45</v>
      </c>
      <c r="I39" s="57"/>
      <c r="J39" s="99">
        <f>SUM(J30:J37)</f>
        <v>260204.15999999997</v>
      </c>
      <c r="K39" s="100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29"/>
      <c r="B61" s="30"/>
      <c r="C61" s="29"/>
      <c r="D61" s="42" t="s">
        <v>48</v>
      </c>
      <c r="E61" s="32"/>
      <c r="F61" s="101" t="s">
        <v>49</v>
      </c>
      <c r="G61" s="42" t="s">
        <v>48</v>
      </c>
      <c r="H61" s="32"/>
      <c r="I61" s="32"/>
      <c r="J61" s="102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29"/>
      <c r="B76" s="30"/>
      <c r="C76" s="29"/>
      <c r="D76" s="42" t="s">
        <v>48</v>
      </c>
      <c r="E76" s="32"/>
      <c r="F76" s="101" t="s">
        <v>49</v>
      </c>
      <c r="G76" s="42" t="s">
        <v>48</v>
      </c>
      <c r="H76" s="32"/>
      <c r="I76" s="32"/>
      <c r="J76" s="102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0" t="str">
        <f>E7</f>
        <v>Horymírova 2975/4</v>
      </c>
      <c r="F85" s="221"/>
      <c r="G85" s="221"/>
      <c r="H85" s="22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0" t="str">
        <f>E9</f>
        <v>4 - Bytová jednotka č.4</v>
      </c>
      <c r="F87" s="222"/>
      <c r="G87" s="222"/>
      <c r="H87" s="22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18</v>
      </c>
      <c r="D89" s="29"/>
      <c r="E89" s="29"/>
      <c r="F89" s="24" t="str">
        <f>F12</f>
        <v xml:space="preserve"> </v>
      </c>
      <c r="G89" s="29"/>
      <c r="H89" s="29"/>
      <c r="I89" s="26" t="s">
        <v>20</v>
      </c>
      <c r="J89" s="52" t="str">
        <f>IF(J12="","",J12)</f>
        <v>20. 8. 2019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25.7" customHeight="1">
      <c r="A91" s="29"/>
      <c r="B91" s="30"/>
      <c r="C91" s="26" t="s">
        <v>22</v>
      </c>
      <c r="D91" s="29"/>
      <c r="E91" s="29"/>
      <c r="F91" s="24" t="str">
        <f>E15</f>
        <v xml:space="preserve"> </v>
      </c>
      <c r="G91" s="29"/>
      <c r="H91" s="29"/>
      <c r="I91" s="26" t="s">
        <v>26</v>
      </c>
      <c r="J91" s="27" t="str">
        <f>E21</f>
        <v>Ing. Vladimír Slonka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25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5" t="s">
        <v>89</v>
      </c>
      <c r="D96" s="29"/>
      <c r="E96" s="29"/>
      <c r="F96" s="29"/>
      <c r="G96" s="29"/>
      <c r="H96" s="29"/>
      <c r="I96" s="29"/>
      <c r="J96" s="68">
        <f>J142</f>
        <v>226264.49000000002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90</v>
      </c>
    </row>
    <row r="97" spans="2:12" s="9" customFormat="1" ht="24.95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J143</f>
        <v>43039.049999999996</v>
      </c>
      <c r="L97" s="106"/>
    </row>
    <row r="98" spans="2:12" s="10" customFormat="1" ht="19.9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J144</f>
        <v>1214.4</v>
      </c>
      <c r="L98" s="110"/>
    </row>
    <row r="99" spans="2:12" s="10" customFormat="1" ht="19.9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J147</f>
        <v>13786.48</v>
      </c>
      <c r="L99" s="110"/>
    </row>
    <row r="100" spans="2:12" s="10" customFormat="1" ht="19.9" customHeight="1">
      <c r="B100" s="110"/>
      <c r="D100" s="111" t="s">
        <v>94</v>
      </c>
      <c r="E100" s="112"/>
      <c r="F100" s="112"/>
      <c r="G100" s="112"/>
      <c r="H100" s="112"/>
      <c r="I100" s="112"/>
      <c r="J100" s="113">
        <f>J166</f>
        <v>8871.07</v>
      </c>
      <c r="L100" s="110"/>
    </row>
    <row r="101" spans="2:12" s="10" customFormat="1" ht="19.9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J188</f>
        <v>17947.73</v>
      </c>
      <c r="L101" s="110"/>
    </row>
    <row r="102" spans="2:12" s="10" customFormat="1" ht="19.9" customHeight="1">
      <c r="B102" s="110"/>
      <c r="D102" s="111" t="s">
        <v>96</v>
      </c>
      <c r="E102" s="112"/>
      <c r="F102" s="112"/>
      <c r="G102" s="112"/>
      <c r="H102" s="112"/>
      <c r="I102" s="112"/>
      <c r="J102" s="113">
        <f>J196</f>
        <v>1219.37</v>
      </c>
      <c r="L102" s="110"/>
    </row>
    <row r="103" spans="2:12" s="9" customFormat="1" ht="24.95" customHeight="1">
      <c r="B103" s="106"/>
      <c r="D103" s="107" t="s">
        <v>97</v>
      </c>
      <c r="E103" s="108"/>
      <c r="F103" s="108"/>
      <c r="G103" s="108"/>
      <c r="H103" s="108"/>
      <c r="I103" s="108"/>
      <c r="J103" s="109">
        <f>J200</f>
        <v>148095.44000000003</v>
      </c>
      <c r="L103" s="106"/>
    </row>
    <row r="104" spans="2:12" s="10" customFormat="1" ht="19.9" customHeight="1">
      <c r="B104" s="110"/>
      <c r="D104" s="111" t="s">
        <v>98</v>
      </c>
      <c r="E104" s="112"/>
      <c r="F104" s="112"/>
      <c r="G104" s="112"/>
      <c r="H104" s="112"/>
      <c r="I104" s="112"/>
      <c r="J104" s="113">
        <f>J201</f>
        <v>10559.429999999998</v>
      </c>
      <c r="L104" s="110"/>
    </row>
    <row r="105" spans="2:12" s="10" customFormat="1" ht="19.9" customHeight="1">
      <c r="B105" s="110"/>
      <c r="D105" s="111" t="s">
        <v>99</v>
      </c>
      <c r="E105" s="112"/>
      <c r="F105" s="112"/>
      <c r="G105" s="112"/>
      <c r="H105" s="112"/>
      <c r="I105" s="112"/>
      <c r="J105" s="113">
        <f>J232</f>
        <v>3469.4300000000003</v>
      </c>
      <c r="L105" s="110"/>
    </row>
    <row r="106" spans="2:12" s="10" customFormat="1" ht="19.9" customHeight="1">
      <c r="B106" s="110"/>
      <c r="D106" s="111" t="s">
        <v>100</v>
      </c>
      <c r="E106" s="112"/>
      <c r="F106" s="112"/>
      <c r="G106" s="112"/>
      <c r="H106" s="112"/>
      <c r="I106" s="112"/>
      <c r="J106" s="113">
        <f>J243</f>
        <v>7630.62</v>
      </c>
      <c r="L106" s="110"/>
    </row>
    <row r="107" spans="2:12" s="10" customFormat="1" ht="19.9" customHeight="1">
      <c r="B107" s="110"/>
      <c r="D107" s="111" t="s">
        <v>101</v>
      </c>
      <c r="E107" s="112"/>
      <c r="F107" s="112"/>
      <c r="G107" s="112"/>
      <c r="H107" s="112"/>
      <c r="I107" s="112"/>
      <c r="J107" s="113">
        <f>J255</f>
        <v>3580.62</v>
      </c>
      <c r="L107" s="110"/>
    </row>
    <row r="108" spans="2:12" s="10" customFormat="1" ht="19.9" customHeight="1">
      <c r="B108" s="110"/>
      <c r="D108" s="111" t="s">
        <v>102</v>
      </c>
      <c r="E108" s="112"/>
      <c r="F108" s="112"/>
      <c r="G108" s="112"/>
      <c r="H108" s="112"/>
      <c r="I108" s="112"/>
      <c r="J108" s="113">
        <f>J267</f>
        <v>28693.239999999998</v>
      </c>
      <c r="L108" s="110"/>
    </row>
    <row r="109" spans="2:12" s="10" customFormat="1" ht="19.9" customHeight="1">
      <c r="B109" s="110"/>
      <c r="D109" s="111" t="s">
        <v>103</v>
      </c>
      <c r="E109" s="112"/>
      <c r="F109" s="112"/>
      <c r="G109" s="112"/>
      <c r="H109" s="112"/>
      <c r="I109" s="112"/>
      <c r="J109" s="113">
        <f>J287</f>
        <v>4472.2300000000005</v>
      </c>
      <c r="L109" s="110"/>
    </row>
    <row r="110" spans="2:12" s="10" customFormat="1" ht="19.9" customHeight="1">
      <c r="B110" s="110"/>
      <c r="D110" s="111" t="s">
        <v>104</v>
      </c>
      <c r="E110" s="112"/>
      <c r="F110" s="112"/>
      <c r="G110" s="112"/>
      <c r="H110" s="112"/>
      <c r="I110" s="112"/>
      <c r="J110" s="113">
        <f>J291</f>
        <v>15151</v>
      </c>
      <c r="L110" s="110"/>
    </row>
    <row r="111" spans="2:12" s="10" customFormat="1" ht="19.9" customHeight="1">
      <c r="B111" s="110"/>
      <c r="D111" s="111" t="s">
        <v>105</v>
      </c>
      <c r="E111" s="112"/>
      <c r="F111" s="112"/>
      <c r="G111" s="112"/>
      <c r="H111" s="112"/>
      <c r="I111" s="112"/>
      <c r="J111" s="113">
        <f>J309</f>
        <v>1499.75</v>
      </c>
      <c r="L111" s="110"/>
    </row>
    <row r="112" spans="2:12" s="10" customFormat="1" ht="19.9" customHeight="1">
      <c r="B112" s="110"/>
      <c r="D112" s="111" t="s">
        <v>106</v>
      </c>
      <c r="E112" s="112"/>
      <c r="F112" s="112"/>
      <c r="G112" s="112"/>
      <c r="H112" s="112"/>
      <c r="I112" s="112"/>
      <c r="J112" s="113">
        <f>J315</f>
        <v>16449.77</v>
      </c>
      <c r="L112" s="110"/>
    </row>
    <row r="113" spans="2:12" s="10" customFormat="1" ht="19.9" customHeight="1">
      <c r="B113" s="110"/>
      <c r="D113" s="111" t="s">
        <v>107</v>
      </c>
      <c r="E113" s="112"/>
      <c r="F113" s="112"/>
      <c r="G113" s="112"/>
      <c r="H113" s="112"/>
      <c r="I113" s="112"/>
      <c r="J113" s="113">
        <f>J337</f>
        <v>13043.130000000001</v>
      </c>
      <c r="L113" s="110"/>
    </row>
    <row r="114" spans="2:12" s="10" customFormat="1" ht="19.9" customHeight="1">
      <c r="B114" s="110"/>
      <c r="D114" s="111" t="s">
        <v>108</v>
      </c>
      <c r="E114" s="112"/>
      <c r="F114" s="112"/>
      <c r="G114" s="112"/>
      <c r="H114" s="112"/>
      <c r="I114" s="112"/>
      <c r="J114" s="113">
        <f>J354</f>
        <v>5963.97</v>
      </c>
      <c r="L114" s="110"/>
    </row>
    <row r="115" spans="2:12" s="10" customFormat="1" ht="19.9" customHeight="1">
      <c r="B115" s="110"/>
      <c r="D115" s="111" t="s">
        <v>109</v>
      </c>
      <c r="E115" s="112"/>
      <c r="F115" s="112"/>
      <c r="G115" s="112"/>
      <c r="H115" s="112"/>
      <c r="I115" s="112"/>
      <c r="J115" s="113">
        <f>J364</f>
        <v>971.4000000000001</v>
      </c>
      <c r="L115" s="110"/>
    </row>
    <row r="116" spans="2:12" s="10" customFormat="1" ht="19.9" customHeight="1">
      <c r="B116" s="110"/>
      <c r="D116" s="111" t="s">
        <v>110</v>
      </c>
      <c r="E116" s="112"/>
      <c r="F116" s="112"/>
      <c r="G116" s="112"/>
      <c r="H116" s="112"/>
      <c r="I116" s="112"/>
      <c r="J116" s="113">
        <f>J376</f>
        <v>33897.990000000005</v>
      </c>
      <c r="L116" s="110"/>
    </row>
    <row r="117" spans="2:12" s="10" customFormat="1" ht="19.9" customHeight="1">
      <c r="B117" s="110"/>
      <c r="D117" s="111" t="s">
        <v>111</v>
      </c>
      <c r="E117" s="112"/>
      <c r="F117" s="112"/>
      <c r="G117" s="112"/>
      <c r="H117" s="112"/>
      <c r="I117" s="112"/>
      <c r="J117" s="113">
        <f>J393</f>
        <v>1157.38</v>
      </c>
      <c r="L117" s="110"/>
    </row>
    <row r="118" spans="2:12" s="10" customFormat="1" ht="19.9" customHeight="1">
      <c r="B118" s="110"/>
      <c r="D118" s="111" t="s">
        <v>112</v>
      </c>
      <c r="E118" s="112"/>
      <c r="F118" s="112"/>
      <c r="G118" s="112"/>
      <c r="H118" s="112"/>
      <c r="I118" s="112"/>
      <c r="J118" s="113">
        <f>J399</f>
        <v>1555.48</v>
      </c>
      <c r="L118" s="110"/>
    </row>
    <row r="119" spans="2:12" s="9" customFormat="1" ht="24.95" customHeight="1">
      <c r="B119" s="106"/>
      <c r="D119" s="107" t="s">
        <v>113</v>
      </c>
      <c r="E119" s="108"/>
      <c r="F119" s="108"/>
      <c r="G119" s="108"/>
      <c r="H119" s="108"/>
      <c r="I119" s="108"/>
      <c r="J119" s="109">
        <f>J416</f>
        <v>20130</v>
      </c>
      <c r="L119" s="106"/>
    </row>
    <row r="120" spans="2:12" s="9" customFormat="1" ht="24.95" customHeight="1">
      <c r="B120" s="106"/>
      <c r="D120" s="107" t="s">
        <v>114</v>
      </c>
      <c r="E120" s="108"/>
      <c r="F120" s="108"/>
      <c r="G120" s="108"/>
      <c r="H120" s="108"/>
      <c r="I120" s="108"/>
      <c r="J120" s="109">
        <f>J439</f>
        <v>15000</v>
      </c>
      <c r="L120" s="106"/>
    </row>
    <row r="121" spans="2:12" s="10" customFormat="1" ht="19.9" customHeight="1">
      <c r="B121" s="110"/>
      <c r="D121" s="111" t="s">
        <v>115</v>
      </c>
      <c r="E121" s="112"/>
      <c r="F121" s="112"/>
      <c r="G121" s="112"/>
      <c r="H121" s="112"/>
      <c r="I121" s="112"/>
      <c r="J121" s="113">
        <f>J440</f>
        <v>5000</v>
      </c>
      <c r="L121" s="110"/>
    </row>
    <row r="122" spans="2:12" s="10" customFormat="1" ht="19.9" customHeight="1">
      <c r="B122" s="110"/>
      <c r="D122" s="111" t="s">
        <v>116</v>
      </c>
      <c r="E122" s="112"/>
      <c r="F122" s="112"/>
      <c r="G122" s="112"/>
      <c r="H122" s="112"/>
      <c r="I122" s="112"/>
      <c r="J122" s="113">
        <f>J442</f>
        <v>10000</v>
      </c>
      <c r="L122" s="110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24.95" customHeight="1">
      <c r="A129" s="29"/>
      <c r="B129" s="30"/>
      <c r="C129" s="21" t="s">
        <v>117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12" customHeight="1">
      <c r="A131" s="29"/>
      <c r="B131" s="30"/>
      <c r="C131" s="26" t="s">
        <v>14</v>
      </c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2" customFormat="1" ht="16.5" customHeight="1">
      <c r="A132" s="29"/>
      <c r="B132" s="30"/>
      <c r="C132" s="29"/>
      <c r="D132" s="29"/>
      <c r="E132" s="220" t="str">
        <f>E7</f>
        <v>Horymírova 2975/4</v>
      </c>
      <c r="F132" s="221"/>
      <c r="G132" s="221"/>
      <c r="H132" s="221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2" customFormat="1" ht="12" customHeight="1">
      <c r="A133" s="29"/>
      <c r="B133" s="30"/>
      <c r="C133" s="26" t="s">
        <v>84</v>
      </c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2" customFormat="1" ht="16.5" customHeight="1">
      <c r="A134" s="29"/>
      <c r="B134" s="30"/>
      <c r="C134" s="29"/>
      <c r="D134" s="29"/>
      <c r="E134" s="200" t="str">
        <f>E9</f>
        <v>4 - Bytová jednotka č.4</v>
      </c>
      <c r="F134" s="222"/>
      <c r="G134" s="222"/>
      <c r="H134" s="222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2" customFormat="1" ht="12" customHeight="1">
      <c r="A136" s="29"/>
      <c r="B136" s="30"/>
      <c r="C136" s="26" t="s">
        <v>18</v>
      </c>
      <c r="D136" s="29"/>
      <c r="E136" s="29"/>
      <c r="F136" s="24" t="str">
        <f>F12</f>
        <v xml:space="preserve"> </v>
      </c>
      <c r="G136" s="29"/>
      <c r="H136" s="29"/>
      <c r="I136" s="26" t="s">
        <v>20</v>
      </c>
      <c r="J136" s="52" t="str">
        <f>IF(J12="","",J12)</f>
        <v>20. 8. 2019</v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s="2" customFormat="1" ht="25.7" customHeight="1">
      <c r="A138" s="29"/>
      <c r="B138" s="30"/>
      <c r="C138" s="26" t="s">
        <v>22</v>
      </c>
      <c r="D138" s="29"/>
      <c r="E138" s="29"/>
      <c r="F138" s="24" t="str">
        <f>E15</f>
        <v xml:space="preserve"> </v>
      </c>
      <c r="G138" s="29"/>
      <c r="H138" s="29"/>
      <c r="I138" s="26" t="s">
        <v>26</v>
      </c>
      <c r="J138" s="27" t="str">
        <f>E21</f>
        <v>Ing. Vladimír Slonka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31" s="2" customFormat="1" ht="15.2" customHeight="1">
      <c r="A139" s="29"/>
      <c r="B139" s="30"/>
      <c r="C139" s="26" t="s">
        <v>25</v>
      </c>
      <c r="D139" s="29"/>
      <c r="E139" s="29"/>
      <c r="F139" s="24" t="str">
        <f>IF(E18="","",E18)</f>
        <v xml:space="preserve"> </v>
      </c>
      <c r="G139" s="29"/>
      <c r="H139" s="29"/>
      <c r="I139" s="26" t="s">
        <v>31</v>
      </c>
      <c r="J139" s="27" t="str">
        <f>E24</f>
        <v xml:space="preserve"> </v>
      </c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31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31" s="11" customFormat="1" ht="29.25" customHeight="1">
      <c r="A141" s="114"/>
      <c r="B141" s="115"/>
      <c r="C141" s="116" t="s">
        <v>118</v>
      </c>
      <c r="D141" s="117" t="s">
        <v>58</v>
      </c>
      <c r="E141" s="117" t="s">
        <v>54</v>
      </c>
      <c r="F141" s="117" t="s">
        <v>55</v>
      </c>
      <c r="G141" s="117" t="s">
        <v>119</v>
      </c>
      <c r="H141" s="117" t="s">
        <v>120</v>
      </c>
      <c r="I141" s="117" t="s">
        <v>121</v>
      </c>
      <c r="J141" s="118" t="s">
        <v>88</v>
      </c>
      <c r="K141" s="119" t="s">
        <v>122</v>
      </c>
      <c r="L141" s="120"/>
      <c r="M141" s="59" t="s">
        <v>1</v>
      </c>
      <c r="N141" s="60" t="s">
        <v>37</v>
      </c>
      <c r="O141" s="60" t="s">
        <v>123</v>
      </c>
      <c r="P141" s="60" t="s">
        <v>124</v>
      </c>
      <c r="Q141" s="60" t="s">
        <v>125</v>
      </c>
      <c r="R141" s="60" t="s">
        <v>126</v>
      </c>
      <c r="S141" s="60" t="s">
        <v>127</v>
      </c>
      <c r="T141" s="61" t="s">
        <v>128</v>
      </c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</row>
    <row r="142" spans="1:63" s="2" customFormat="1" ht="22.9" customHeight="1">
      <c r="A142" s="29"/>
      <c r="B142" s="30"/>
      <c r="C142" s="66" t="s">
        <v>129</v>
      </c>
      <c r="D142" s="29"/>
      <c r="E142" s="29"/>
      <c r="F142" s="29"/>
      <c r="G142" s="29"/>
      <c r="H142" s="29"/>
      <c r="I142" s="29"/>
      <c r="J142" s="121">
        <f>BK142</f>
        <v>226264.49000000002</v>
      </c>
      <c r="K142" s="29"/>
      <c r="L142" s="30"/>
      <c r="M142" s="62"/>
      <c r="N142" s="53"/>
      <c r="O142" s="63"/>
      <c r="P142" s="122">
        <f>P143+P200+P416+P439</f>
        <v>326.28225000000003</v>
      </c>
      <c r="Q142" s="63"/>
      <c r="R142" s="122">
        <f>R143+R200+R416+R439</f>
        <v>3.0040142199999997</v>
      </c>
      <c r="S142" s="63"/>
      <c r="T142" s="123">
        <f>T143+T200+T416+T439</f>
        <v>3.04898383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72</v>
      </c>
      <c r="AU142" s="17" t="s">
        <v>90</v>
      </c>
      <c r="BK142" s="124">
        <f>BK143+BK200+BK416+BK439</f>
        <v>226264.49000000002</v>
      </c>
    </row>
    <row r="143" spans="2:63" s="12" customFormat="1" ht="25.9" customHeight="1">
      <c r="B143" s="125"/>
      <c r="D143" s="126" t="s">
        <v>72</v>
      </c>
      <c r="E143" s="127" t="s">
        <v>130</v>
      </c>
      <c r="F143" s="127" t="s">
        <v>131</v>
      </c>
      <c r="J143" s="128">
        <f>BK143</f>
        <v>43039.049999999996</v>
      </c>
      <c r="L143" s="125"/>
      <c r="M143" s="129"/>
      <c r="N143" s="130"/>
      <c r="O143" s="130"/>
      <c r="P143" s="131">
        <f>P144+P147+P166+P188+P196</f>
        <v>115.710938</v>
      </c>
      <c r="Q143" s="130"/>
      <c r="R143" s="131">
        <f>R144+R147+R166+R188+R196</f>
        <v>0.8938706399999999</v>
      </c>
      <c r="S143" s="130"/>
      <c r="T143" s="132">
        <f>T144+T147+T166+T188+T196</f>
        <v>2.8171141</v>
      </c>
      <c r="AR143" s="126" t="s">
        <v>81</v>
      </c>
      <c r="AT143" s="133" t="s">
        <v>72</v>
      </c>
      <c r="AU143" s="133" t="s">
        <v>73</v>
      </c>
      <c r="AY143" s="126" t="s">
        <v>132</v>
      </c>
      <c r="BK143" s="134">
        <f>BK144+BK147+BK166+BK188+BK196</f>
        <v>43039.049999999996</v>
      </c>
    </row>
    <row r="144" spans="2:63" s="12" customFormat="1" ht="22.9" customHeight="1">
      <c r="B144" s="125"/>
      <c r="D144" s="126" t="s">
        <v>72</v>
      </c>
      <c r="E144" s="135" t="s">
        <v>133</v>
      </c>
      <c r="F144" s="135" t="s">
        <v>134</v>
      </c>
      <c r="J144" s="136">
        <f>BK144</f>
        <v>1214.4</v>
      </c>
      <c r="L144" s="125"/>
      <c r="M144" s="129"/>
      <c r="N144" s="130"/>
      <c r="O144" s="130"/>
      <c r="P144" s="131">
        <f>SUM(P145:P146)</f>
        <v>1.5143199999999999</v>
      </c>
      <c r="Q144" s="130"/>
      <c r="R144" s="131">
        <f>SUM(R145:R146)</f>
        <v>0.117852</v>
      </c>
      <c r="S144" s="130"/>
      <c r="T144" s="132">
        <f>SUM(T145:T146)</f>
        <v>0</v>
      </c>
      <c r="AR144" s="126" t="s">
        <v>81</v>
      </c>
      <c r="AT144" s="133" t="s">
        <v>72</v>
      </c>
      <c r="AU144" s="133" t="s">
        <v>81</v>
      </c>
      <c r="AY144" s="126" t="s">
        <v>132</v>
      </c>
      <c r="BK144" s="134">
        <f>SUM(BK145:BK146)</f>
        <v>1214.4</v>
      </c>
    </row>
    <row r="145" spans="1:65" s="2" customFormat="1" ht="21.75" customHeight="1">
      <c r="A145" s="29"/>
      <c r="B145" s="137"/>
      <c r="C145" s="138" t="s">
        <v>81</v>
      </c>
      <c r="D145" s="138" t="s">
        <v>135</v>
      </c>
      <c r="E145" s="139" t="s">
        <v>136</v>
      </c>
      <c r="F145" s="140" t="s">
        <v>137</v>
      </c>
      <c r="G145" s="141" t="s">
        <v>138</v>
      </c>
      <c r="H145" s="142">
        <v>1.84</v>
      </c>
      <c r="I145" s="143">
        <v>660</v>
      </c>
      <c r="J145" s="143">
        <f>ROUND(I145*H145,2)</f>
        <v>1214.4</v>
      </c>
      <c r="K145" s="144"/>
      <c r="L145" s="30"/>
      <c r="M145" s="145" t="s">
        <v>1</v>
      </c>
      <c r="N145" s="146" t="s">
        <v>39</v>
      </c>
      <c r="O145" s="147">
        <v>0.823</v>
      </c>
      <c r="P145" s="147">
        <f>O145*H145</f>
        <v>1.5143199999999999</v>
      </c>
      <c r="Q145" s="147">
        <v>0.06405</v>
      </c>
      <c r="R145" s="147">
        <f>Q145*H145</f>
        <v>0.117852</v>
      </c>
      <c r="S145" s="147">
        <v>0</v>
      </c>
      <c r="T145" s="14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78</v>
      </c>
      <c r="AT145" s="149" t="s">
        <v>135</v>
      </c>
      <c r="AU145" s="149" t="s">
        <v>139</v>
      </c>
      <c r="AY145" s="17" t="s">
        <v>132</v>
      </c>
      <c r="BE145" s="150">
        <f>IF(N145="základní",J145,0)</f>
        <v>0</v>
      </c>
      <c r="BF145" s="150">
        <f>IF(N145="snížená",J145,0)</f>
        <v>1214.4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7" t="s">
        <v>139</v>
      </c>
      <c r="BK145" s="150">
        <f>ROUND(I145*H145,2)</f>
        <v>1214.4</v>
      </c>
      <c r="BL145" s="17" t="s">
        <v>78</v>
      </c>
      <c r="BM145" s="149" t="s">
        <v>140</v>
      </c>
    </row>
    <row r="146" spans="2:51" s="13" customFormat="1" ht="11.25">
      <c r="B146" s="151"/>
      <c r="D146" s="152" t="s">
        <v>141</v>
      </c>
      <c r="E146" s="153" t="s">
        <v>1</v>
      </c>
      <c r="F146" s="154" t="s">
        <v>142</v>
      </c>
      <c r="H146" s="155">
        <v>1.84</v>
      </c>
      <c r="L146" s="151"/>
      <c r="M146" s="156"/>
      <c r="N146" s="157"/>
      <c r="O146" s="157"/>
      <c r="P146" s="157"/>
      <c r="Q146" s="157"/>
      <c r="R146" s="157"/>
      <c r="S146" s="157"/>
      <c r="T146" s="158"/>
      <c r="AT146" s="153" t="s">
        <v>141</v>
      </c>
      <c r="AU146" s="153" t="s">
        <v>139</v>
      </c>
      <c r="AV146" s="13" t="s">
        <v>139</v>
      </c>
      <c r="AW146" s="13" t="s">
        <v>30</v>
      </c>
      <c r="AX146" s="13" t="s">
        <v>81</v>
      </c>
      <c r="AY146" s="153" t="s">
        <v>132</v>
      </c>
    </row>
    <row r="147" spans="2:63" s="12" customFormat="1" ht="22.9" customHeight="1">
      <c r="B147" s="125"/>
      <c r="D147" s="126" t="s">
        <v>72</v>
      </c>
      <c r="E147" s="135" t="s">
        <v>143</v>
      </c>
      <c r="F147" s="135" t="s">
        <v>144</v>
      </c>
      <c r="J147" s="136">
        <f>BK147</f>
        <v>13786.48</v>
      </c>
      <c r="L147" s="125"/>
      <c r="M147" s="129"/>
      <c r="N147" s="130"/>
      <c r="O147" s="130"/>
      <c r="P147" s="131">
        <f>SUM(P148:P165)</f>
        <v>22.589839999999995</v>
      </c>
      <c r="Q147" s="130"/>
      <c r="R147" s="131">
        <f>SUM(R148:R165)</f>
        <v>0.77333864</v>
      </c>
      <c r="S147" s="130"/>
      <c r="T147" s="132">
        <f>SUM(T148:T165)</f>
        <v>0</v>
      </c>
      <c r="AR147" s="126" t="s">
        <v>81</v>
      </c>
      <c r="AT147" s="133" t="s">
        <v>72</v>
      </c>
      <c r="AU147" s="133" t="s">
        <v>81</v>
      </c>
      <c r="AY147" s="126" t="s">
        <v>132</v>
      </c>
      <c r="BK147" s="134">
        <f>SUM(BK148:BK165)</f>
        <v>13786.48</v>
      </c>
    </row>
    <row r="148" spans="1:65" s="2" customFormat="1" ht="21.75" customHeight="1">
      <c r="A148" s="29"/>
      <c r="B148" s="137"/>
      <c r="C148" s="138"/>
      <c r="D148" s="138"/>
      <c r="E148" s="139"/>
      <c r="F148" s="140"/>
      <c r="G148" s="141"/>
      <c r="H148" s="142"/>
      <c r="I148" s="143"/>
      <c r="J148" s="143"/>
      <c r="K148" s="144"/>
      <c r="L148" s="30"/>
      <c r="M148" s="145" t="s">
        <v>1</v>
      </c>
      <c r="N148" s="146" t="s">
        <v>39</v>
      </c>
      <c r="O148" s="147">
        <v>0.148</v>
      </c>
      <c r="P148" s="147">
        <f aca="true" t="shared" si="0" ref="P148:P154">O148*H148</f>
        <v>0</v>
      </c>
      <c r="Q148" s="147">
        <v>0.00026</v>
      </c>
      <c r="R148" s="147">
        <f aca="true" t="shared" si="1" ref="R148:R154">Q148*H148</f>
        <v>0</v>
      </c>
      <c r="S148" s="147">
        <v>0</v>
      </c>
      <c r="T148" s="148">
        <f aca="true" t="shared" si="2" ref="T148:T154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78</v>
      </c>
      <c r="AT148" s="149" t="s">
        <v>135</v>
      </c>
      <c r="AU148" s="149" t="s">
        <v>139</v>
      </c>
      <c r="AY148" s="17" t="s">
        <v>132</v>
      </c>
      <c r="BE148" s="150">
        <f aca="true" t="shared" si="3" ref="BE148:BE154">IF(N148="základní",J148,0)</f>
        <v>0</v>
      </c>
      <c r="BF148" s="150">
        <f aca="true" t="shared" si="4" ref="BF148:BF154">IF(N148="snížená",J148,0)</f>
        <v>0</v>
      </c>
      <c r="BG148" s="150">
        <f aca="true" t="shared" si="5" ref="BG148:BG154">IF(N148="zákl. přenesená",J148,0)</f>
        <v>0</v>
      </c>
      <c r="BH148" s="150">
        <f aca="true" t="shared" si="6" ref="BH148:BH154">IF(N148="sníž. přenesená",J148,0)</f>
        <v>0</v>
      </c>
      <c r="BI148" s="150">
        <f aca="true" t="shared" si="7" ref="BI148:BI154">IF(N148="nulová",J148,0)</f>
        <v>0</v>
      </c>
      <c r="BJ148" s="17" t="s">
        <v>139</v>
      </c>
      <c r="BK148" s="150">
        <f aca="true" t="shared" si="8" ref="BK148:BK154">ROUND(I148*H148,2)</f>
        <v>0</v>
      </c>
      <c r="BL148" s="17" t="s">
        <v>78</v>
      </c>
      <c r="BM148" s="149" t="s">
        <v>145</v>
      </c>
    </row>
    <row r="149" spans="1:65" s="2" customFormat="1" ht="21.75" customHeight="1">
      <c r="A149" s="29"/>
      <c r="B149" s="137"/>
      <c r="C149" s="138"/>
      <c r="D149" s="138"/>
      <c r="E149" s="139"/>
      <c r="F149" s="140"/>
      <c r="G149" s="141"/>
      <c r="H149" s="142"/>
      <c r="I149" s="143"/>
      <c r="J149" s="143"/>
      <c r="K149" s="144"/>
      <c r="L149" s="30"/>
      <c r="M149" s="145" t="s">
        <v>1</v>
      </c>
      <c r="N149" s="146" t="s">
        <v>39</v>
      </c>
      <c r="O149" s="147">
        <v>0.46</v>
      </c>
      <c r="P149" s="147">
        <f t="shared" si="0"/>
        <v>0</v>
      </c>
      <c r="Q149" s="147">
        <v>0.00438</v>
      </c>
      <c r="R149" s="147">
        <f t="shared" si="1"/>
        <v>0</v>
      </c>
      <c r="S149" s="147">
        <v>0</v>
      </c>
      <c r="T149" s="148">
        <f t="shared" si="2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78</v>
      </c>
      <c r="AT149" s="149" t="s">
        <v>135</v>
      </c>
      <c r="AU149" s="149" t="s">
        <v>139</v>
      </c>
      <c r="AY149" s="17" t="s">
        <v>132</v>
      </c>
      <c r="BE149" s="150">
        <f t="shared" si="3"/>
        <v>0</v>
      </c>
      <c r="BF149" s="150">
        <f t="shared" si="4"/>
        <v>0</v>
      </c>
      <c r="BG149" s="150">
        <f t="shared" si="5"/>
        <v>0</v>
      </c>
      <c r="BH149" s="150">
        <f t="shared" si="6"/>
        <v>0</v>
      </c>
      <c r="BI149" s="150">
        <f t="shared" si="7"/>
        <v>0</v>
      </c>
      <c r="BJ149" s="17" t="s">
        <v>139</v>
      </c>
      <c r="BK149" s="150">
        <f t="shared" si="8"/>
        <v>0</v>
      </c>
      <c r="BL149" s="17" t="s">
        <v>78</v>
      </c>
      <c r="BM149" s="149" t="s">
        <v>146</v>
      </c>
    </row>
    <row r="150" spans="1:65" s="2" customFormat="1" ht="21.75" customHeight="1">
      <c r="A150" s="29"/>
      <c r="B150" s="137"/>
      <c r="C150" s="138"/>
      <c r="D150" s="138"/>
      <c r="E150" s="139"/>
      <c r="F150" s="140"/>
      <c r="G150" s="141"/>
      <c r="H150" s="142"/>
      <c r="I150" s="143"/>
      <c r="J150" s="143"/>
      <c r="K150" s="144"/>
      <c r="L150" s="30"/>
      <c r="M150" s="145" t="s">
        <v>1</v>
      </c>
      <c r="N150" s="146" t="s">
        <v>39</v>
      </c>
      <c r="O150" s="147">
        <v>0.358</v>
      </c>
      <c r="P150" s="147">
        <f t="shared" si="0"/>
        <v>0</v>
      </c>
      <c r="Q150" s="147">
        <v>0.003</v>
      </c>
      <c r="R150" s="147">
        <f t="shared" si="1"/>
        <v>0</v>
      </c>
      <c r="S150" s="147">
        <v>0</v>
      </c>
      <c r="T150" s="148">
        <f t="shared" si="2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78</v>
      </c>
      <c r="AT150" s="149" t="s">
        <v>135</v>
      </c>
      <c r="AU150" s="149" t="s">
        <v>139</v>
      </c>
      <c r="AY150" s="17" t="s">
        <v>132</v>
      </c>
      <c r="BE150" s="150">
        <f t="shared" si="3"/>
        <v>0</v>
      </c>
      <c r="BF150" s="150">
        <f t="shared" si="4"/>
        <v>0</v>
      </c>
      <c r="BG150" s="150">
        <f t="shared" si="5"/>
        <v>0</v>
      </c>
      <c r="BH150" s="150">
        <f t="shared" si="6"/>
        <v>0</v>
      </c>
      <c r="BI150" s="150">
        <f t="shared" si="7"/>
        <v>0</v>
      </c>
      <c r="BJ150" s="17" t="s">
        <v>139</v>
      </c>
      <c r="BK150" s="150">
        <f t="shared" si="8"/>
        <v>0</v>
      </c>
      <c r="BL150" s="17" t="s">
        <v>78</v>
      </c>
      <c r="BM150" s="149" t="s">
        <v>147</v>
      </c>
    </row>
    <row r="151" spans="1:65" s="2" customFormat="1" ht="21.75" customHeight="1">
      <c r="A151" s="29"/>
      <c r="B151" s="137"/>
      <c r="C151" s="138"/>
      <c r="D151" s="138"/>
      <c r="E151" s="139"/>
      <c r="F151" s="140"/>
      <c r="G151" s="141"/>
      <c r="H151" s="142"/>
      <c r="I151" s="143"/>
      <c r="J151" s="143"/>
      <c r="K151" s="144"/>
      <c r="L151" s="30"/>
      <c r="M151" s="145" t="s">
        <v>1</v>
      </c>
      <c r="N151" s="146" t="s">
        <v>39</v>
      </c>
      <c r="O151" s="147">
        <v>0.42</v>
      </c>
      <c r="P151" s="147">
        <f t="shared" si="0"/>
        <v>0</v>
      </c>
      <c r="Q151" s="147">
        <v>0.01575</v>
      </c>
      <c r="R151" s="147">
        <f t="shared" si="1"/>
        <v>0</v>
      </c>
      <c r="S151" s="147">
        <v>0</v>
      </c>
      <c r="T151" s="148">
        <f t="shared" si="2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78</v>
      </c>
      <c r="AT151" s="149" t="s">
        <v>135</v>
      </c>
      <c r="AU151" s="149" t="s">
        <v>139</v>
      </c>
      <c r="AY151" s="17" t="s">
        <v>132</v>
      </c>
      <c r="BE151" s="150">
        <f t="shared" si="3"/>
        <v>0</v>
      </c>
      <c r="BF151" s="150">
        <f t="shared" si="4"/>
        <v>0</v>
      </c>
      <c r="BG151" s="150">
        <f t="shared" si="5"/>
        <v>0</v>
      </c>
      <c r="BH151" s="150">
        <f t="shared" si="6"/>
        <v>0</v>
      </c>
      <c r="BI151" s="150">
        <f t="shared" si="7"/>
        <v>0</v>
      </c>
      <c r="BJ151" s="17" t="s">
        <v>139</v>
      </c>
      <c r="BK151" s="150">
        <f t="shared" si="8"/>
        <v>0</v>
      </c>
      <c r="BL151" s="17" t="s">
        <v>78</v>
      </c>
      <c r="BM151" s="149" t="s">
        <v>149</v>
      </c>
    </row>
    <row r="152" spans="1:65" s="2" customFormat="1" ht="21.75" customHeight="1">
      <c r="A152" s="29"/>
      <c r="B152" s="137"/>
      <c r="C152" s="138" t="s">
        <v>143</v>
      </c>
      <c r="D152" s="138" t="s">
        <v>135</v>
      </c>
      <c r="E152" s="139" t="s">
        <v>150</v>
      </c>
      <c r="F152" s="140" t="s">
        <v>151</v>
      </c>
      <c r="G152" s="141" t="s">
        <v>138</v>
      </c>
      <c r="H152" s="142">
        <v>14.456</v>
      </c>
      <c r="I152" s="143">
        <v>49.6</v>
      </c>
      <c r="J152" s="143">
        <f aca="true" t="shared" si="9" ref="J148:J154">ROUND(I152*H152,2)</f>
        <v>717.02</v>
      </c>
      <c r="K152" s="144"/>
      <c r="L152" s="30"/>
      <c r="M152" s="145" t="s">
        <v>1</v>
      </c>
      <c r="N152" s="146" t="s">
        <v>39</v>
      </c>
      <c r="O152" s="147">
        <v>0.104</v>
      </c>
      <c r="P152" s="147">
        <f t="shared" si="0"/>
        <v>1.5034239999999999</v>
      </c>
      <c r="Q152" s="147">
        <v>0.00026</v>
      </c>
      <c r="R152" s="147">
        <f t="shared" si="1"/>
        <v>0.0037585599999999993</v>
      </c>
      <c r="S152" s="147">
        <v>0</v>
      </c>
      <c r="T152" s="148">
        <f t="shared" si="2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78</v>
      </c>
      <c r="AT152" s="149" t="s">
        <v>135</v>
      </c>
      <c r="AU152" s="149" t="s">
        <v>139</v>
      </c>
      <c r="AY152" s="17" t="s">
        <v>132</v>
      </c>
      <c r="BE152" s="150">
        <f t="shared" si="3"/>
        <v>0</v>
      </c>
      <c r="BF152" s="150">
        <f t="shared" si="4"/>
        <v>717.02</v>
      </c>
      <c r="BG152" s="150">
        <f t="shared" si="5"/>
        <v>0</v>
      </c>
      <c r="BH152" s="150">
        <f t="shared" si="6"/>
        <v>0</v>
      </c>
      <c r="BI152" s="150">
        <f t="shared" si="7"/>
        <v>0</v>
      </c>
      <c r="BJ152" s="17" t="s">
        <v>139</v>
      </c>
      <c r="BK152" s="150">
        <f t="shared" si="8"/>
        <v>717.02</v>
      </c>
      <c r="BL152" s="17" t="s">
        <v>78</v>
      </c>
      <c r="BM152" s="149" t="s">
        <v>152</v>
      </c>
    </row>
    <row r="153" spans="1:65" s="2" customFormat="1" ht="21.75" customHeight="1">
      <c r="A153" s="29"/>
      <c r="B153" s="137"/>
      <c r="C153" s="138" t="s">
        <v>153</v>
      </c>
      <c r="D153" s="138" t="s">
        <v>135</v>
      </c>
      <c r="E153" s="139" t="s">
        <v>154</v>
      </c>
      <c r="F153" s="140" t="s">
        <v>155</v>
      </c>
      <c r="G153" s="141" t="s">
        <v>138</v>
      </c>
      <c r="H153" s="142">
        <v>14.456</v>
      </c>
      <c r="I153" s="143">
        <v>191</v>
      </c>
      <c r="J153" s="143">
        <f t="shared" si="9"/>
        <v>2761.1</v>
      </c>
      <c r="K153" s="144"/>
      <c r="L153" s="30"/>
      <c r="M153" s="145" t="s">
        <v>1</v>
      </c>
      <c r="N153" s="146" t="s">
        <v>39</v>
      </c>
      <c r="O153" s="147">
        <v>0.36</v>
      </c>
      <c r="P153" s="147">
        <f t="shared" si="0"/>
        <v>5.20416</v>
      </c>
      <c r="Q153" s="147">
        <v>0.00438</v>
      </c>
      <c r="R153" s="147">
        <f t="shared" si="1"/>
        <v>0.06331728</v>
      </c>
      <c r="S153" s="147">
        <v>0</v>
      </c>
      <c r="T153" s="148">
        <f t="shared" si="2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78</v>
      </c>
      <c r="AT153" s="149" t="s">
        <v>135</v>
      </c>
      <c r="AU153" s="149" t="s">
        <v>139</v>
      </c>
      <c r="AY153" s="17" t="s">
        <v>132</v>
      </c>
      <c r="BE153" s="150">
        <f t="shared" si="3"/>
        <v>0</v>
      </c>
      <c r="BF153" s="150">
        <f t="shared" si="4"/>
        <v>2761.1</v>
      </c>
      <c r="BG153" s="150">
        <f t="shared" si="5"/>
        <v>0</v>
      </c>
      <c r="BH153" s="150">
        <f t="shared" si="6"/>
        <v>0</v>
      </c>
      <c r="BI153" s="150">
        <f t="shared" si="7"/>
        <v>0</v>
      </c>
      <c r="BJ153" s="17" t="s">
        <v>139</v>
      </c>
      <c r="BK153" s="150">
        <f t="shared" si="8"/>
        <v>2761.1</v>
      </c>
      <c r="BL153" s="17" t="s">
        <v>78</v>
      </c>
      <c r="BM153" s="149" t="s">
        <v>156</v>
      </c>
    </row>
    <row r="154" spans="1:65" s="2" customFormat="1" ht="21.75" customHeight="1">
      <c r="A154" s="29"/>
      <c r="B154" s="137"/>
      <c r="C154" s="138" t="s">
        <v>157</v>
      </c>
      <c r="D154" s="138" t="s">
        <v>135</v>
      </c>
      <c r="E154" s="139" t="s">
        <v>158</v>
      </c>
      <c r="F154" s="140" t="s">
        <v>159</v>
      </c>
      <c r="G154" s="141" t="s">
        <v>138</v>
      </c>
      <c r="H154" s="142">
        <v>3.336</v>
      </c>
      <c r="I154" s="143">
        <v>107</v>
      </c>
      <c r="J154" s="143">
        <f t="shared" si="9"/>
        <v>356.95</v>
      </c>
      <c r="K154" s="144"/>
      <c r="L154" s="30"/>
      <c r="M154" s="145" t="s">
        <v>1</v>
      </c>
      <c r="N154" s="146" t="s">
        <v>39</v>
      </c>
      <c r="O154" s="147">
        <v>0.272</v>
      </c>
      <c r="P154" s="147">
        <f t="shared" si="0"/>
        <v>0.907392</v>
      </c>
      <c r="Q154" s="147">
        <v>0.003</v>
      </c>
      <c r="R154" s="147">
        <f t="shared" si="1"/>
        <v>0.010008</v>
      </c>
      <c r="S154" s="147">
        <v>0</v>
      </c>
      <c r="T154" s="148">
        <f t="shared" si="2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78</v>
      </c>
      <c r="AT154" s="149" t="s">
        <v>135</v>
      </c>
      <c r="AU154" s="149" t="s">
        <v>139</v>
      </c>
      <c r="AY154" s="17" t="s">
        <v>132</v>
      </c>
      <c r="BE154" s="150">
        <f t="shared" si="3"/>
        <v>0</v>
      </c>
      <c r="BF154" s="150">
        <f t="shared" si="4"/>
        <v>356.95</v>
      </c>
      <c r="BG154" s="150">
        <f t="shared" si="5"/>
        <v>0</v>
      </c>
      <c r="BH154" s="150">
        <f t="shared" si="6"/>
        <v>0</v>
      </c>
      <c r="BI154" s="150">
        <f t="shared" si="7"/>
        <v>0</v>
      </c>
      <c r="BJ154" s="17" t="s">
        <v>139</v>
      </c>
      <c r="BK154" s="150">
        <f t="shared" si="8"/>
        <v>356.95</v>
      </c>
      <c r="BL154" s="17" t="s">
        <v>78</v>
      </c>
      <c r="BM154" s="149" t="s">
        <v>160</v>
      </c>
    </row>
    <row r="155" spans="2:51" s="13" customFormat="1" ht="11.25">
      <c r="B155" s="151"/>
      <c r="D155" s="152" t="s">
        <v>141</v>
      </c>
      <c r="E155" s="153" t="s">
        <v>1</v>
      </c>
      <c r="F155" s="154" t="s">
        <v>161</v>
      </c>
      <c r="H155" s="155">
        <v>3.336</v>
      </c>
      <c r="L155" s="151"/>
      <c r="M155" s="156"/>
      <c r="N155" s="157"/>
      <c r="O155" s="157"/>
      <c r="P155" s="157"/>
      <c r="Q155" s="157"/>
      <c r="R155" s="157"/>
      <c r="S155" s="157"/>
      <c r="T155" s="158"/>
      <c r="AT155" s="153" t="s">
        <v>141</v>
      </c>
      <c r="AU155" s="153" t="s">
        <v>139</v>
      </c>
      <c r="AV155" s="13" t="s">
        <v>139</v>
      </c>
      <c r="AW155" s="13" t="s">
        <v>30</v>
      </c>
      <c r="AX155" s="13" t="s">
        <v>81</v>
      </c>
      <c r="AY155" s="153" t="s">
        <v>132</v>
      </c>
    </row>
    <row r="156" spans="1:65" s="2" customFormat="1" ht="21.75" customHeight="1">
      <c r="A156" s="29"/>
      <c r="B156" s="137"/>
      <c r="C156" s="138" t="s">
        <v>162</v>
      </c>
      <c r="D156" s="138" t="s">
        <v>135</v>
      </c>
      <c r="E156" s="139" t="s">
        <v>163</v>
      </c>
      <c r="F156" s="140" t="s">
        <v>164</v>
      </c>
      <c r="G156" s="141" t="s">
        <v>138</v>
      </c>
      <c r="H156" s="142">
        <v>14.456</v>
      </c>
      <c r="I156" s="143">
        <v>157</v>
      </c>
      <c r="J156" s="143">
        <f>ROUND(I156*H156,2)</f>
        <v>2269.59</v>
      </c>
      <c r="K156" s="144"/>
      <c r="L156" s="30"/>
      <c r="M156" s="145" t="s">
        <v>1</v>
      </c>
      <c r="N156" s="146" t="s">
        <v>39</v>
      </c>
      <c r="O156" s="147">
        <v>0.35</v>
      </c>
      <c r="P156" s="147">
        <f>O156*H156</f>
        <v>5.0596</v>
      </c>
      <c r="Q156" s="147">
        <v>0.01575</v>
      </c>
      <c r="R156" s="147">
        <f>Q156*H156</f>
        <v>0.227682</v>
      </c>
      <c r="S156" s="147">
        <v>0</v>
      </c>
      <c r="T156" s="14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78</v>
      </c>
      <c r="AT156" s="149" t="s">
        <v>135</v>
      </c>
      <c r="AU156" s="149" t="s">
        <v>139</v>
      </c>
      <c r="AY156" s="17" t="s">
        <v>132</v>
      </c>
      <c r="BE156" s="150">
        <f>IF(N156="základní",J156,0)</f>
        <v>0</v>
      </c>
      <c r="BF156" s="150">
        <f>IF(N156="snížená",J156,0)</f>
        <v>2269.59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7" t="s">
        <v>139</v>
      </c>
      <c r="BK156" s="150">
        <f>ROUND(I156*H156,2)</f>
        <v>2269.59</v>
      </c>
      <c r="BL156" s="17" t="s">
        <v>78</v>
      </c>
      <c r="BM156" s="149" t="s">
        <v>165</v>
      </c>
    </row>
    <row r="157" spans="2:51" s="13" customFormat="1" ht="11.25">
      <c r="B157" s="151"/>
      <c r="D157" s="152" t="s">
        <v>141</v>
      </c>
      <c r="E157" s="153" t="s">
        <v>1</v>
      </c>
      <c r="F157" s="154" t="s">
        <v>166</v>
      </c>
      <c r="H157" s="155">
        <v>14.456</v>
      </c>
      <c r="L157" s="151"/>
      <c r="M157" s="156"/>
      <c r="N157" s="157"/>
      <c r="O157" s="157"/>
      <c r="P157" s="157"/>
      <c r="Q157" s="157"/>
      <c r="R157" s="157"/>
      <c r="S157" s="157"/>
      <c r="T157" s="158"/>
      <c r="AT157" s="153" t="s">
        <v>141</v>
      </c>
      <c r="AU157" s="153" t="s">
        <v>139</v>
      </c>
      <c r="AV157" s="13" t="s">
        <v>139</v>
      </c>
      <c r="AW157" s="13" t="s">
        <v>30</v>
      </c>
      <c r="AX157" s="13" t="s">
        <v>81</v>
      </c>
      <c r="AY157" s="153" t="s">
        <v>132</v>
      </c>
    </row>
    <row r="158" spans="1:65" s="2" customFormat="1" ht="16.5" customHeight="1">
      <c r="A158" s="29"/>
      <c r="B158" s="137"/>
      <c r="C158" s="138" t="s">
        <v>167</v>
      </c>
      <c r="D158" s="138" t="s">
        <v>135</v>
      </c>
      <c r="E158" s="139" t="s">
        <v>168</v>
      </c>
      <c r="F158" s="140" t="s">
        <v>169</v>
      </c>
      <c r="G158" s="141" t="s">
        <v>138</v>
      </c>
      <c r="H158" s="142">
        <v>17.5</v>
      </c>
      <c r="I158" s="143">
        <v>17.5</v>
      </c>
      <c r="J158" s="143">
        <f>ROUND(I158*H158,2)</f>
        <v>306.25</v>
      </c>
      <c r="K158" s="144"/>
      <c r="L158" s="30"/>
      <c r="M158" s="145" t="s">
        <v>1</v>
      </c>
      <c r="N158" s="146" t="s">
        <v>39</v>
      </c>
      <c r="O158" s="147">
        <v>0.04</v>
      </c>
      <c r="P158" s="147">
        <f>O158*H158</f>
        <v>0.7000000000000001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78</v>
      </c>
      <c r="AT158" s="149" t="s">
        <v>135</v>
      </c>
      <c r="AU158" s="149" t="s">
        <v>139</v>
      </c>
      <c r="AY158" s="17" t="s">
        <v>132</v>
      </c>
      <c r="BE158" s="150">
        <f>IF(N158="základní",J158,0)</f>
        <v>0</v>
      </c>
      <c r="BF158" s="150">
        <f>IF(N158="snížená",J158,0)</f>
        <v>306.25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7" t="s">
        <v>139</v>
      </c>
      <c r="BK158" s="150">
        <f>ROUND(I158*H158,2)</f>
        <v>306.25</v>
      </c>
      <c r="BL158" s="17" t="s">
        <v>78</v>
      </c>
      <c r="BM158" s="149" t="s">
        <v>170</v>
      </c>
    </row>
    <row r="159" spans="2:51" s="13" customFormat="1" ht="11.25">
      <c r="B159" s="151"/>
      <c r="D159" s="152" t="s">
        <v>141</v>
      </c>
      <c r="E159" s="153" t="s">
        <v>1</v>
      </c>
      <c r="F159" s="154" t="s">
        <v>171</v>
      </c>
      <c r="H159" s="155">
        <v>17.5</v>
      </c>
      <c r="L159" s="151"/>
      <c r="M159" s="156"/>
      <c r="N159" s="157"/>
      <c r="O159" s="157"/>
      <c r="P159" s="157"/>
      <c r="Q159" s="157"/>
      <c r="R159" s="157"/>
      <c r="S159" s="157"/>
      <c r="T159" s="158"/>
      <c r="AT159" s="153" t="s">
        <v>141</v>
      </c>
      <c r="AU159" s="153" t="s">
        <v>139</v>
      </c>
      <c r="AV159" s="13" t="s">
        <v>139</v>
      </c>
      <c r="AW159" s="13" t="s">
        <v>30</v>
      </c>
      <c r="AX159" s="13" t="s">
        <v>81</v>
      </c>
      <c r="AY159" s="153" t="s">
        <v>132</v>
      </c>
    </row>
    <row r="160" spans="1:65" s="2" customFormat="1" ht="21.75" customHeight="1">
      <c r="A160" s="29"/>
      <c r="B160" s="137"/>
      <c r="C160" s="138" t="s">
        <v>172</v>
      </c>
      <c r="D160" s="138" t="s">
        <v>135</v>
      </c>
      <c r="E160" s="139" t="s">
        <v>173</v>
      </c>
      <c r="F160" s="140" t="s">
        <v>174</v>
      </c>
      <c r="G160" s="141" t="s">
        <v>138</v>
      </c>
      <c r="H160" s="142">
        <v>50</v>
      </c>
      <c r="I160" s="143">
        <v>35.4</v>
      </c>
      <c r="J160" s="143">
        <f>ROUND(I160*H160,2)</f>
        <v>1770</v>
      </c>
      <c r="K160" s="144"/>
      <c r="L160" s="30"/>
      <c r="M160" s="145" t="s">
        <v>1</v>
      </c>
      <c r="N160" s="146" t="s">
        <v>39</v>
      </c>
      <c r="O160" s="147">
        <v>0.08</v>
      </c>
      <c r="P160" s="147">
        <f>O160*H160</f>
        <v>4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78</v>
      </c>
      <c r="AT160" s="149" t="s">
        <v>135</v>
      </c>
      <c r="AU160" s="149" t="s">
        <v>139</v>
      </c>
      <c r="AY160" s="17" t="s">
        <v>132</v>
      </c>
      <c r="BE160" s="150">
        <f>IF(N160="základní",J160,0)</f>
        <v>0</v>
      </c>
      <c r="BF160" s="150">
        <f>IF(N160="snížená",J160,0)</f>
        <v>1770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139</v>
      </c>
      <c r="BK160" s="150">
        <f>ROUND(I160*H160,2)</f>
        <v>1770</v>
      </c>
      <c r="BL160" s="17" t="s">
        <v>78</v>
      </c>
      <c r="BM160" s="149" t="s">
        <v>175</v>
      </c>
    </row>
    <row r="161" spans="2:51" s="14" customFormat="1" ht="11.25">
      <c r="B161" s="159"/>
      <c r="D161" s="152" t="s">
        <v>141</v>
      </c>
      <c r="E161" s="160" t="s">
        <v>1</v>
      </c>
      <c r="F161" s="161" t="s">
        <v>176</v>
      </c>
      <c r="H161" s="160" t="s">
        <v>1</v>
      </c>
      <c r="L161" s="159"/>
      <c r="M161" s="162"/>
      <c r="N161" s="163"/>
      <c r="O161" s="163"/>
      <c r="P161" s="163"/>
      <c r="Q161" s="163"/>
      <c r="R161" s="163"/>
      <c r="S161" s="163"/>
      <c r="T161" s="164"/>
      <c r="AT161" s="160" t="s">
        <v>141</v>
      </c>
      <c r="AU161" s="160" t="s">
        <v>139</v>
      </c>
      <c r="AV161" s="14" t="s">
        <v>81</v>
      </c>
      <c r="AW161" s="14" t="s">
        <v>30</v>
      </c>
      <c r="AX161" s="14" t="s">
        <v>73</v>
      </c>
      <c r="AY161" s="160" t="s">
        <v>132</v>
      </c>
    </row>
    <row r="162" spans="2:51" s="13" customFormat="1" ht="11.25">
      <c r="B162" s="151"/>
      <c r="D162" s="152" t="s">
        <v>141</v>
      </c>
      <c r="E162" s="153" t="s">
        <v>1</v>
      </c>
      <c r="F162" s="154" t="s">
        <v>177</v>
      </c>
      <c r="H162" s="155">
        <v>50</v>
      </c>
      <c r="L162" s="151"/>
      <c r="M162" s="156"/>
      <c r="N162" s="157"/>
      <c r="O162" s="157"/>
      <c r="P162" s="157"/>
      <c r="Q162" s="157"/>
      <c r="R162" s="157"/>
      <c r="S162" s="157"/>
      <c r="T162" s="158"/>
      <c r="AT162" s="153" t="s">
        <v>141</v>
      </c>
      <c r="AU162" s="153" t="s">
        <v>139</v>
      </c>
      <c r="AV162" s="13" t="s">
        <v>139</v>
      </c>
      <c r="AW162" s="13" t="s">
        <v>30</v>
      </c>
      <c r="AX162" s="13" t="s">
        <v>81</v>
      </c>
      <c r="AY162" s="153" t="s">
        <v>132</v>
      </c>
    </row>
    <row r="163" spans="1:65" s="2" customFormat="1" ht="21.75" customHeight="1">
      <c r="A163" s="29"/>
      <c r="B163" s="137"/>
      <c r="C163" s="138" t="s">
        <v>178</v>
      </c>
      <c r="D163" s="138" t="s">
        <v>135</v>
      </c>
      <c r="E163" s="139" t="s">
        <v>179</v>
      </c>
      <c r="F163" s="140" t="s">
        <v>180</v>
      </c>
      <c r="G163" s="141" t="s">
        <v>138</v>
      </c>
      <c r="H163" s="142">
        <v>5.784</v>
      </c>
      <c r="I163" s="143">
        <v>502</v>
      </c>
      <c r="J163" s="143">
        <f>ROUND(I163*H163,2)</f>
        <v>2903.57</v>
      </c>
      <c r="K163" s="144"/>
      <c r="L163" s="30"/>
      <c r="M163" s="145" t="s">
        <v>1</v>
      </c>
      <c r="N163" s="146" t="s">
        <v>39</v>
      </c>
      <c r="O163" s="147">
        <v>0.346</v>
      </c>
      <c r="P163" s="147">
        <f>O163*H163</f>
        <v>2.001264</v>
      </c>
      <c r="Q163" s="147">
        <v>0.0567</v>
      </c>
      <c r="R163" s="147">
        <f>Q163*H163</f>
        <v>0.3279528</v>
      </c>
      <c r="S163" s="147">
        <v>0</v>
      </c>
      <c r="T163" s="148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78</v>
      </c>
      <c r="AT163" s="149" t="s">
        <v>135</v>
      </c>
      <c r="AU163" s="149" t="s">
        <v>139</v>
      </c>
      <c r="AY163" s="17" t="s">
        <v>132</v>
      </c>
      <c r="BE163" s="150">
        <f>IF(N163="základní",J163,0)</f>
        <v>0</v>
      </c>
      <c r="BF163" s="150">
        <f>IF(N163="snížená",J163,0)</f>
        <v>2903.57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7" t="s">
        <v>139</v>
      </c>
      <c r="BK163" s="150">
        <f>ROUND(I163*H163,2)</f>
        <v>2903.57</v>
      </c>
      <c r="BL163" s="17" t="s">
        <v>78</v>
      </c>
      <c r="BM163" s="149" t="s">
        <v>181</v>
      </c>
    </row>
    <row r="164" spans="1:65" s="2" customFormat="1" ht="16.5" customHeight="1">
      <c r="A164" s="29"/>
      <c r="B164" s="137"/>
      <c r="C164" s="138" t="s">
        <v>182</v>
      </c>
      <c r="D164" s="138" t="s">
        <v>135</v>
      </c>
      <c r="E164" s="139" t="s">
        <v>183</v>
      </c>
      <c r="F164" s="140" t="s">
        <v>184</v>
      </c>
      <c r="G164" s="141" t="s">
        <v>185</v>
      </c>
      <c r="H164" s="142">
        <v>2</v>
      </c>
      <c r="I164" s="143">
        <v>516</v>
      </c>
      <c r="J164" s="143">
        <f>ROUND(I164*H164,2)</f>
        <v>1032</v>
      </c>
      <c r="K164" s="144"/>
      <c r="L164" s="30"/>
      <c r="M164" s="145" t="s">
        <v>1</v>
      </c>
      <c r="N164" s="146" t="s">
        <v>39</v>
      </c>
      <c r="O164" s="147">
        <v>1.607</v>
      </c>
      <c r="P164" s="147">
        <f>O164*H164</f>
        <v>3.214</v>
      </c>
      <c r="Q164" s="147">
        <v>0.04684</v>
      </c>
      <c r="R164" s="147">
        <f>Q164*H164</f>
        <v>0.09368</v>
      </c>
      <c r="S164" s="147">
        <v>0</v>
      </c>
      <c r="T164" s="14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78</v>
      </c>
      <c r="AT164" s="149" t="s">
        <v>135</v>
      </c>
      <c r="AU164" s="149" t="s">
        <v>139</v>
      </c>
      <c r="AY164" s="17" t="s">
        <v>132</v>
      </c>
      <c r="BE164" s="150">
        <f>IF(N164="základní",J164,0)</f>
        <v>0</v>
      </c>
      <c r="BF164" s="150">
        <f>IF(N164="snížená",J164,0)</f>
        <v>1032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7" t="s">
        <v>139</v>
      </c>
      <c r="BK164" s="150">
        <f>ROUND(I164*H164,2)</f>
        <v>1032</v>
      </c>
      <c r="BL164" s="17" t="s">
        <v>78</v>
      </c>
      <c r="BM164" s="149" t="s">
        <v>186</v>
      </c>
    </row>
    <row r="165" spans="1:65" s="2" customFormat="1" ht="16.5" customHeight="1">
      <c r="A165" s="29"/>
      <c r="B165" s="137"/>
      <c r="C165" s="165" t="s">
        <v>187</v>
      </c>
      <c r="D165" s="165" t="s">
        <v>188</v>
      </c>
      <c r="E165" s="166" t="s">
        <v>189</v>
      </c>
      <c r="F165" s="167" t="s">
        <v>190</v>
      </c>
      <c r="G165" s="168" t="s">
        <v>185</v>
      </c>
      <c r="H165" s="169">
        <v>2</v>
      </c>
      <c r="I165" s="170">
        <v>835</v>
      </c>
      <c r="J165" s="170">
        <f>ROUND(I165*H165,2)</f>
        <v>1670</v>
      </c>
      <c r="K165" s="171"/>
      <c r="L165" s="172"/>
      <c r="M165" s="173" t="s">
        <v>1</v>
      </c>
      <c r="N165" s="174" t="s">
        <v>39</v>
      </c>
      <c r="O165" s="147">
        <v>0</v>
      </c>
      <c r="P165" s="147">
        <f>O165*H165</f>
        <v>0</v>
      </c>
      <c r="Q165" s="147">
        <v>0.02347</v>
      </c>
      <c r="R165" s="147">
        <f>Q165*H165</f>
        <v>0.04694</v>
      </c>
      <c r="S165" s="147">
        <v>0</v>
      </c>
      <c r="T165" s="14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157</v>
      </c>
      <c r="AT165" s="149" t="s">
        <v>188</v>
      </c>
      <c r="AU165" s="149" t="s">
        <v>139</v>
      </c>
      <c r="AY165" s="17" t="s">
        <v>132</v>
      </c>
      <c r="BE165" s="150">
        <f>IF(N165="základní",J165,0)</f>
        <v>0</v>
      </c>
      <c r="BF165" s="150">
        <f>IF(N165="snížená",J165,0)</f>
        <v>1670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7" t="s">
        <v>139</v>
      </c>
      <c r="BK165" s="150">
        <f>ROUND(I165*H165,2)</f>
        <v>1670</v>
      </c>
      <c r="BL165" s="17" t="s">
        <v>78</v>
      </c>
      <c r="BM165" s="149" t="s">
        <v>191</v>
      </c>
    </row>
    <row r="166" spans="2:63" s="12" customFormat="1" ht="22.9" customHeight="1">
      <c r="B166" s="125"/>
      <c r="D166" s="126" t="s">
        <v>72</v>
      </c>
      <c r="E166" s="135" t="s">
        <v>162</v>
      </c>
      <c r="F166" s="135" t="s">
        <v>192</v>
      </c>
      <c r="J166" s="136">
        <f>BK166</f>
        <v>8871.07</v>
      </c>
      <c r="L166" s="125"/>
      <c r="M166" s="129"/>
      <c r="N166" s="130"/>
      <c r="O166" s="130"/>
      <c r="P166" s="131">
        <f>SUM(P167:P187)</f>
        <v>31.465414</v>
      </c>
      <c r="Q166" s="130"/>
      <c r="R166" s="131">
        <f>SUM(R167:R187)</f>
        <v>0.00268</v>
      </c>
      <c r="S166" s="130"/>
      <c r="T166" s="132">
        <f>SUM(T167:T187)</f>
        <v>2.8171141</v>
      </c>
      <c r="AR166" s="126" t="s">
        <v>81</v>
      </c>
      <c r="AT166" s="133" t="s">
        <v>72</v>
      </c>
      <c r="AU166" s="133" t="s">
        <v>81</v>
      </c>
      <c r="AY166" s="126" t="s">
        <v>132</v>
      </c>
      <c r="BK166" s="134">
        <f>SUM(BK167:BK187)</f>
        <v>8871.07</v>
      </c>
    </row>
    <row r="167" spans="1:65" s="2" customFormat="1" ht="21.75" customHeight="1">
      <c r="A167" s="29"/>
      <c r="B167" s="137"/>
      <c r="C167" s="138" t="s">
        <v>8</v>
      </c>
      <c r="D167" s="138" t="s">
        <v>135</v>
      </c>
      <c r="E167" s="139" t="s">
        <v>193</v>
      </c>
      <c r="F167" s="140" t="s">
        <v>194</v>
      </c>
      <c r="G167" s="141" t="s">
        <v>138</v>
      </c>
      <c r="H167" s="142">
        <v>20.094</v>
      </c>
      <c r="I167" s="143">
        <v>4.23</v>
      </c>
      <c r="J167" s="143">
        <f>ROUND(I167*H167,2)</f>
        <v>85</v>
      </c>
      <c r="K167" s="144"/>
      <c r="L167" s="30"/>
      <c r="M167" s="145" t="s">
        <v>1</v>
      </c>
      <c r="N167" s="146" t="s">
        <v>39</v>
      </c>
      <c r="O167" s="147">
        <v>0.012</v>
      </c>
      <c r="P167" s="147">
        <f>O167*H167</f>
        <v>0.241128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195</v>
      </c>
      <c r="AT167" s="149" t="s">
        <v>135</v>
      </c>
      <c r="AU167" s="149" t="s">
        <v>139</v>
      </c>
      <c r="AY167" s="17" t="s">
        <v>132</v>
      </c>
      <c r="BE167" s="150">
        <f>IF(N167="základní",J167,0)</f>
        <v>0</v>
      </c>
      <c r="BF167" s="150">
        <f>IF(N167="snížená",J167,0)</f>
        <v>85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7" t="s">
        <v>139</v>
      </c>
      <c r="BK167" s="150">
        <f>ROUND(I167*H167,2)</f>
        <v>85</v>
      </c>
      <c r="BL167" s="17" t="s">
        <v>195</v>
      </c>
      <c r="BM167" s="149" t="s">
        <v>196</v>
      </c>
    </row>
    <row r="168" spans="2:51" s="14" customFormat="1" ht="11.25">
      <c r="B168" s="159"/>
      <c r="D168" s="152" t="s">
        <v>141</v>
      </c>
      <c r="E168" s="160" t="s">
        <v>1</v>
      </c>
      <c r="F168" s="161" t="s">
        <v>197</v>
      </c>
      <c r="H168" s="160" t="s">
        <v>1</v>
      </c>
      <c r="L168" s="159"/>
      <c r="M168" s="162"/>
      <c r="N168" s="163"/>
      <c r="O168" s="163"/>
      <c r="P168" s="163"/>
      <c r="Q168" s="163"/>
      <c r="R168" s="163"/>
      <c r="S168" s="163"/>
      <c r="T168" s="164"/>
      <c r="AT168" s="160" t="s">
        <v>141</v>
      </c>
      <c r="AU168" s="160" t="s">
        <v>139</v>
      </c>
      <c r="AV168" s="14" t="s">
        <v>81</v>
      </c>
      <c r="AW168" s="14" t="s">
        <v>30</v>
      </c>
      <c r="AX168" s="14" t="s">
        <v>73</v>
      </c>
      <c r="AY168" s="160" t="s">
        <v>132</v>
      </c>
    </row>
    <row r="169" spans="2:51" s="13" customFormat="1" ht="11.25">
      <c r="B169" s="151"/>
      <c r="D169" s="152" t="s">
        <v>141</v>
      </c>
      <c r="E169" s="153" t="s">
        <v>1</v>
      </c>
      <c r="F169" s="154" t="s">
        <v>198</v>
      </c>
      <c r="H169" s="155">
        <v>14.404</v>
      </c>
      <c r="L169" s="151"/>
      <c r="M169" s="156"/>
      <c r="N169" s="157"/>
      <c r="O169" s="157"/>
      <c r="P169" s="157"/>
      <c r="Q169" s="157"/>
      <c r="R169" s="157"/>
      <c r="S169" s="157"/>
      <c r="T169" s="158"/>
      <c r="AT169" s="153" t="s">
        <v>141</v>
      </c>
      <c r="AU169" s="153" t="s">
        <v>139</v>
      </c>
      <c r="AV169" s="13" t="s">
        <v>139</v>
      </c>
      <c r="AW169" s="13" t="s">
        <v>30</v>
      </c>
      <c r="AX169" s="13" t="s">
        <v>73</v>
      </c>
      <c r="AY169" s="153" t="s">
        <v>132</v>
      </c>
    </row>
    <row r="170" spans="2:51" s="14" customFormat="1" ht="11.25">
      <c r="B170" s="159"/>
      <c r="D170" s="152" t="s">
        <v>141</v>
      </c>
      <c r="E170" s="160" t="s">
        <v>1</v>
      </c>
      <c r="F170" s="161" t="s">
        <v>199</v>
      </c>
      <c r="H170" s="160" t="s">
        <v>1</v>
      </c>
      <c r="L170" s="159"/>
      <c r="M170" s="162"/>
      <c r="N170" s="163"/>
      <c r="O170" s="163"/>
      <c r="P170" s="163"/>
      <c r="Q170" s="163"/>
      <c r="R170" s="163"/>
      <c r="S170" s="163"/>
      <c r="T170" s="164"/>
      <c r="AT170" s="160" t="s">
        <v>141</v>
      </c>
      <c r="AU170" s="160" t="s">
        <v>139</v>
      </c>
      <c r="AV170" s="14" t="s">
        <v>81</v>
      </c>
      <c r="AW170" s="14" t="s">
        <v>30</v>
      </c>
      <c r="AX170" s="14" t="s">
        <v>73</v>
      </c>
      <c r="AY170" s="160" t="s">
        <v>132</v>
      </c>
    </row>
    <row r="171" spans="2:51" s="13" customFormat="1" ht="11.25">
      <c r="B171" s="151"/>
      <c r="D171" s="152" t="s">
        <v>141</v>
      </c>
      <c r="E171" s="153" t="s">
        <v>1</v>
      </c>
      <c r="F171" s="154" t="s">
        <v>200</v>
      </c>
      <c r="H171" s="155">
        <v>1.009</v>
      </c>
      <c r="L171" s="151"/>
      <c r="M171" s="156"/>
      <c r="N171" s="157"/>
      <c r="O171" s="157"/>
      <c r="P171" s="157"/>
      <c r="Q171" s="157"/>
      <c r="R171" s="157"/>
      <c r="S171" s="157"/>
      <c r="T171" s="158"/>
      <c r="AT171" s="153" t="s">
        <v>141</v>
      </c>
      <c r="AU171" s="153" t="s">
        <v>139</v>
      </c>
      <c r="AV171" s="13" t="s">
        <v>139</v>
      </c>
      <c r="AW171" s="13" t="s">
        <v>30</v>
      </c>
      <c r="AX171" s="13" t="s">
        <v>73</v>
      </c>
      <c r="AY171" s="153" t="s">
        <v>132</v>
      </c>
    </row>
    <row r="172" spans="2:51" s="13" customFormat="1" ht="11.25">
      <c r="B172" s="151"/>
      <c r="D172" s="152" t="s">
        <v>141</v>
      </c>
      <c r="E172" s="153" t="s">
        <v>1</v>
      </c>
      <c r="F172" s="154" t="s">
        <v>201</v>
      </c>
      <c r="H172" s="155">
        <v>4.681</v>
      </c>
      <c r="L172" s="151"/>
      <c r="M172" s="156"/>
      <c r="N172" s="157"/>
      <c r="O172" s="157"/>
      <c r="P172" s="157"/>
      <c r="Q172" s="157"/>
      <c r="R172" s="157"/>
      <c r="S172" s="157"/>
      <c r="T172" s="158"/>
      <c r="AT172" s="153" t="s">
        <v>141</v>
      </c>
      <c r="AU172" s="153" t="s">
        <v>139</v>
      </c>
      <c r="AV172" s="13" t="s">
        <v>139</v>
      </c>
      <c r="AW172" s="13" t="s">
        <v>30</v>
      </c>
      <c r="AX172" s="13" t="s">
        <v>73</v>
      </c>
      <c r="AY172" s="153" t="s">
        <v>132</v>
      </c>
    </row>
    <row r="173" spans="2:51" s="15" customFormat="1" ht="11.25">
      <c r="B173" s="175"/>
      <c r="D173" s="152" t="s">
        <v>141</v>
      </c>
      <c r="E173" s="176" t="s">
        <v>1</v>
      </c>
      <c r="F173" s="177" t="s">
        <v>202</v>
      </c>
      <c r="H173" s="178">
        <v>20.094</v>
      </c>
      <c r="L173" s="175"/>
      <c r="M173" s="179"/>
      <c r="N173" s="180"/>
      <c r="O173" s="180"/>
      <c r="P173" s="180"/>
      <c r="Q173" s="180"/>
      <c r="R173" s="180"/>
      <c r="S173" s="180"/>
      <c r="T173" s="181"/>
      <c r="AT173" s="176" t="s">
        <v>141</v>
      </c>
      <c r="AU173" s="176" t="s">
        <v>139</v>
      </c>
      <c r="AV173" s="15" t="s">
        <v>78</v>
      </c>
      <c r="AW173" s="15" t="s">
        <v>30</v>
      </c>
      <c r="AX173" s="15" t="s">
        <v>81</v>
      </c>
      <c r="AY173" s="176" t="s">
        <v>132</v>
      </c>
    </row>
    <row r="174" spans="1:65" s="2" customFormat="1" ht="21.75" customHeight="1">
      <c r="A174" s="29"/>
      <c r="B174" s="137"/>
      <c r="C174" s="138" t="s">
        <v>195</v>
      </c>
      <c r="D174" s="138" t="s">
        <v>135</v>
      </c>
      <c r="E174" s="139" t="s">
        <v>203</v>
      </c>
      <c r="F174" s="140" t="s">
        <v>204</v>
      </c>
      <c r="G174" s="141" t="s">
        <v>138</v>
      </c>
      <c r="H174" s="142">
        <v>26.094</v>
      </c>
      <c r="I174" s="143">
        <v>12.5</v>
      </c>
      <c r="J174" s="143">
        <f>ROUND(I174*H174,2)</f>
        <v>326.18</v>
      </c>
      <c r="K174" s="144"/>
      <c r="L174" s="30"/>
      <c r="M174" s="145" t="s">
        <v>1</v>
      </c>
      <c r="N174" s="146" t="s">
        <v>39</v>
      </c>
      <c r="O174" s="147">
        <v>0.035</v>
      </c>
      <c r="P174" s="147">
        <f>O174*H174</f>
        <v>0.9132900000000002</v>
      </c>
      <c r="Q174" s="147">
        <v>0</v>
      </c>
      <c r="R174" s="147">
        <f>Q174*H174</f>
        <v>0</v>
      </c>
      <c r="S174" s="147">
        <v>0.00015</v>
      </c>
      <c r="T174" s="148">
        <f>S174*H174</f>
        <v>0.0039141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195</v>
      </c>
      <c r="AT174" s="149" t="s">
        <v>135</v>
      </c>
      <c r="AU174" s="149" t="s">
        <v>139</v>
      </c>
      <c r="AY174" s="17" t="s">
        <v>132</v>
      </c>
      <c r="BE174" s="150">
        <f>IF(N174="základní",J174,0)</f>
        <v>0</v>
      </c>
      <c r="BF174" s="150">
        <f>IF(N174="snížená",J174,0)</f>
        <v>326.18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7" t="s">
        <v>139</v>
      </c>
      <c r="BK174" s="150">
        <f>ROUND(I174*H174,2)</f>
        <v>326.18</v>
      </c>
      <c r="BL174" s="17" t="s">
        <v>195</v>
      </c>
      <c r="BM174" s="149" t="s">
        <v>205</v>
      </c>
    </row>
    <row r="175" spans="2:51" s="14" customFormat="1" ht="22.5">
      <c r="B175" s="159"/>
      <c r="D175" s="152" t="s">
        <v>141</v>
      </c>
      <c r="E175" s="160" t="s">
        <v>1</v>
      </c>
      <c r="F175" s="161" t="s">
        <v>206</v>
      </c>
      <c r="H175" s="160" t="s">
        <v>1</v>
      </c>
      <c r="L175" s="159"/>
      <c r="M175" s="162"/>
      <c r="N175" s="163"/>
      <c r="O175" s="163"/>
      <c r="P175" s="163"/>
      <c r="Q175" s="163"/>
      <c r="R175" s="163"/>
      <c r="S175" s="163"/>
      <c r="T175" s="164"/>
      <c r="AT175" s="160" t="s">
        <v>141</v>
      </c>
      <c r="AU175" s="160" t="s">
        <v>139</v>
      </c>
      <c r="AV175" s="14" t="s">
        <v>81</v>
      </c>
      <c r="AW175" s="14" t="s">
        <v>30</v>
      </c>
      <c r="AX175" s="14" t="s">
        <v>73</v>
      </c>
      <c r="AY175" s="160" t="s">
        <v>132</v>
      </c>
    </row>
    <row r="176" spans="2:51" s="13" customFormat="1" ht="11.25">
      <c r="B176" s="151"/>
      <c r="D176" s="152" t="s">
        <v>141</v>
      </c>
      <c r="E176" s="153" t="s">
        <v>1</v>
      </c>
      <c r="F176" s="154" t="s">
        <v>207</v>
      </c>
      <c r="H176" s="155">
        <v>26.094</v>
      </c>
      <c r="L176" s="151"/>
      <c r="M176" s="156"/>
      <c r="N176" s="157"/>
      <c r="O176" s="157"/>
      <c r="P176" s="157"/>
      <c r="Q176" s="157"/>
      <c r="R176" s="157"/>
      <c r="S176" s="157"/>
      <c r="T176" s="158"/>
      <c r="AT176" s="153" t="s">
        <v>141</v>
      </c>
      <c r="AU176" s="153" t="s">
        <v>139</v>
      </c>
      <c r="AV176" s="13" t="s">
        <v>139</v>
      </c>
      <c r="AW176" s="13" t="s">
        <v>30</v>
      </c>
      <c r="AX176" s="13" t="s">
        <v>81</v>
      </c>
      <c r="AY176" s="153" t="s">
        <v>132</v>
      </c>
    </row>
    <row r="177" spans="1:65" s="2" customFormat="1" ht="21.75" customHeight="1">
      <c r="A177" s="29"/>
      <c r="B177" s="137"/>
      <c r="C177" s="138" t="s">
        <v>208</v>
      </c>
      <c r="D177" s="138" t="s">
        <v>135</v>
      </c>
      <c r="E177" s="139" t="s">
        <v>209</v>
      </c>
      <c r="F177" s="140" t="s">
        <v>210</v>
      </c>
      <c r="G177" s="141" t="s">
        <v>138</v>
      </c>
      <c r="H177" s="142">
        <v>67</v>
      </c>
      <c r="I177" s="143">
        <v>82.9</v>
      </c>
      <c r="J177" s="143">
        <f>ROUND(I177*H177,2)</f>
        <v>5554.3</v>
      </c>
      <c r="K177" s="144"/>
      <c r="L177" s="30"/>
      <c r="M177" s="145" t="s">
        <v>1</v>
      </c>
      <c r="N177" s="146" t="s">
        <v>39</v>
      </c>
      <c r="O177" s="147">
        <v>0.308</v>
      </c>
      <c r="P177" s="147">
        <f>O177*H177</f>
        <v>20.636</v>
      </c>
      <c r="Q177" s="147">
        <v>4E-05</v>
      </c>
      <c r="R177" s="147">
        <f>Q177*H177</f>
        <v>0.00268</v>
      </c>
      <c r="S177" s="147">
        <v>0</v>
      </c>
      <c r="T177" s="148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78</v>
      </c>
      <c r="AT177" s="149" t="s">
        <v>135</v>
      </c>
      <c r="AU177" s="149" t="s">
        <v>139</v>
      </c>
      <c r="AY177" s="17" t="s">
        <v>132</v>
      </c>
      <c r="BE177" s="150">
        <f>IF(N177="základní",J177,0)</f>
        <v>0</v>
      </c>
      <c r="BF177" s="150">
        <f>IF(N177="snížená",J177,0)</f>
        <v>5554.3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7" t="s">
        <v>139</v>
      </c>
      <c r="BK177" s="150">
        <f>ROUND(I177*H177,2)</f>
        <v>5554.3</v>
      </c>
      <c r="BL177" s="17" t="s">
        <v>78</v>
      </c>
      <c r="BM177" s="149" t="s">
        <v>211</v>
      </c>
    </row>
    <row r="178" spans="2:51" s="13" customFormat="1" ht="11.25">
      <c r="B178" s="151"/>
      <c r="D178" s="152" t="s">
        <v>141</v>
      </c>
      <c r="E178" s="153" t="s">
        <v>1</v>
      </c>
      <c r="F178" s="154" t="s">
        <v>212</v>
      </c>
      <c r="H178" s="155">
        <v>17</v>
      </c>
      <c r="L178" s="151"/>
      <c r="M178" s="156"/>
      <c r="N178" s="157"/>
      <c r="O178" s="157"/>
      <c r="P178" s="157"/>
      <c r="Q178" s="157"/>
      <c r="R178" s="157"/>
      <c r="S178" s="157"/>
      <c r="T178" s="158"/>
      <c r="AT178" s="153" t="s">
        <v>141</v>
      </c>
      <c r="AU178" s="153" t="s">
        <v>139</v>
      </c>
      <c r="AV178" s="13" t="s">
        <v>139</v>
      </c>
      <c r="AW178" s="13" t="s">
        <v>30</v>
      </c>
      <c r="AX178" s="13" t="s">
        <v>73</v>
      </c>
      <c r="AY178" s="153" t="s">
        <v>132</v>
      </c>
    </row>
    <row r="179" spans="2:51" s="14" customFormat="1" ht="11.25">
      <c r="B179" s="159"/>
      <c r="D179" s="152" t="s">
        <v>141</v>
      </c>
      <c r="E179" s="160" t="s">
        <v>1</v>
      </c>
      <c r="F179" s="161" t="s">
        <v>213</v>
      </c>
      <c r="H179" s="160" t="s">
        <v>1</v>
      </c>
      <c r="L179" s="159"/>
      <c r="M179" s="162"/>
      <c r="N179" s="163"/>
      <c r="O179" s="163"/>
      <c r="P179" s="163"/>
      <c r="Q179" s="163"/>
      <c r="R179" s="163"/>
      <c r="S179" s="163"/>
      <c r="T179" s="164"/>
      <c r="AT179" s="160" t="s">
        <v>141</v>
      </c>
      <c r="AU179" s="160" t="s">
        <v>139</v>
      </c>
      <c r="AV179" s="14" t="s">
        <v>81</v>
      </c>
      <c r="AW179" s="14" t="s">
        <v>30</v>
      </c>
      <c r="AX179" s="14" t="s">
        <v>73</v>
      </c>
      <c r="AY179" s="160" t="s">
        <v>132</v>
      </c>
    </row>
    <row r="180" spans="2:51" s="13" customFormat="1" ht="11.25">
      <c r="B180" s="151"/>
      <c r="D180" s="152" t="s">
        <v>141</v>
      </c>
      <c r="E180" s="153" t="s">
        <v>1</v>
      </c>
      <c r="F180" s="154" t="s">
        <v>177</v>
      </c>
      <c r="H180" s="155">
        <v>50</v>
      </c>
      <c r="L180" s="151"/>
      <c r="M180" s="156"/>
      <c r="N180" s="157"/>
      <c r="O180" s="157"/>
      <c r="P180" s="157"/>
      <c r="Q180" s="157"/>
      <c r="R180" s="157"/>
      <c r="S180" s="157"/>
      <c r="T180" s="158"/>
      <c r="AT180" s="153" t="s">
        <v>141</v>
      </c>
      <c r="AU180" s="153" t="s">
        <v>139</v>
      </c>
      <c r="AV180" s="13" t="s">
        <v>139</v>
      </c>
      <c r="AW180" s="13" t="s">
        <v>30</v>
      </c>
      <c r="AX180" s="13" t="s">
        <v>73</v>
      </c>
      <c r="AY180" s="153" t="s">
        <v>132</v>
      </c>
    </row>
    <row r="181" spans="2:51" s="15" customFormat="1" ht="11.25">
      <c r="B181" s="175"/>
      <c r="D181" s="152" t="s">
        <v>141</v>
      </c>
      <c r="E181" s="176" t="s">
        <v>1</v>
      </c>
      <c r="F181" s="177" t="s">
        <v>202</v>
      </c>
      <c r="H181" s="178">
        <v>67</v>
      </c>
      <c r="L181" s="175"/>
      <c r="M181" s="179"/>
      <c r="N181" s="180"/>
      <c r="O181" s="180"/>
      <c r="P181" s="180"/>
      <c r="Q181" s="180"/>
      <c r="R181" s="180"/>
      <c r="S181" s="180"/>
      <c r="T181" s="181"/>
      <c r="AT181" s="176" t="s">
        <v>141</v>
      </c>
      <c r="AU181" s="176" t="s">
        <v>139</v>
      </c>
      <c r="AV181" s="15" t="s">
        <v>78</v>
      </c>
      <c r="AW181" s="15" t="s">
        <v>30</v>
      </c>
      <c r="AX181" s="15" t="s">
        <v>81</v>
      </c>
      <c r="AY181" s="176" t="s">
        <v>132</v>
      </c>
    </row>
    <row r="182" spans="1:65" s="2" customFormat="1" ht="16.5" customHeight="1">
      <c r="A182" s="29"/>
      <c r="B182" s="137"/>
      <c r="C182" s="138" t="s">
        <v>214</v>
      </c>
      <c r="D182" s="138" t="s">
        <v>135</v>
      </c>
      <c r="E182" s="139" t="s">
        <v>215</v>
      </c>
      <c r="F182" s="140" t="s">
        <v>216</v>
      </c>
      <c r="G182" s="141" t="s">
        <v>138</v>
      </c>
      <c r="H182" s="142">
        <v>28.132</v>
      </c>
      <c r="I182" s="143">
        <v>74.5</v>
      </c>
      <c r="J182" s="143">
        <f>ROUND(I182*H182,2)</f>
        <v>2095.83</v>
      </c>
      <c r="K182" s="144"/>
      <c r="L182" s="30"/>
      <c r="M182" s="145" t="s">
        <v>1</v>
      </c>
      <c r="N182" s="146" t="s">
        <v>39</v>
      </c>
      <c r="O182" s="147">
        <v>0.281</v>
      </c>
      <c r="P182" s="147">
        <f>O182*H182</f>
        <v>7.905092000000002</v>
      </c>
      <c r="Q182" s="147">
        <v>0</v>
      </c>
      <c r="R182" s="147">
        <f>Q182*H182</f>
        <v>0</v>
      </c>
      <c r="S182" s="147">
        <v>0.1</v>
      </c>
      <c r="T182" s="148">
        <f>S182*H182</f>
        <v>2.8132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78</v>
      </c>
      <c r="AT182" s="149" t="s">
        <v>135</v>
      </c>
      <c r="AU182" s="149" t="s">
        <v>139</v>
      </c>
      <c r="AY182" s="17" t="s">
        <v>132</v>
      </c>
      <c r="BE182" s="150">
        <f>IF(N182="základní",J182,0)</f>
        <v>0</v>
      </c>
      <c r="BF182" s="150">
        <f>IF(N182="snížená",J182,0)</f>
        <v>2095.83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7" t="s">
        <v>139</v>
      </c>
      <c r="BK182" s="150">
        <f>ROUND(I182*H182,2)</f>
        <v>2095.83</v>
      </c>
      <c r="BL182" s="17" t="s">
        <v>78</v>
      </c>
      <c r="BM182" s="149" t="s">
        <v>217</v>
      </c>
    </row>
    <row r="183" spans="2:51" s="13" customFormat="1" ht="11.25">
      <c r="B183" s="151"/>
      <c r="D183" s="152" t="s">
        <v>141</v>
      </c>
      <c r="E183" s="153" t="s">
        <v>1</v>
      </c>
      <c r="F183" s="154" t="s">
        <v>218</v>
      </c>
      <c r="H183" s="155">
        <v>28.132</v>
      </c>
      <c r="L183" s="151"/>
      <c r="M183" s="156"/>
      <c r="N183" s="157"/>
      <c r="O183" s="157"/>
      <c r="P183" s="157"/>
      <c r="Q183" s="157"/>
      <c r="R183" s="157"/>
      <c r="S183" s="157"/>
      <c r="T183" s="158"/>
      <c r="AT183" s="153" t="s">
        <v>141</v>
      </c>
      <c r="AU183" s="153" t="s">
        <v>139</v>
      </c>
      <c r="AV183" s="13" t="s">
        <v>139</v>
      </c>
      <c r="AW183" s="13" t="s">
        <v>30</v>
      </c>
      <c r="AX183" s="13" t="s">
        <v>81</v>
      </c>
      <c r="AY183" s="153" t="s">
        <v>132</v>
      </c>
    </row>
    <row r="184" spans="1:65" s="2" customFormat="1" ht="16.5" customHeight="1">
      <c r="A184" s="29"/>
      <c r="B184" s="137"/>
      <c r="C184" s="138" t="s">
        <v>219</v>
      </c>
      <c r="D184" s="138" t="s">
        <v>135</v>
      </c>
      <c r="E184" s="139" t="s">
        <v>220</v>
      </c>
      <c r="F184" s="140" t="s">
        <v>221</v>
      </c>
      <c r="G184" s="141" t="s">
        <v>138</v>
      </c>
      <c r="H184" s="142">
        <v>5.784</v>
      </c>
      <c r="I184" s="143">
        <v>140</v>
      </c>
      <c r="J184" s="143">
        <f>ROUND(I184*H184,2)</f>
        <v>809.76</v>
      </c>
      <c r="K184" s="144"/>
      <c r="L184" s="30"/>
      <c r="M184" s="145" t="s">
        <v>1</v>
      </c>
      <c r="N184" s="146" t="s">
        <v>39</v>
      </c>
      <c r="O184" s="147">
        <v>0.306</v>
      </c>
      <c r="P184" s="147">
        <f>O184*H184</f>
        <v>1.769904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78</v>
      </c>
      <c r="AT184" s="149" t="s">
        <v>135</v>
      </c>
      <c r="AU184" s="149" t="s">
        <v>139</v>
      </c>
      <c r="AY184" s="17" t="s">
        <v>132</v>
      </c>
      <c r="BE184" s="150">
        <f>IF(N184="základní",J184,0)</f>
        <v>0</v>
      </c>
      <c r="BF184" s="150">
        <f>IF(N184="snížená",J184,0)</f>
        <v>809.76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7" t="s">
        <v>139</v>
      </c>
      <c r="BK184" s="150">
        <f>ROUND(I184*H184,2)</f>
        <v>809.76</v>
      </c>
      <c r="BL184" s="17" t="s">
        <v>78</v>
      </c>
      <c r="BM184" s="149" t="s">
        <v>222</v>
      </c>
    </row>
    <row r="185" spans="2:51" s="13" customFormat="1" ht="11.25">
      <c r="B185" s="151"/>
      <c r="D185" s="152" t="s">
        <v>141</v>
      </c>
      <c r="E185" s="153" t="s">
        <v>1</v>
      </c>
      <c r="F185" s="154" t="s">
        <v>223</v>
      </c>
      <c r="H185" s="155">
        <v>4.681</v>
      </c>
      <c r="L185" s="151"/>
      <c r="M185" s="156"/>
      <c r="N185" s="157"/>
      <c r="O185" s="157"/>
      <c r="P185" s="157"/>
      <c r="Q185" s="157"/>
      <c r="R185" s="157"/>
      <c r="S185" s="157"/>
      <c r="T185" s="158"/>
      <c r="AT185" s="153" t="s">
        <v>141</v>
      </c>
      <c r="AU185" s="153" t="s">
        <v>139</v>
      </c>
      <c r="AV185" s="13" t="s">
        <v>139</v>
      </c>
      <c r="AW185" s="13" t="s">
        <v>30</v>
      </c>
      <c r="AX185" s="13" t="s">
        <v>73</v>
      </c>
      <c r="AY185" s="153" t="s">
        <v>132</v>
      </c>
    </row>
    <row r="186" spans="2:51" s="13" customFormat="1" ht="11.25">
      <c r="B186" s="151"/>
      <c r="D186" s="152" t="s">
        <v>141</v>
      </c>
      <c r="E186" s="153" t="s">
        <v>1</v>
      </c>
      <c r="F186" s="154" t="s">
        <v>224</v>
      </c>
      <c r="H186" s="155">
        <v>1.103</v>
      </c>
      <c r="L186" s="151"/>
      <c r="M186" s="156"/>
      <c r="N186" s="157"/>
      <c r="O186" s="157"/>
      <c r="P186" s="157"/>
      <c r="Q186" s="157"/>
      <c r="R186" s="157"/>
      <c r="S186" s="157"/>
      <c r="T186" s="158"/>
      <c r="AT186" s="153" t="s">
        <v>141</v>
      </c>
      <c r="AU186" s="153" t="s">
        <v>139</v>
      </c>
      <c r="AV186" s="13" t="s">
        <v>139</v>
      </c>
      <c r="AW186" s="13" t="s">
        <v>30</v>
      </c>
      <c r="AX186" s="13" t="s">
        <v>73</v>
      </c>
      <c r="AY186" s="153" t="s">
        <v>132</v>
      </c>
    </row>
    <row r="187" spans="2:51" s="15" customFormat="1" ht="11.25">
      <c r="B187" s="175"/>
      <c r="D187" s="152" t="s">
        <v>141</v>
      </c>
      <c r="E187" s="176" t="s">
        <v>1</v>
      </c>
      <c r="F187" s="177" t="s">
        <v>202</v>
      </c>
      <c r="H187" s="178">
        <v>5.784</v>
      </c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141</v>
      </c>
      <c r="AU187" s="176" t="s">
        <v>139</v>
      </c>
      <c r="AV187" s="15" t="s">
        <v>78</v>
      </c>
      <c r="AW187" s="15" t="s">
        <v>30</v>
      </c>
      <c r="AX187" s="15" t="s">
        <v>81</v>
      </c>
      <c r="AY187" s="176" t="s">
        <v>132</v>
      </c>
    </row>
    <row r="188" spans="2:63" s="12" customFormat="1" ht="22.9" customHeight="1">
      <c r="B188" s="125"/>
      <c r="D188" s="126" t="s">
        <v>72</v>
      </c>
      <c r="E188" s="135" t="s">
        <v>225</v>
      </c>
      <c r="F188" s="135" t="s">
        <v>226</v>
      </c>
      <c r="J188" s="136">
        <f>BK188</f>
        <v>17947.73</v>
      </c>
      <c r="L188" s="125"/>
      <c r="M188" s="129"/>
      <c r="N188" s="130"/>
      <c r="O188" s="130"/>
      <c r="P188" s="131">
        <f>SUM(P189:P195)</f>
        <v>56.769331</v>
      </c>
      <c r="Q188" s="130"/>
      <c r="R188" s="131">
        <f>SUM(R189:R195)</f>
        <v>0</v>
      </c>
      <c r="S188" s="130"/>
      <c r="T188" s="132">
        <f>SUM(T189:T195)</f>
        <v>0</v>
      </c>
      <c r="AR188" s="126" t="s">
        <v>81</v>
      </c>
      <c r="AT188" s="133" t="s">
        <v>72</v>
      </c>
      <c r="AU188" s="133" t="s">
        <v>81</v>
      </c>
      <c r="AY188" s="126" t="s">
        <v>132</v>
      </c>
      <c r="BK188" s="134">
        <f>SUM(BK189:BK195)</f>
        <v>17947.73</v>
      </c>
    </row>
    <row r="189" spans="1:65" s="2" customFormat="1" ht="21.75" customHeight="1">
      <c r="A189" s="29"/>
      <c r="B189" s="137"/>
      <c r="C189" s="138" t="s">
        <v>227</v>
      </c>
      <c r="D189" s="138" t="s">
        <v>135</v>
      </c>
      <c r="E189" s="139" t="s">
        <v>228</v>
      </c>
      <c r="F189" s="140" t="s">
        <v>229</v>
      </c>
      <c r="G189" s="141" t="s">
        <v>230</v>
      </c>
      <c r="H189" s="142">
        <v>3.049</v>
      </c>
      <c r="I189" s="143">
        <v>1530</v>
      </c>
      <c r="J189" s="143">
        <f>ROUND(I189*H189,2)</f>
        <v>4664.97</v>
      </c>
      <c r="K189" s="144"/>
      <c r="L189" s="30"/>
      <c r="M189" s="145" t="s">
        <v>1</v>
      </c>
      <c r="N189" s="146" t="s">
        <v>39</v>
      </c>
      <c r="O189" s="147">
        <v>5.44</v>
      </c>
      <c r="P189" s="147">
        <f>O189*H189</f>
        <v>16.586560000000002</v>
      </c>
      <c r="Q189" s="147">
        <v>0</v>
      </c>
      <c r="R189" s="147">
        <f>Q189*H189</f>
        <v>0</v>
      </c>
      <c r="S189" s="147">
        <v>0</v>
      </c>
      <c r="T189" s="148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78</v>
      </c>
      <c r="AT189" s="149" t="s">
        <v>135</v>
      </c>
      <c r="AU189" s="149" t="s">
        <v>139</v>
      </c>
      <c r="AY189" s="17" t="s">
        <v>132</v>
      </c>
      <c r="BE189" s="150">
        <f>IF(N189="základní",J189,0)</f>
        <v>0</v>
      </c>
      <c r="BF189" s="150">
        <f>IF(N189="snížená",J189,0)</f>
        <v>4664.97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7" t="s">
        <v>139</v>
      </c>
      <c r="BK189" s="150">
        <f>ROUND(I189*H189,2)</f>
        <v>4664.97</v>
      </c>
      <c r="BL189" s="17" t="s">
        <v>78</v>
      </c>
      <c r="BM189" s="149" t="s">
        <v>231</v>
      </c>
    </row>
    <row r="190" spans="1:65" s="2" customFormat="1" ht="21.75" customHeight="1">
      <c r="A190" s="29"/>
      <c r="B190" s="137"/>
      <c r="C190" s="138" t="s">
        <v>7</v>
      </c>
      <c r="D190" s="138" t="s">
        <v>135</v>
      </c>
      <c r="E190" s="139" t="s">
        <v>232</v>
      </c>
      <c r="F190" s="140" t="s">
        <v>233</v>
      </c>
      <c r="G190" s="141" t="s">
        <v>230</v>
      </c>
      <c r="H190" s="142">
        <v>152.45</v>
      </c>
      <c r="I190" s="143">
        <v>58.4</v>
      </c>
      <c r="J190" s="143">
        <f>ROUND(I190*H190,2)</f>
        <v>8903.08</v>
      </c>
      <c r="K190" s="144"/>
      <c r="L190" s="30"/>
      <c r="M190" s="145" t="s">
        <v>1</v>
      </c>
      <c r="N190" s="146" t="s">
        <v>39</v>
      </c>
      <c r="O190" s="147">
        <v>0.26</v>
      </c>
      <c r="P190" s="147">
        <f>O190*H190</f>
        <v>39.637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78</v>
      </c>
      <c r="AT190" s="149" t="s">
        <v>135</v>
      </c>
      <c r="AU190" s="149" t="s">
        <v>139</v>
      </c>
      <c r="AY190" s="17" t="s">
        <v>132</v>
      </c>
      <c r="BE190" s="150">
        <f>IF(N190="základní",J190,0)</f>
        <v>0</v>
      </c>
      <c r="BF190" s="150">
        <f>IF(N190="snížená",J190,0)</f>
        <v>8903.08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139</v>
      </c>
      <c r="BK190" s="150">
        <f>ROUND(I190*H190,2)</f>
        <v>8903.08</v>
      </c>
      <c r="BL190" s="17" t="s">
        <v>78</v>
      </c>
      <c r="BM190" s="149" t="s">
        <v>234</v>
      </c>
    </row>
    <row r="191" spans="2:51" s="13" customFormat="1" ht="11.25">
      <c r="B191" s="151"/>
      <c r="D191" s="152" t="s">
        <v>141</v>
      </c>
      <c r="F191" s="154" t="s">
        <v>235</v>
      </c>
      <c r="H191" s="155">
        <v>152.45</v>
      </c>
      <c r="L191" s="151"/>
      <c r="M191" s="156"/>
      <c r="N191" s="157"/>
      <c r="O191" s="157"/>
      <c r="P191" s="157"/>
      <c r="Q191" s="157"/>
      <c r="R191" s="157"/>
      <c r="S191" s="157"/>
      <c r="T191" s="158"/>
      <c r="AT191" s="153" t="s">
        <v>141</v>
      </c>
      <c r="AU191" s="153" t="s">
        <v>139</v>
      </c>
      <c r="AV191" s="13" t="s">
        <v>139</v>
      </c>
      <c r="AW191" s="13" t="s">
        <v>3</v>
      </c>
      <c r="AX191" s="13" t="s">
        <v>81</v>
      </c>
      <c r="AY191" s="153" t="s">
        <v>132</v>
      </c>
    </row>
    <row r="192" spans="1:65" s="2" customFormat="1" ht="21.75" customHeight="1">
      <c r="A192" s="29"/>
      <c r="B192" s="137"/>
      <c r="C192" s="138" t="s">
        <v>236</v>
      </c>
      <c r="D192" s="138" t="s">
        <v>135</v>
      </c>
      <c r="E192" s="139" t="s">
        <v>237</v>
      </c>
      <c r="F192" s="140" t="s">
        <v>238</v>
      </c>
      <c r="G192" s="141" t="s">
        <v>230</v>
      </c>
      <c r="H192" s="142">
        <v>3.049</v>
      </c>
      <c r="I192" s="143">
        <v>213</v>
      </c>
      <c r="J192" s="143">
        <f>ROUND(I192*H192,2)</f>
        <v>649.44</v>
      </c>
      <c r="K192" s="144"/>
      <c r="L192" s="30"/>
      <c r="M192" s="145" t="s">
        <v>1</v>
      </c>
      <c r="N192" s="146" t="s">
        <v>39</v>
      </c>
      <c r="O192" s="147">
        <v>0.125</v>
      </c>
      <c r="P192" s="147">
        <f>O192*H192</f>
        <v>0.381125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78</v>
      </c>
      <c r="AT192" s="149" t="s">
        <v>135</v>
      </c>
      <c r="AU192" s="149" t="s">
        <v>139</v>
      </c>
      <c r="AY192" s="17" t="s">
        <v>132</v>
      </c>
      <c r="BE192" s="150">
        <f>IF(N192="základní",J192,0)</f>
        <v>0</v>
      </c>
      <c r="BF192" s="150">
        <f>IF(N192="snížená",J192,0)</f>
        <v>649.44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7" t="s">
        <v>139</v>
      </c>
      <c r="BK192" s="150">
        <f>ROUND(I192*H192,2)</f>
        <v>649.44</v>
      </c>
      <c r="BL192" s="17" t="s">
        <v>78</v>
      </c>
      <c r="BM192" s="149" t="s">
        <v>239</v>
      </c>
    </row>
    <row r="193" spans="1:65" s="2" customFormat="1" ht="21.75" customHeight="1">
      <c r="A193" s="29"/>
      <c r="B193" s="137"/>
      <c r="C193" s="138" t="s">
        <v>240</v>
      </c>
      <c r="D193" s="138" t="s">
        <v>135</v>
      </c>
      <c r="E193" s="139" t="s">
        <v>241</v>
      </c>
      <c r="F193" s="140" t="s">
        <v>242</v>
      </c>
      <c r="G193" s="141" t="s">
        <v>230</v>
      </c>
      <c r="H193" s="142">
        <v>27.441</v>
      </c>
      <c r="I193" s="143">
        <v>9.27</v>
      </c>
      <c r="J193" s="143">
        <f>ROUND(I193*H193,2)</f>
        <v>254.38</v>
      </c>
      <c r="K193" s="144"/>
      <c r="L193" s="30"/>
      <c r="M193" s="145" t="s">
        <v>1</v>
      </c>
      <c r="N193" s="146" t="s">
        <v>39</v>
      </c>
      <c r="O193" s="147">
        <v>0.006</v>
      </c>
      <c r="P193" s="147">
        <f>O193*H193</f>
        <v>0.164646</v>
      </c>
      <c r="Q193" s="147">
        <v>0</v>
      </c>
      <c r="R193" s="147">
        <f>Q193*H193</f>
        <v>0</v>
      </c>
      <c r="S193" s="147">
        <v>0</v>
      </c>
      <c r="T193" s="148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78</v>
      </c>
      <c r="AT193" s="149" t="s">
        <v>135</v>
      </c>
      <c r="AU193" s="149" t="s">
        <v>139</v>
      </c>
      <c r="AY193" s="17" t="s">
        <v>132</v>
      </c>
      <c r="BE193" s="150">
        <f>IF(N193="základní",J193,0)</f>
        <v>0</v>
      </c>
      <c r="BF193" s="150">
        <f>IF(N193="snížená",J193,0)</f>
        <v>254.38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7" t="s">
        <v>139</v>
      </c>
      <c r="BK193" s="150">
        <f>ROUND(I193*H193,2)</f>
        <v>254.38</v>
      </c>
      <c r="BL193" s="17" t="s">
        <v>78</v>
      </c>
      <c r="BM193" s="149" t="s">
        <v>243</v>
      </c>
    </row>
    <row r="194" spans="2:51" s="13" customFormat="1" ht="11.25">
      <c r="B194" s="151"/>
      <c r="D194" s="152" t="s">
        <v>141</v>
      </c>
      <c r="F194" s="154" t="s">
        <v>244</v>
      </c>
      <c r="H194" s="155">
        <v>27.441</v>
      </c>
      <c r="L194" s="151"/>
      <c r="M194" s="156"/>
      <c r="N194" s="157"/>
      <c r="O194" s="157"/>
      <c r="P194" s="157"/>
      <c r="Q194" s="157"/>
      <c r="R194" s="157"/>
      <c r="S194" s="157"/>
      <c r="T194" s="158"/>
      <c r="AT194" s="153" t="s">
        <v>141</v>
      </c>
      <c r="AU194" s="153" t="s">
        <v>139</v>
      </c>
      <c r="AV194" s="13" t="s">
        <v>139</v>
      </c>
      <c r="AW194" s="13" t="s">
        <v>3</v>
      </c>
      <c r="AX194" s="13" t="s">
        <v>81</v>
      </c>
      <c r="AY194" s="153" t="s">
        <v>132</v>
      </c>
    </row>
    <row r="195" spans="1:65" s="2" customFormat="1" ht="21.75" customHeight="1">
      <c r="A195" s="29"/>
      <c r="B195" s="137"/>
      <c r="C195" s="138" t="s">
        <v>245</v>
      </c>
      <c r="D195" s="138" t="s">
        <v>135</v>
      </c>
      <c r="E195" s="139" t="s">
        <v>246</v>
      </c>
      <c r="F195" s="140" t="s">
        <v>247</v>
      </c>
      <c r="G195" s="141" t="s">
        <v>230</v>
      </c>
      <c r="H195" s="142">
        <v>3.049</v>
      </c>
      <c r="I195" s="143">
        <v>1140</v>
      </c>
      <c r="J195" s="143">
        <f>ROUND(I195*H195,2)</f>
        <v>3475.86</v>
      </c>
      <c r="K195" s="144"/>
      <c r="L195" s="30"/>
      <c r="M195" s="145" t="s">
        <v>1</v>
      </c>
      <c r="N195" s="146" t="s">
        <v>39</v>
      </c>
      <c r="O195" s="147">
        <v>0</v>
      </c>
      <c r="P195" s="147">
        <f>O195*H195</f>
        <v>0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78</v>
      </c>
      <c r="AT195" s="149" t="s">
        <v>135</v>
      </c>
      <c r="AU195" s="149" t="s">
        <v>139</v>
      </c>
      <c r="AY195" s="17" t="s">
        <v>132</v>
      </c>
      <c r="BE195" s="150">
        <f>IF(N195="základní",J195,0)</f>
        <v>0</v>
      </c>
      <c r="BF195" s="150">
        <f>IF(N195="snížená",J195,0)</f>
        <v>3475.86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7" t="s">
        <v>139</v>
      </c>
      <c r="BK195" s="150">
        <f>ROUND(I195*H195,2)</f>
        <v>3475.86</v>
      </c>
      <c r="BL195" s="17" t="s">
        <v>78</v>
      </c>
      <c r="BM195" s="149" t="s">
        <v>248</v>
      </c>
    </row>
    <row r="196" spans="2:63" s="12" customFormat="1" ht="22.9" customHeight="1">
      <c r="B196" s="125"/>
      <c r="D196" s="126" t="s">
        <v>72</v>
      </c>
      <c r="E196" s="135" t="s">
        <v>249</v>
      </c>
      <c r="F196" s="135" t="s">
        <v>250</v>
      </c>
      <c r="J196" s="136">
        <f>BK196</f>
        <v>1219.37</v>
      </c>
      <c r="L196" s="125"/>
      <c r="M196" s="129"/>
      <c r="N196" s="130"/>
      <c r="O196" s="130"/>
      <c r="P196" s="131">
        <f>SUM(P197:P199)</f>
        <v>3.3720329999999996</v>
      </c>
      <c r="Q196" s="130"/>
      <c r="R196" s="131">
        <f>SUM(R197:R199)</f>
        <v>0</v>
      </c>
      <c r="S196" s="130"/>
      <c r="T196" s="132">
        <f>SUM(T197:T199)</f>
        <v>0</v>
      </c>
      <c r="AR196" s="126" t="s">
        <v>81</v>
      </c>
      <c r="AT196" s="133" t="s">
        <v>72</v>
      </c>
      <c r="AU196" s="133" t="s">
        <v>81</v>
      </c>
      <c r="AY196" s="126" t="s">
        <v>132</v>
      </c>
      <c r="BK196" s="134">
        <f>SUM(BK197:BK199)</f>
        <v>1219.37</v>
      </c>
    </row>
    <row r="197" spans="1:65" s="2" customFormat="1" ht="16.5" customHeight="1">
      <c r="A197" s="29"/>
      <c r="B197" s="137"/>
      <c r="C197" s="138" t="s">
        <v>251</v>
      </c>
      <c r="D197" s="138" t="s">
        <v>135</v>
      </c>
      <c r="E197" s="139" t="s">
        <v>252</v>
      </c>
      <c r="F197" s="140" t="s">
        <v>253</v>
      </c>
      <c r="G197" s="141" t="s">
        <v>230</v>
      </c>
      <c r="H197" s="142">
        <v>1.029</v>
      </c>
      <c r="I197" s="143">
        <v>270</v>
      </c>
      <c r="J197" s="143">
        <f>ROUND(I197*H197,2)</f>
        <v>277.83</v>
      </c>
      <c r="K197" s="144"/>
      <c r="L197" s="30"/>
      <c r="M197" s="145" t="s">
        <v>1</v>
      </c>
      <c r="N197" s="146" t="s">
        <v>39</v>
      </c>
      <c r="O197" s="147">
        <v>0.328</v>
      </c>
      <c r="P197" s="147">
        <f>O197*H197</f>
        <v>0.337512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78</v>
      </c>
      <c r="AT197" s="149" t="s">
        <v>135</v>
      </c>
      <c r="AU197" s="149" t="s">
        <v>139</v>
      </c>
      <c r="AY197" s="17" t="s">
        <v>132</v>
      </c>
      <c r="BE197" s="150">
        <f>IF(N197="základní",J197,0)</f>
        <v>0</v>
      </c>
      <c r="BF197" s="150">
        <f>IF(N197="snížená",J197,0)</f>
        <v>277.83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7" t="s">
        <v>139</v>
      </c>
      <c r="BK197" s="150">
        <f>ROUND(I197*H197,2)</f>
        <v>277.83</v>
      </c>
      <c r="BL197" s="17" t="s">
        <v>78</v>
      </c>
      <c r="BM197" s="149" t="s">
        <v>254</v>
      </c>
    </row>
    <row r="198" spans="1:65" s="2" customFormat="1" ht="21.75" customHeight="1">
      <c r="A198" s="29"/>
      <c r="B198" s="137"/>
      <c r="C198" s="138" t="s">
        <v>255</v>
      </c>
      <c r="D198" s="138" t="s">
        <v>135</v>
      </c>
      <c r="E198" s="139" t="s">
        <v>256</v>
      </c>
      <c r="F198" s="140" t="s">
        <v>257</v>
      </c>
      <c r="G198" s="141" t="s">
        <v>230</v>
      </c>
      <c r="H198" s="142">
        <v>1.029</v>
      </c>
      <c r="I198" s="143">
        <v>162</v>
      </c>
      <c r="J198" s="143">
        <f>ROUND(I198*H198,2)</f>
        <v>166.7</v>
      </c>
      <c r="K198" s="144"/>
      <c r="L198" s="30"/>
      <c r="M198" s="145" t="s">
        <v>1</v>
      </c>
      <c r="N198" s="146" t="s">
        <v>39</v>
      </c>
      <c r="O198" s="147">
        <v>0.163</v>
      </c>
      <c r="P198" s="147">
        <f>O198*H198</f>
        <v>0.167727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78</v>
      </c>
      <c r="AT198" s="149" t="s">
        <v>135</v>
      </c>
      <c r="AU198" s="149" t="s">
        <v>139</v>
      </c>
      <c r="AY198" s="17" t="s">
        <v>132</v>
      </c>
      <c r="BE198" s="150">
        <f>IF(N198="základní",J198,0)</f>
        <v>0</v>
      </c>
      <c r="BF198" s="150">
        <f>IF(N198="snížená",J198,0)</f>
        <v>166.7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7" t="s">
        <v>139</v>
      </c>
      <c r="BK198" s="150">
        <f>ROUND(I198*H198,2)</f>
        <v>166.7</v>
      </c>
      <c r="BL198" s="17" t="s">
        <v>78</v>
      </c>
      <c r="BM198" s="149" t="s">
        <v>258</v>
      </c>
    </row>
    <row r="199" spans="1:65" s="2" customFormat="1" ht="21.75" customHeight="1">
      <c r="A199" s="29"/>
      <c r="B199" s="137"/>
      <c r="C199" s="138" t="s">
        <v>259</v>
      </c>
      <c r="D199" s="138" t="s">
        <v>135</v>
      </c>
      <c r="E199" s="139" t="s">
        <v>260</v>
      </c>
      <c r="F199" s="140" t="s">
        <v>261</v>
      </c>
      <c r="G199" s="141" t="s">
        <v>230</v>
      </c>
      <c r="H199" s="142">
        <v>1.029</v>
      </c>
      <c r="I199" s="143">
        <v>753</v>
      </c>
      <c r="J199" s="143">
        <f>ROUND(I199*H199,2)</f>
        <v>774.84</v>
      </c>
      <c r="K199" s="144"/>
      <c r="L199" s="30"/>
      <c r="M199" s="145" t="s">
        <v>1</v>
      </c>
      <c r="N199" s="146" t="s">
        <v>39</v>
      </c>
      <c r="O199" s="147">
        <v>2.786</v>
      </c>
      <c r="P199" s="147">
        <f>O199*H199</f>
        <v>2.8667939999999996</v>
      </c>
      <c r="Q199" s="147">
        <v>0</v>
      </c>
      <c r="R199" s="147">
        <f>Q199*H199</f>
        <v>0</v>
      </c>
      <c r="S199" s="147">
        <v>0</v>
      </c>
      <c r="T199" s="14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78</v>
      </c>
      <c r="AT199" s="149" t="s">
        <v>135</v>
      </c>
      <c r="AU199" s="149" t="s">
        <v>139</v>
      </c>
      <c r="AY199" s="17" t="s">
        <v>132</v>
      </c>
      <c r="BE199" s="150">
        <f>IF(N199="základní",J199,0)</f>
        <v>0</v>
      </c>
      <c r="BF199" s="150">
        <f>IF(N199="snížená",J199,0)</f>
        <v>774.84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7" t="s">
        <v>139</v>
      </c>
      <c r="BK199" s="150">
        <f>ROUND(I199*H199,2)</f>
        <v>774.84</v>
      </c>
      <c r="BL199" s="17" t="s">
        <v>78</v>
      </c>
      <c r="BM199" s="149" t="s">
        <v>262</v>
      </c>
    </row>
    <row r="200" spans="2:63" s="12" customFormat="1" ht="25.9" customHeight="1">
      <c r="B200" s="125"/>
      <c r="D200" s="126" t="s">
        <v>72</v>
      </c>
      <c r="E200" s="127" t="s">
        <v>263</v>
      </c>
      <c r="F200" s="127" t="s">
        <v>264</v>
      </c>
      <c r="J200" s="128">
        <f>BK200</f>
        <v>148095.44000000003</v>
      </c>
      <c r="L200" s="125"/>
      <c r="M200" s="129"/>
      <c r="N200" s="130"/>
      <c r="O200" s="130"/>
      <c r="P200" s="131">
        <f>P201+P232+P243+P255+P267+P287+P291+P309+P315+P337+P354+P364+P376+P393+P399</f>
        <v>144.57131200000003</v>
      </c>
      <c r="Q200" s="130"/>
      <c r="R200" s="131">
        <f>R201+R232+R243+R255+R267+R287+R291+R309+R315+R337+R354+R364+R376+R393+R399</f>
        <v>2.11014358</v>
      </c>
      <c r="S200" s="130"/>
      <c r="T200" s="132">
        <f>T201+T232+T243+T255+T267+T287+T291+T309+T315+T337+T354+T364+T376+T393+T399</f>
        <v>0.23186973</v>
      </c>
      <c r="AR200" s="126" t="s">
        <v>139</v>
      </c>
      <c r="AT200" s="133" t="s">
        <v>72</v>
      </c>
      <c r="AU200" s="133" t="s">
        <v>73</v>
      </c>
      <c r="AY200" s="126" t="s">
        <v>132</v>
      </c>
      <c r="BK200" s="134">
        <f>BK201+BK232+BK243+BK255+BK267+BK287+BK291+BK309+BK315+BK337+BK354+BK364+BK376+BK393+BK399</f>
        <v>148095.44000000003</v>
      </c>
    </row>
    <row r="201" spans="2:63" s="12" customFormat="1" ht="22.9" customHeight="1">
      <c r="B201" s="125"/>
      <c r="D201" s="126" t="s">
        <v>72</v>
      </c>
      <c r="E201" s="135" t="s">
        <v>265</v>
      </c>
      <c r="F201" s="135" t="s">
        <v>266</v>
      </c>
      <c r="J201" s="136">
        <f>BK201</f>
        <v>10559.429999999998</v>
      </c>
      <c r="L201" s="125"/>
      <c r="M201" s="129"/>
      <c r="N201" s="130"/>
      <c r="O201" s="130"/>
      <c r="P201" s="131">
        <f>SUM(P202:P231)</f>
        <v>11.604983999999998</v>
      </c>
      <c r="Q201" s="130"/>
      <c r="R201" s="131">
        <f>SUM(R202:R231)</f>
        <v>0.044364480000000005</v>
      </c>
      <c r="S201" s="130"/>
      <c r="T201" s="132">
        <f>SUM(T202:T231)</f>
        <v>0</v>
      </c>
      <c r="AR201" s="126" t="s">
        <v>139</v>
      </c>
      <c r="AT201" s="133" t="s">
        <v>72</v>
      </c>
      <c r="AU201" s="133" t="s">
        <v>81</v>
      </c>
      <c r="AY201" s="126" t="s">
        <v>132</v>
      </c>
      <c r="BK201" s="134">
        <f>SUM(BK202:BK231)</f>
        <v>10559.429999999998</v>
      </c>
    </row>
    <row r="202" spans="1:65" s="2" customFormat="1" ht="21.75" customHeight="1">
      <c r="A202" s="29"/>
      <c r="B202" s="137"/>
      <c r="C202" s="138" t="s">
        <v>267</v>
      </c>
      <c r="D202" s="138" t="s">
        <v>135</v>
      </c>
      <c r="E202" s="139" t="s">
        <v>268</v>
      </c>
      <c r="F202" s="140" t="s">
        <v>269</v>
      </c>
      <c r="G202" s="141" t="s">
        <v>138</v>
      </c>
      <c r="H202" s="142">
        <v>5.248</v>
      </c>
      <c r="I202" s="143">
        <v>197</v>
      </c>
      <c r="J202" s="143">
        <f>ROUND(I202*H202,2)</f>
        <v>1033.86</v>
      </c>
      <c r="K202" s="144"/>
      <c r="L202" s="30"/>
      <c r="M202" s="145" t="s">
        <v>1</v>
      </c>
      <c r="N202" s="146" t="s">
        <v>39</v>
      </c>
      <c r="O202" s="147">
        <v>0.5</v>
      </c>
      <c r="P202" s="147">
        <f>O202*H202</f>
        <v>2.624</v>
      </c>
      <c r="Q202" s="147">
        <v>0</v>
      </c>
      <c r="R202" s="147">
        <f>Q202*H202</f>
        <v>0</v>
      </c>
      <c r="S202" s="147">
        <v>0</v>
      </c>
      <c r="T202" s="148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195</v>
      </c>
      <c r="AT202" s="149" t="s">
        <v>135</v>
      </c>
      <c r="AU202" s="149" t="s">
        <v>139</v>
      </c>
      <c r="AY202" s="17" t="s">
        <v>132</v>
      </c>
      <c r="BE202" s="150">
        <f>IF(N202="základní",J202,0)</f>
        <v>0</v>
      </c>
      <c r="BF202" s="150">
        <f>IF(N202="snížená",J202,0)</f>
        <v>1033.86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7" t="s">
        <v>139</v>
      </c>
      <c r="BK202" s="150">
        <f>ROUND(I202*H202,2)</f>
        <v>1033.86</v>
      </c>
      <c r="BL202" s="17" t="s">
        <v>195</v>
      </c>
      <c r="BM202" s="149" t="s">
        <v>270</v>
      </c>
    </row>
    <row r="203" spans="2:51" s="13" customFormat="1" ht="11.25">
      <c r="B203" s="151"/>
      <c r="D203" s="152" t="s">
        <v>141</v>
      </c>
      <c r="E203" s="153" t="s">
        <v>1</v>
      </c>
      <c r="F203" s="154" t="s">
        <v>271</v>
      </c>
      <c r="H203" s="155">
        <v>0.885</v>
      </c>
      <c r="L203" s="151"/>
      <c r="M203" s="156"/>
      <c r="N203" s="157"/>
      <c r="O203" s="157"/>
      <c r="P203" s="157"/>
      <c r="Q203" s="157"/>
      <c r="R203" s="157"/>
      <c r="S203" s="157"/>
      <c r="T203" s="158"/>
      <c r="AT203" s="153" t="s">
        <v>141</v>
      </c>
      <c r="AU203" s="153" t="s">
        <v>139</v>
      </c>
      <c r="AV203" s="13" t="s">
        <v>139</v>
      </c>
      <c r="AW203" s="13" t="s">
        <v>30</v>
      </c>
      <c r="AX203" s="13" t="s">
        <v>73</v>
      </c>
      <c r="AY203" s="153" t="s">
        <v>132</v>
      </c>
    </row>
    <row r="204" spans="2:51" s="13" customFormat="1" ht="11.25">
      <c r="B204" s="151"/>
      <c r="D204" s="152" t="s">
        <v>141</v>
      </c>
      <c r="E204" s="153" t="s">
        <v>1</v>
      </c>
      <c r="F204" s="154" t="s">
        <v>272</v>
      </c>
      <c r="H204" s="155">
        <v>4.363</v>
      </c>
      <c r="L204" s="151"/>
      <c r="M204" s="156"/>
      <c r="N204" s="157"/>
      <c r="O204" s="157"/>
      <c r="P204" s="157"/>
      <c r="Q204" s="157"/>
      <c r="R204" s="157"/>
      <c r="S204" s="157"/>
      <c r="T204" s="158"/>
      <c r="AT204" s="153" t="s">
        <v>141</v>
      </c>
      <c r="AU204" s="153" t="s">
        <v>139</v>
      </c>
      <c r="AV204" s="13" t="s">
        <v>139</v>
      </c>
      <c r="AW204" s="13" t="s">
        <v>30</v>
      </c>
      <c r="AX204" s="13" t="s">
        <v>73</v>
      </c>
      <c r="AY204" s="153" t="s">
        <v>132</v>
      </c>
    </row>
    <row r="205" spans="2:51" s="15" customFormat="1" ht="11.25">
      <c r="B205" s="175"/>
      <c r="D205" s="152" t="s">
        <v>141</v>
      </c>
      <c r="E205" s="176" t="s">
        <v>1</v>
      </c>
      <c r="F205" s="177" t="s">
        <v>202</v>
      </c>
      <c r="H205" s="178">
        <v>5.248</v>
      </c>
      <c r="L205" s="175"/>
      <c r="M205" s="179"/>
      <c r="N205" s="180"/>
      <c r="O205" s="180"/>
      <c r="P205" s="180"/>
      <c r="Q205" s="180"/>
      <c r="R205" s="180"/>
      <c r="S205" s="180"/>
      <c r="T205" s="181"/>
      <c r="AT205" s="176" t="s">
        <v>141</v>
      </c>
      <c r="AU205" s="176" t="s">
        <v>139</v>
      </c>
      <c r="AV205" s="15" t="s">
        <v>78</v>
      </c>
      <c r="AW205" s="15" t="s">
        <v>30</v>
      </c>
      <c r="AX205" s="15" t="s">
        <v>81</v>
      </c>
      <c r="AY205" s="176" t="s">
        <v>132</v>
      </c>
    </row>
    <row r="206" spans="1:65" s="2" customFormat="1" ht="21.75" customHeight="1">
      <c r="A206" s="29"/>
      <c r="B206" s="137"/>
      <c r="C206" s="138" t="s">
        <v>273</v>
      </c>
      <c r="D206" s="138" t="s">
        <v>135</v>
      </c>
      <c r="E206" s="139" t="s">
        <v>274</v>
      </c>
      <c r="F206" s="140" t="s">
        <v>275</v>
      </c>
      <c r="G206" s="141" t="s">
        <v>138</v>
      </c>
      <c r="H206" s="142">
        <v>9.192</v>
      </c>
      <c r="I206" s="143">
        <v>267</v>
      </c>
      <c r="J206" s="143">
        <f>ROUND(I206*H206,2)</f>
        <v>2454.26</v>
      </c>
      <c r="K206" s="144"/>
      <c r="L206" s="30"/>
      <c r="M206" s="145" t="s">
        <v>1</v>
      </c>
      <c r="N206" s="146" t="s">
        <v>39</v>
      </c>
      <c r="O206" s="147">
        <v>0.678</v>
      </c>
      <c r="P206" s="147">
        <f>O206*H206</f>
        <v>6.232176000000001</v>
      </c>
      <c r="Q206" s="147">
        <v>0</v>
      </c>
      <c r="R206" s="147">
        <f>Q206*H206</f>
        <v>0</v>
      </c>
      <c r="S206" s="147">
        <v>0</v>
      </c>
      <c r="T206" s="148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195</v>
      </c>
      <c r="AT206" s="149" t="s">
        <v>135</v>
      </c>
      <c r="AU206" s="149" t="s">
        <v>139</v>
      </c>
      <c r="AY206" s="17" t="s">
        <v>132</v>
      </c>
      <c r="BE206" s="150">
        <f>IF(N206="základní",J206,0)</f>
        <v>0</v>
      </c>
      <c r="BF206" s="150">
        <f>IF(N206="snížená",J206,0)</f>
        <v>2454.26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7" t="s">
        <v>139</v>
      </c>
      <c r="BK206" s="150">
        <f>ROUND(I206*H206,2)</f>
        <v>2454.26</v>
      </c>
      <c r="BL206" s="17" t="s">
        <v>195</v>
      </c>
      <c r="BM206" s="149" t="s">
        <v>276</v>
      </c>
    </row>
    <row r="207" spans="2:51" s="13" customFormat="1" ht="11.25">
      <c r="B207" s="151"/>
      <c r="D207" s="152" t="s">
        <v>141</v>
      </c>
      <c r="E207" s="153" t="s">
        <v>1</v>
      </c>
      <c r="F207" s="154" t="s">
        <v>277</v>
      </c>
      <c r="H207" s="155">
        <v>0.585</v>
      </c>
      <c r="L207" s="151"/>
      <c r="M207" s="156"/>
      <c r="N207" s="157"/>
      <c r="O207" s="157"/>
      <c r="P207" s="157"/>
      <c r="Q207" s="157"/>
      <c r="R207" s="157"/>
      <c r="S207" s="157"/>
      <c r="T207" s="158"/>
      <c r="AT207" s="153" t="s">
        <v>141</v>
      </c>
      <c r="AU207" s="153" t="s">
        <v>139</v>
      </c>
      <c r="AV207" s="13" t="s">
        <v>139</v>
      </c>
      <c r="AW207" s="13" t="s">
        <v>30</v>
      </c>
      <c r="AX207" s="13" t="s">
        <v>73</v>
      </c>
      <c r="AY207" s="153" t="s">
        <v>132</v>
      </c>
    </row>
    <row r="208" spans="2:51" s="13" customFormat="1" ht="11.25">
      <c r="B208" s="151"/>
      <c r="D208" s="152" t="s">
        <v>141</v>
      </c>
      <c r="E208" s="153" t="s">
        <v>1</v>
      </c>
      <c r="F208" s="154" t="s">
        <v>278</v>
      </c>
      <c r="H208" s="155">
        <v>5.54</v>
      </c>
      <c r="L208" s="151"/>
      <c r="M208" s="156"/>
      <c r="N208" s="157"/>
      <c r="O208" s="157"/>
      <c r="P208" s="157"/>
      <c r="Q208" s="157"/>
      <c r="R208" s="157"/>
      <c r="S208" s="157"/>
      <c r="T208" s="158"/>
      <c r="AT208" s="153" t="s">
        <v>141</v>
      </c>
      <c r="AU208" s="153" t="s">
        <v>139</v>
      </c>
      <c r="AV208" s="13" t="s">
        <v>139</v>
      </c>
      <c r="AW208" s="13" t="s">
        <v>30</v>
      </c>
      <c r="AX208" s="13" t="s">
        <v>73</v>
      </c>
      <c r="AY208" s="153" t="s">
        <v>132</v>
      </c>
    </row>
    <row r="209" spans="2:51" s="13" customFormat="1" ht="11.25">
      <c r="B209" s="151"/>
      <c r="D209" s="152" t="s">
        <v>141</v>
      </c>
      <c r="E209" s="153" t="s">
        <v>1</v>
      </c>
      <c r="F209" s="154" t="s">
        <v>279</v>
      </c>
      <c r="H209" s="155">
        <v>1.187</v>
      </c>
      <c r="L209" s="151"/>
      <c r="M209" s="156"/>
      <c r="N209" s="157"/>
      <c r="O209" s="157"/>
      <c r="P209" s="157"/>
      <c r="Q209" s="157"/>
      <c r="R209" s="157"/>
      <c r="S209" s="157"/>
      <c r="T209" s="158"/>
      <c r="AT209" s="153" t="s">
        <v>141</v>
      </c>
      <c r="AU209" s="153" t="s">
        <v>139</v>
      </c>
      <c r="AV209" s="13" t="s">
        <v>139</v>
      </c>
      <c r="AW209" s="13" t="s">
        <v>30</v>
      </c>
      <c r="AX209" s="13" t="s">
        <v>73</v>
      </c>
      <c r="AY209" s="153" t="s">
        <v>132</v>
      </c>
    </row>
    <row r="210" spans="2:51" s="13" customFormat="1" ht="11.25">
      <c r="B210" s="151"/>
      <c r="D210" s="152" t="s">
        <v>141</v>
      </c>
      <c r="E210" s="153" t="s">
        <v>1</v>
      </c>
      <c r="F210" s="154" t="s">
        <v>280</v>
      </c>
      <c r="H210" s="155">
        <v>0.2</v>
      </c>
      <c r="L210" s="151"/>
      <c r="M210" s="156"/>
      <c r="N210" s="157"/>
      <c r="O210" s="157"/>
      <c r="P210" s="157"/>
      <c r="Q210" s="157"/>
      <c r="R210" s="157"/>
      <c r="S210" s="157"/>
      <c r="T210" s="158"/>
      <c r="AT210" s="153" t="s">
        <v>141</v>
      </c>
      <c r="AU210" s="153" t="s">
        <v>139</v>
      </c>
      <c r="AV210" s="13" t="s">
        <v>139</v>
      </c>
      <c r="AW210" s="13" t="s">
        <v>30</v>
      </c>
      <c r="AX210" s="13" t="s">
        <v>73</v>
      </c>
      <c r="AY210" s="153" t="s">
        <v>132</v>
      </c>
    </row>
    <row r="211" spans="2:51" s="14" customFormat="1" ht="11.25">
      <c r="B211" s="159"/>
      <c r="D211" s="152" t="s">
        <v>141</v>
      </c>
      <c r="E211" s="160" t="s">
        <v>1</v>
      </c>
      <c r="F211" s="161" t="s">
        <v>281</v>
      </c>
      <c r="H211" s="160" t="s">
        <v>1</v>
      </c>
      <c r="L211" s="159"/>
      <c r="M211" s="162"/>
      <c r="N211" s="163"/>
      <c r="O211" s="163"/>
      <c r="P211" s="163"/>
      <c r="Q211" s="163"/>
      <c r="R211" s="163"/>
      <c r="S211" s="163"/>
      <c r="T211" s="164"/>
      <c r="AT211" s="160" t="s">
        <v>141</v>
      </c>
      <c r="AU211" s="160" t="s">
        <v>139</v>
      </c>
      <c r="AV211" s="14" t="s">
        <v>81</v>
      </c>
      <c r="AW211" s="14" t="s">
        <v>30</v>
      </c>
      <c r="AX211" s="14" t="s">
        <v>73</v>
      </c>
      <c r="AY211" s="160" t="s">
        <v>132</v>
      </c>
    </row>
    <row r="212" spans="2:51" s="13" customFormat="1" ht="11.25">
      <c r="B212" s="151"/>
      <c r="D212" s="152" t="s">
        <v>141</v>
      </c>
      <c r="E212" s="153" t="s">
        <v>1</v>
      </c>
      <c r="F212" s="154" t="s">
        <v>282</v>
      </c>
      <c r="H212" s="155">
        <v>1.68</v>
      </c>
      <c r="L212" s="151"/>
      <c r="M212" s="156"/>
      <c r="N212" s="157"/>
      <c r="O212" s="157"/>
      <c r="P212" s="157"/>
      <c r="Q212" s="157"/>
      <c r="R212" s="157"/>
      <c r="S212" s="157"/>
      <c r="T212" s="158"/>
      <c r="AT212" s="153" t="s">
        <v>141</v>
      </c>
      <c r="AU212" s="153" t="s">
        <v>139</v>
      </c>
      <c r="AV212" s="13" t="s">
        <v>139</v>
      </c>
      <c r="AW212" s="13" t="s">
        <v>30</v>
      </c>
      <c r="AX212" s="13" t="s">
        <v>73</v>
      </c>
      <c r="AY212" s="153" t="s">
        <v>132</v>
      </c>
    </row>
    <row r="213" spans="2:51" s="15" customFormat="1" ht="11.25">
      <c r="B213" s="175"/>
      <c r="D213" s="152" t="s">
        <v>141</v>
      </c>
      <c r="E213" s="176" t="s">
        <v>1</v>
      </c>
      <c r="F213" s="177" t="s">
        <v>202</v>
      </c>
      <c r="H213" s="178">
        <v>9.192</v>
      </c>
      <c r="L213" s="175"/>
      <c r="M213" s="179"/>
      <c r="N213" s="180"/>
      <c r="O213" s="180"/>
      <c r="P213" s="180"/>
      <c r="Q213" s="180"/>
      <c r="R213" s="180"/>
      <c r="S213" s="180"/>
      <c r="T213" s="181"/>
      <c r="AT213" s="176" t="s">
        <v>141</v>
      </c>
      <c r="AU213" s="176" t="s">
        <v>139</v>
      </c>
      <c r="AV213" s="15" t="s">
        <v>78</v>
      </c>
      <c r="AW213" s="15" t="s">
        <v>30</v>
      </c>
      <c r="AX213" s="15" t="s">
        <v>81</v>
      </c>
      <c r="AY213" s="176" t="s">
        <v>132</v>
      </c>
    </row>
    <row r="214" spans="1:65" s="2" customFormat="1" ht="21.75" customHeight="1">
      <c r="A214" s="29"/>
      <c r="B214" s="137"/>
      <c r="C214" s="165" t="s">
        <v>283</v>
      </c>
      <c r="D214" s="165" t="s">
        <v>188</v>
      </c>
      <c r="E214" s="166" t="s">
        <v>284</v>
      </c>
      <c r="F214" s="167" t="s">
        <v>285</v>
      </c>
      <c r="G214" s="168" t="s">
        <v>286</v>
      </c>
      <c r="H214" s="169">
        <v>43.32</v>
      </c>
      <c r="I214" s="170">
        <v>122</v>
      </c>
      <c r="J214" s="170">
        <f>ROUND(I214*H214,2)</f>
        <v>5285.04</v>
      </c>
      <c r="K214" s="171"/>
      <c r="L214" s="172"/>
      <c r="M214" s="173" t="s">
        <v>1</v>
      </c>
      <c r="N214" s="174" t="s">
        <v>39</v>
      </c>
      <c r="O214" s="147">
        <v>0</v>
      </c>
      <c r="P214" s="147">
        <f>O214*H214</f>
        <v>0</v>
      </c>
      <c r="Q214" s="147">
        <v>0.001</v>
      </c>
      <c r="R214" s="147">
        <f>Q214*H214</f>
        <v>0.043320000000000004</v>
      </c>
      <c r="S214" s="147">
        <v>0</v>
      </c>
      <c r="T214" s="148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9" t="s">
        <v>287</v>
      </c>
      <c r="AT214" s="149" t="s">
        <v>188</v>
      </c>
      <c r="AU214" s="149" t="s">
        <v>139</v>
      </c>
      <c r="AY214" s="17" t="s">
        <v>132</v>
      </c>
      <c r="BE214" s="150">
        <f>IF(N214="základní",J214,0)</f>
        <v>0</v>
      </c>
      <c r="BF214" s="150">
        <f>IF(N214="snížená",J214,0)</f>
        <v>5285.04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7" t="s">
        <v>139</v>
      </c>
      <c r="BK214" s="150">
        <f>ROUND(I214*H214,2)</f>
        <v>5285.04</v>
      </c>
      <c r="BL214" s="17" t="s">
        <v>195</v>
      </c>
      <c r="BM214" s="149" t="s">
        <v>288</v>
      </c>
    </row>
    <row r="215" spans="2:51" s="14" customFormat="1" ht="11.25">
      <c r="B215" s="159"/>
      <c r="D215" s="152" t="s">
        <v>141</v>
      </c>
      <c r="E215" s="160" t="s">
        <v>1</v>
      </c>
      <c r="F215" s="161" t="s">
        <v>289</v>
      </c>
      <c r="H215" s="160" t="s">
        <v>1</v>
      </c>
      <c r="L215" s="159"/>
      <c r="M215" s="162"/>
      <c r="N215" s="163"/>
      <c r="O215" s="163"/>
      <c r="P215" s="163"/>
      <c r="Q215" s="163"/>
      <c r="R215" s="163"/>
      <c r="S215" s="163"/>
      <c r="T215" s="164"/>
      <c r="AT215" s="160" t="s">
        <v>141</v>
      </c>
      <c r="AU215" s="160" t="s">
        <v>139</v>
      </c>
      <c r="AV215" s="14" t="s">
        <v>81</v>
      </c>
      <c r="AW215" s="14" t="s">
        <v>30</v>
      </c>
      <c r="AX215" s="14" t="s">
        <v>73</v>
      </c>
      <c r="AY215" s="160" t="s">
        <v>132</v>
      </c>
    </row>
    <row r="216" spans="2:51" s="13" customFormat="1" ht="11.25">
      <c r="B216" s="151"/>
      <c r="D216" s="152" t="s">
        <v>141</v>
      </c>
      <c r="E216" s="153" t="s">
        <v>1</v>
      </c>
      <c r="F216" s="154" t="s">
        <v>290</v>
      </c>
      <c r="H216" s="155">
        <v>43.32</v>
      </c>
      <c r="L216" s="151"/>
      <c r="M216" s="156"/>
      <c r="N216" s="157"/>
      <c r="O216" s="157"/>
      <c r="P216" s="157"/>
      <c r="Q216" s="157"/>
      <c r="R216" s="157"/>
      <c r="S216" s="157"/>
      <c r="T216" s="158"/>
      <c r="AT216" s="153" t="s">
        <v>141</v>
      </c>
      <c r="AU216" s="153" t="s">
        <v>139</v>
      </c>
      <c r="AV216" s="13" t="s">
        <v>139</v>
      </c>
      <c r="AW216" s="13" t="s">
        <v>30</v>
      </c>
      <c r="AX216" s="13" t="s">
        <v>81</v>
      </c>
      <c r="AY216" s="153" t="s">
        <v>132</v>
      </c>
    </row>
    <row r="217" spans="1:65" s="2" customFormat="1" ht="21.75" customHeight="1">
      <c r="A217" s="29"/>
      <c r="B217" s="137"/>
      <c r="C217" s="138" t="s">
        <v>291</v>
      </c>
      <c r="D217" s="138" t="s">
        <v>135</v>
      </c>
      <c r="E217" s="139" t="s">
        <v>292</v>
      </c>
      <c r="F217" s="140" t="s">
        <v>293</v>
      </c>
      <c r="G217" s="141" t="s">
        <v>138</v>
      </c>
      <c r="H217" s="142">
        <v>14.44</v>
      </c>
      <c r="I217" s="143">
        <v>2.11</v>
      </c>
      <c r="J217" s="143">
        <f>ROUND(I217*H217,2)</f>
        <v>30.47</v>
      </c>
      <c r="K217" s="144"/>
      <c r="L217" s="30"/>
      <c r="M217" s="145" t="s">
        <v>1</v>
      </c>
      <c r="N217" s="146" t="s">
        <v>39</v>
      </c>
      <c r="O217" s="147">
        <v>0.006</v>
      </c>
      <c r="P217" s="147">
        <f>O217*H217</f>
        <v>0.08664</v>
      </c>
      <c r="Q217" s="147">
        <v>0</v>
      </c>
      <c r="R217" s="147">
        <f>Q217*H217</f>
        <v>0</v>
      </c>
      <c r="S217" s="147">
        <v>0</v>
      </c>
      <c r="T217" s="148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195</v>
      </c>
      <c r="AT217" s="149" t="s">
        <v>135</v>
      </c>
      <c r="AU217" s="149" t="s">
        <v>139</v>
      </c>
      <c r="AY217" s="17" t="s">
        <v>132</v>
      </c>
      <c r="BE217" s="150">
        <f>IF(N217="základní",J217,0)</f>
        <v>0</v>
      </c>
      <c r="BF217" s="150">
        <f>IF(N217="snížená",J217,0)</f>
        <v>30.47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7" t="s">
        <v>139</v>
      </c>
      <c r="BK217" s="150">
        <f>ROUND(I217*H217,2)</f>
        <v>30.47</v>
      </c>
      <c r="BL217" s="17" t="s">
        <v>195</v>
      </c>
      <c r="BM217" s="149" t="s">
        <v>294</v>
      </c>
    </row>
    <row r="218" spans="2:51" s="13" customFormat="1" ht="11.25">
      <c r="B218" s="151"/>
      <c r="D218" s="152" t="s">
        <v>141</v>
      </c>
      <c r="E218" s="153" t="s">
        <v>1</v>
      </c>
      <c r="F218" s="154" t="s">
        <v>295</v>
      </c>
      <c r="H218" s="155">
        <v>14.44</v>
      </c>
      <c r="L218" s="151"/>
      <c r="M218" s="156"/>
      <c r="N218" s="157"/>
      <c r="O218" s="157"/>
      <c r="P218" s="157"/>
      <c r="Q218" s="157"/>
      <c r="R218" s="157"/>
      <c r="S218" s="157"/>
      <c r="T218" s="158"/>
      <c r="AT218" s="153" t="s">
        <v>141</v>
      </c>
      <c r="AU218" s="153" t="s">
        <v>139</v>
      </c>
      <c r="AV218" s="13" t="s">
        <v>139</v>
      </c>
      <c r="AW218" s="13" t="s">
        <v>30</v>
      </c>
      <c r="AX218" s="13" t="s">
        <v>81</v>
      </c>
      <c r="AY218" s="153" t="s">
        <v>132</v>
      </c>
    </row>
    <row r="219" spans="1:65" s="2" customFormat="1" ht="21.75" customHeight="1">
      <c r="A219" s="29"/>
      <c r="B219" s="137"/>
      <c r="C219" s="138" t="s">
        <v>287</v>
      </c>
      <c r="D219" s="138" t="s">
        <v>135</v>
      </c>
      <c r="E219" s="139" t="s">
        <v>296</v>
      </c>
      <c r="F219" s="140" t="s">
        <v>297</v>
      </c>
      <c r="G219" s="141" t="s">
        <v>298</v>
      </c>
      <c r="H219" s="142">
        <v>15.825</v>
      </c>
      <c r="I219" s="143">
        <v>48.9</v>
      </c>
      <c r="J219" s="143">
        <f>ROUND(I219*H219,2)</f>
        <v>773.84</v>
      </c>
      <c r="K219" s="144"/>
      <c r="L219" s="30"/>
      <c r="M219" s="145" t="s">
        <v>1</v>
      </c>
      <c r="N219" s="146" t="s">
        <v>39</v>
      </c>
      <c r="O219" s="147">
        <v>0.124</v>
      </c>
      <c r="P219" s="147">
        <f>O219*H219</f>
        <v>1.9623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9" t="s">
        <v>195</v>
      </c>
      <c r="AT219" s="149" t="s">
        <v>135</v>
      </c>
      <c r="AU219" s="149" t="s">
        <v>139</v>
      </c>
      <c r="AY219" s="17" t="s">
        <v>132</v>
      </c>
      <c r="BE219" s="150">
        <f>IF(N219="základní",J219,0)</f>
        <v>0</v>
      </c>
      <c r="BF219" s="150">
        <f>IF(N219="snížená",J219,0)</f>
        <v>773.84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7" t="s">
        <v>139</v>
      </c>
      <c r="BK219" s="150">
        <f>ROUND(I219*H219,2)</f>
        <v>773.84</v>
      </c>
      <c r="BL219" s="17" t="s">
        <v>195</v>
      </c>
      <c r="BM219" s="149" t="s">
        <v>299</v>
      </c>
    </row>
    <row r="220" spans="2:51" s="13" customFormat="1" ht="11.25">
      <c r="B220" s="151"/>
      <c r="D220" s="152" t="s">
        <v>141</v>
      </c>
      <c r="E220" s="153" t="s">
        <v>1</v>
      </c>
      <c r="F220" s="154" t="s">
        <v>300</v>
      </c>
      <c r="H220" s="155">
        <v>3.555</v>
      </c>
      <c r="L220" s="151"/>
      <c r="M220" s="156"/>
      <c r="N220" s="157"/>
      <c r="O220" s="157"/>
      <c r="P220" s="157"/>
      <c r="Q220" s="157"/>
      <c r="R220" s="157"/>
      <c r="S220" s="157"/>
      <c r="T220" s="158"/>
      <c r="AT220" s="153" t="s">
        <v>141</v>
      </c>
      <c r="AU220" s="153" t="s">
        <v>139</v>
      </c>
      <c r="AV220" s="13" t="s">
        <v>139</v>
      </c>
      <c r="AW220" s="13" t="s">
        <v>30</v>
      </c>
      <c r="AX220" s="13" t="s">
        <v>73</v>
      </c>
      <c r="AY220" s="153" t="s">
        <v>132</v>
      </c>
    </row>
    <row r="221" spans="2:51" s="13" customFormat="1" ht="11.25">
      <c r="B221" s="151"/>
      <c r="D221" s="152" t="s">
        <v>141</v>
      </c>
      <c r="E221" s="153" t="s">
        <v>1</v>
      </c>
      <c r="F221" s="154" t="s">
        <v>301</v>
      </c>
      <c r="H221" s="155">
        <v>7.77</v>
      </c>
      <c r="L221" s="151"/>
      <c r="M221" s="156"/>
      <c r="N221" s="157"/>
      <c r="O221" s="157"/>
      <c r="P221" s="157"/>
      <c r="Q221" s="157"/>
      <c r="R221" s="157"/>
      <c r="S221" s="157"/>
      <c r="T221" s="158"/>
      <c r="AT221" s="153" t="s">
        <v>141</v>
      </c>
      <c r="AU221" s="153" t="s">
        <v>139</v>
      </c>
      <c r="AV221" s="13" t="s">
        <v>139</v>
      </c>
      <c r="AW221" s="13" t="s">
        <v>30</v>
      </c>
      <c r="AX221" s="13" t="s">
        <v>73</v>
      </c>
      <c r="AY221" s="153" t="s">
        <v>132</v>
      </c>
    </row>
    <row r="222" spans="2:51" s="13" customFormat="1" ht="11.25">
      <c r="B222" s="151"/>
      <c r="D222" s="152" t="s">
        <v>141</v>
      </c>
      <c r="E222" s="153" t="s">
        <v>1</v>
      </c>
      <c r="F222" s="154" t="s">
        <v>302</v>
      </c>
      <c r="H222" s="155">
        <v>2.1</v>
      </c>
      <c r="L222" s="151"/>
      <c r="M222" s="156"/>
      <c r="N222" s="157"/>
      <c r="O222" s="157"/>
      <c r="P222" s="157"/>
      <c r="Q222" s="157"/>
      <c r="R222" s="157"/>
      <c r="S222" s="157"/>
      <c r="T222" s="158"/>
      <c r="AT222" s="153" t="s">
        <v>141</v>
      </c>
      <c r="AU222" s="153" t="s">
        <v>139</v>
      </c>
      <c r="AV222" s="13" t="s">
        <v>139</v>
      </c>
      <c r="AW222" s="13" t="s">
        <v>30</v>
      </c>
      <c r="AX222" s="13" t="s">
        <v>73</v>
      </c>
      <c r="AY222" s="153" t="s">
        <v>132</v>
      </c>
    </row>
    <row r="223" spans="2:51" s="13" customFormat="1" ht="11.25">
      <c r="B223" s="151"/>
      <c r="D223" s="152" t="s">
        <v>141</v>
      </c>
      <c r="E223" s="153" t="s">
        <v>1</v>
      </c>
      <c r="F223" s="154" t="s">
        <v>303</v>
      </c>
      <c r="H223" s="155">
        <v>0.8</v>
      </c>
      <c r="L223" s="151"/>
      <c r="M223" s="156"/>
      <c r="N223" s="157"/>
      <c r="O223" s="157"/>
      <c r="P223" s="157"/>
      <c r="Q223" s="157"/>
      <c r="R223" s="157"/>
      <c r="S223" s="157"/>
      <c r="T223" s="158"/>
      <c r="AT223" s="153" t="s">
        <v>141</v>
      </c>
      <c r="AU223" s="153" t="s">
        <v>139</v>
      </c>
      <c r="AV223" s="13" t="s">
        <v>139</v>
      </c>
      <c r="AW223" s="13" t="s">
        <v>30</v>
      </c>
      <c r="AX223" s="13" t="s">
        <v>73</v>
      </c>
      <c r="AY223" s="153" t="s">
        <v>132</v>
      </c>
    </row>
    <row r="224" spans="2:51" s="13" customFormat="1" ht="11.25">
      <c r="B224" s="151"/>
      <c r="D224" s="152" t="s">
        <v>141</v>
      </c>
      <c r="E224" s="153" t="s">
        <v>1</v>
      </c>
      <c r="F224" s="154" t="s">
        <v>303</v>
      </c>
      <c r="H224" s="155">
        <v>0.8</v>
      </c>
      <c r="L224" s="151"/>
      <c r="M224" s="156"/>
      <c r="N224" s="157"/>
      <c r="O224" s="157"/>
      <c r="P224" s="157"/>
      <c r="Q224" s="157"/>
      <c r="R224" s="157"/>
      <c r="S224" s="157"/>
      <c r="T224" s="158"/>
      <c r="AT224" s="153" t="s">
        <v>141</v>
      </c>
      <c r="AU224" s="153" t="s">
        <v>139</v>
      </c>
      <c r="AV224" s="13" t="s">
        <v>139</v>
      </c>
      <c r="AW224" s="13" t="s">
        <v>30</v>
      </c>
      <c r="AX224" s="13" t="s">
        <v>73</v>
      </c>
      <c r="AY224" s="153" t="s">
        <v>132</v>
      </c>
    </row>
    <row r="225" spans="2:51" s="13" customFormat="1" ht="11.25">
      <c r="B225" s="151"/>
      <c r="D225" s="152" t="s">
        <v>141</v>
      </c>
      <c r="E225" s="153" t="s">
        <v>1</v>
      </c>
      <c r="F225" s="154" t="s">
        <v>303</v>
      </c>
      <c r="H225" s="155">
        <v>0.8</v>
      </c>
      <c r="L225" s="151"/>
      <c r="M225" s="156"/>
      <c r="N225" s="157"/>
      <c r="O225" s="157"/>
      <c r="P225" s="157"/>
      <c r="Q225" s="157"/>
      <c r="R225" s="157"/>
      <c r="S225" s="157"/>
      <c r="T225" s="158"/>
      <c r="AT225" s="153" t="s">
        <v>141</v>
      </c>
      <c r="AU225" s="153" t="s">
        <v>139</v>
      </c>
      <c r="AV225" s="13" t="s">
        <v>139</v>
      </c>
      <c r="AW225" s="13" t="s">
        <v>30</v>
      </c>
      <c r="AX225" s="13" t="s">
        <v>73</v>
      </c>
      <c r="AY225" s="153" t="s">
        <v>132</v>
      </c>
    </row>
    <row r="226" spans="2:51" s="15" customFormat="1" ht="11.25">
      <c r="B226" s="175"/>
      <c r="D226" s="152" t="s">
        <v>141</v>
      </c>
      <c r="E226" s="176" t="s">
        <v>1</v>
      </c>
      <c r="F226" s="177" t="s">
        <v>202</v>
      </c>
      <c r="H226" s="178">
        <v>15.825</v>
      </c>
      <c r="L226" s="175"/>
      <c r="M226" s="179"/>
      <c r="N226" s="180"/>
      <c r="O226" s="180"/>
      <c r="P226" s="180"/>
      <c r="Q226" s="180"/>
      <c r="R226" s="180"/>
      <c r="S226" s="180"/>
      <c r="T226" s="181"/>
      <c r="AT226" s="176" t="s">
        <v>141</v>
      </c>
      <c r="AU226" s="176" t="s">
        <v>139</v>
      </c>
      <c r="AV226" s="15" t="s">
        <v>78</v>
      </c>
      <c r="AW226" s="15" t="s">
        <v>30</v>
      </c>
      <c r="AX226" s="15" t="s">
        <v>81</v>
      </c>
      <c r="AY226" s="176" t="s">
        <v>132</v>
      </c>
    </row>
    <row r="227" spans="1:65" s="2" customFormat="1" ht="21.75" customHeight="1">
      <c r="A227" s="29"/>
      <c r="B227" s="137"/>
      <c r="C227" s="138" t="s">
        <v>304</v>
      </c>
      <c r="D227" s="138" t="s">
        <v>135</v>
      </c>
      <c r="E227" s="139" t="s">
        <v>305</v>
      </c>
      <c r="F227" s="140" t="s">
        <v>306</v>
      </c>
      <c r="G227" s="141" t="s">
        <v>185</v>
      </c>
      <c r="H227" s="142">
        <v>8</v>
      </c>
      <c r="I227" s="143">
        <v>28</v>
      </c>
      <c r="J227" s="143">
        <f>ROUND(I227*H227,2)</f>
        <v>224</v>
      </c>
      <c r="K227" s="144"/>
      <c r="L227" s="30"/>
      <c r="M227" s="145" t="s">
        <v>1</v>
      </c>
      <c r="N227" s="146" t="s">
        <v>39</v>
      </c>
      <c r="O227" s="147">
        <v>0.071</v>
      </c>
      <c r="P227" s="147">
        <f>O227*H227</f>
        <v>0.568</v>
      </c>
      <c r="Q227" s="147">
        <v>0</v>
      </c>
      <c r="R227" s="147">
        <f>Q227*H227</f>
        <v>0</v>
      </c>
      <c r="S227" s="147">
        <v>0</v>
      </c>
      <c r="T227" s="148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9" t="s">
        <v>195</v>
      </c>
      <c r="AT227" s="149" t="s">
        <v>135</v>
      </c>
      <c r="AU227" s="149" t="s">
        <v>139</v>
      </c>
      <c r="AY227" s="17" t="s">
        <v>132</v>
      </c>
      <c r="BE227" s="150">
        <f>IF(N227="základní",J227,0)</f>
        <v>0</v>
      </c>
      <c r="BF227" s="150">
        <f>IF(N227="snížená",J227,0)</f>
        <v>224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7" t="s">
        <v>139</v>
      </c>
      <c r="BK227" s="150">
        <f>ROUND(I227*H227,2)</f>
        <v>224</v>
      </c>
      <c r="BL227" s="17" t="s">
        <v>195</v>
      </c>
      <c r="BM227" s="149" t="s">
        <v>307</v>
      </c>
    </row>
    <row r="228" spans="1:65" s="2" customFormat="1" ht="16.5" customHeight="1">
      <c r="A228" s="29"/>
      <c r="B228" s="137"/>
      <c r="C228" s="165" t="s">
        <v>308</v>
      </c>
      <c r="D228" s="165" t="s">
        <v>188</v>
      </c>
      <c r="E228" s="166" t="s">
        <v>309</v>
      </c>
      <c r="F228" s="167" t="s">
        <v>310</v>
      </c>
      <c r="G228" s="168" t="s">
        <v>298</v>
      </c>
      <c r="H228" s="169">
        <v>17.408</v>
      </c>
      <c r="I228" s="170">
        <v>40</v>
      </c>
      <c r="J228" s="170">
        <f>ROUND(I228*H228,2)</f>
        <v>696.32</v>
      </c>
      <c r="K228" s="171"/>
      <c r="L228" s="172"/>
      <c r="M228" s="173" t="s">
        <v>1</v>
      </c>
      <c r="N228" s="174" t="s">
        <v>39</v>
      </c>
      <c r="O228" s="147">
        <v>0</v>
      </c>
      <c r="P228" s="147">
        <f>O228*H228</f>
        <v>0</v>
      </c>
      <c r="Q228" s="147">
        <v>6E-05</v>
      </c>
      <c r="R228" s="147">
        <f>Q228*H228</f>
        <v>0.0010444800000000002</v>
      </c>
      <c r="S228" s="147">
        <v>0</v>
      </c>
      <c r="T228" s="148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9" t="s">
        <v>287</v>
      </c>
      <c r="AT228" s="149" t="s">
        <v>188</v>
      </c>
      <c r="AU228" s="149" t="s">
        <v>139</v>
      </c>
      <c r="AY228" s="17" t="s">
        <v>132</v>
      </c>
      <c r="BE228" s="150">
        <f>IF(N228="základní",J228,0)</f>
        <v>0</v>
      </c>
      <c r="BF228" s="150">
        <f>IF(N228="snížená",J228,0)</f>
        <v>696.32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7" t="s">
        <v>139</v>
      </c>
      <c r="BK228" s="150">
        <f>ROUND(I228*H228,2)</f>
        <v>696.32</v>
      </c>
      <c r="BL228" s="17" t="s">
        <v>195</v>
      </c>
      <c r="BM228" s="149" t="s">
        <v>311</v>
      </c>
    </row>
    <row r="229" spans="2:51" s="13" customFormat="1" ht="11.25">
      <c r="B229" s="151"/>
      <c r="D229" s="152" t="s">
        <v>141</v>
      </c>
      <c r="E229" s="153" t="s">
        <v>1</v>
      </c>
      <c r="F229" s="154" t="s">
        <v>312</v>
      </c>
      <c r="H229" s="155">
        <v>17.408</v>
      </c>
      <c r="L229" s="151"/>
      <c r="M229" s="156"/>
      <c r="N229" s="157"/>
      <c r="O229" s="157"/>
      <c r="P229" s="157"/>
      <c r="Q229" s="157"/>
      <c r="R229" s="157"/>
      <c r="S229" s="157"/>
      <c r="T229" s="158"/>
      <c r="AT229" s="153" t="s">
        <v>141</v>
      </c>
      <c r="AU229" s="153" t="s">
        <v>139</v>
      </c>
      <c r="AV229" s="13" t="s">
        <v>139</v>
      </c>
      <c r="AW229" s="13" t="s">
        <v>30</v>
      </c>
      <c r="AX229" s="13" t="s">
        <v>81</v>
      </c>
      <c r="AY229" s="153" t="s">
        <v>132</v>
      </c>
    </row>
    <row r="230" spans="1:65" s="2" customFormat="1" ht="21.75" customHeight="1">
      <c r="A230" s="29"/>
      <c r="B230" s="137"/>
      <c r="C230" s="138" t="s">
        <v>313</v>
      </c>
      <c r="D230" s="138" t="s">
        <v>135</v>
      </c>
      <c r="E230" s="139" t="s">
        <v>314</v>
      </c>
      <c r="F230" s="140" t="s">
        <v>315</v>
      </c>
      <c r="G230" s="141" t="s">
        <v>230</v>
      </c>
      <c r="H230" s="142">
        <v>0.044</v>
      </c>
      <c r="I230" s="143">
        <v>973</v>
      </c>
      <c r="J230" s="143">
        <f>ROUND(I230*H230,2)</f>
        <v>42.81</v>
      </c>
      <c r="K230" s="144"/>
      <c r="L230" s="30"/>
      <c r="M230" s="145" t="s">
        <v>1</v>
      </c>
      <c r="N230" s="146" t="s">
        <v>39</v>
      </c>
      <c r="O230" s="147">
        <v>1.637</v>
      </c>
      <c r="P230" s="147">
        <f>O230*H230</f>
        <v>0.072028</v>
      </c>
      <c r="Q230" s="147">
        <v>0</v>
      </c>
      <c r="R230" s="147">
        <f>Q230*H230</f>
        <v>0</v>
      </c>
      <c r="S230" s="147">
        <v>0</v>
      </c>
      <c r="T230" s="148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9" t="s">
        <v>195</v>
      </c>
      <c r="AT230" s="149" t="s">
        <v>135</v>
      </c>
      <c r="AU230" s="149" t="s">
        <v>139</v>
      </c>
      <c r="AY230" s="17" t="s">
        <v>132</v>
      </c>
      <c r="BE230" s="150">
        <f>IF(N230="základní",J230,0)</f>
        <v>0</v>
      </c>
      <c r="BF230" s="150">
        <f>IF(N230="snížená",J230,0)</f>
        <v>42.81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7" t="s">
        <v>139</v>
      </c>
      <c r="BK230" s="150">
        <f>ROUND(I230*H230,2)</f>
        <v>42.81</v>
      </c>
      <c r="BL230" s="17" t="s">
        <v>195</v>
      </c>
      <c r="BM230" s="149" t="s">
        <v>316</v>
      </c>
    </row>
    <row r="231" spans="1:65" s="2" customFormat="1" ht="21.75" customHeight="1">
      <c r="A231" s="29"/>
      <c r="B231" s="137"/>
      <c r="C231" s="138" t="s">
        <v>317</v>
      </c>
      <c r="D231" s="138" t="s">
        <v>135</v>
      </c>
      <c r="E231" s="139" t="s">
        <v>318</v>
      </c>
      <c r="F231" s="140" t="s">
        <v>319</v>
      </c>
      <c r="G231" s="141" t="s">
        <v>230</v>
      </c>
      <c r="H231" s="142">
        <v>0.044</v>
      </c>
      <c r="I231" s="143">
        <v>428</v>
      </c>
      <c r="J231" s="143">
        <f>ROUND(I231*H231,2)</f>
        <v>18.83</v>
      </c>
      <c r="K231" s="144"/>
      <c r="L231" s="30"/>
      <c r="M231" s="145" t="s">
        <v>1</v>
      </c>
      <c r="N231" s="146" t="s">
        <v>39</v>
      </c>
      <c r="O231" s="147">
        <v>1.36</v>
      </c>
      <c r="P231" s="147">
        <f>O231*H231</f>
        <v>0.05984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9" t="s">
        <v>195</v>
      </c>
      <c r="AT231" s="149" t="s">
        <v>135</v>
      </c>
      <c r="AU231" s="149" t="s">
        <v>139</v>
      </c>
      <c r="AY231" s="17" t="s">
        <v>132</v>
      </c>
      <c r="BE231" s="150">
        <f>IF(N231="základní",J231,0)</f>
        <v>0</v>
      </c>
      <c r="BF231" s="150">
        <f>IF(N231="snížená",J231,0)</f>
        <v>18.83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7" t="s">
        <v>139</v>
      </c>
      <c r="BK231" s="150">
        <f>ROUND(I231*H231,2)</f>
        <v>18.83</v>
      </c>
      <c r="BL231" s="17" t="s">
        <v>195</v>
      </c>
      <c r="BM231" s="149" t="s">
        <v>320</v>
      </c>
    </row>
    <row r="232" spans="2:63" s="12" customFormat="1" ht="22.9" customHeight="1">
      <c r="B232" s="125"/>
      <c r="D232" s="126" t="s">
        <v>72</v>
      </c>
      <c r="E232" s="135" t="s">
        <v>321</v>
      </c>
      <c r="F232" s="135" t="s">
        <v>322</v>
      </c>
      <c r="J232" s="136">
        <f>BK232</f>
        <v>3469.4300000000003</v>
      </c>
      <c r="L232" s="125"/>
      <c r="M232" s="129"/>
      <c r="N232" s="130"/>
      <c r="O232" s="130"/>
      <c r="P232" s="131">
        <f>SUM(P233:P242)</f>
        <v>7.00628</v>
      </c>
      <c r="Q232" s="130"/>
      <c r="R232" s="131">
        <f>SUM(R233:R242)</f>
        <v>0.0083</v>
      </c>
      <c r="S232" s="130"/>
      <c r="T232" s="132">
        <f>SUM(T233:T242)</f>
        <v>0.021179999999999997</v>
      </c>
      <c r="AR232" s="126" t="s">
        <v>139</v>
      </c>
      <c r="AT232" s="133" t="s">
        <v>72</v>
      </c>
      <c r="AU232" s="133" t="s">
        <v>81</v>
      </c>
      <c r="AY232" s="126" t="s">
        <v>132</v>
      </c>
      <c r="BK232" s="134">
        <f>SUM(BK233:BK242)</f>
        <v>3469.4300000000003</v>
      </c>
    </row>
    <row r="233" spans="1:65" s="2" customFormat="1" ht="16.5" customHeight="1">
      <c r="A233" s="29"/>
      <c r="B233" s="137"/>
      <c r="C233" s="138" t="s">
        <v>323</v>
      </c>
      <c r="D233" s="138" t="s">
        <v>135</v>
      </c>
      <c r="E233" s="139" t="s">
        <v>324</v>
      </c>
      <c r="F233" s="140" t="s">
        <v>325</v>
      </c>
      <c r="G233" s="141" t="s">
        <v>298</v>
      </c>
      <c r="H233" s="142">
        <v>6</v>
      </c>
      <c r="I233" s="143">
        <v>26.1</v>
      </c>
      <c r="J233" s="143">
        <f>ROUND(I233*H233,2)</f>
        <v>156.6</v>
      </c>
      <c r="K233" s="144"/>
      <c r="L233" s="30"/>
      <c r="M233" s="145" t="s">
        <v>1</v>
      </c>
      <c r="N233" s="146" t="s">
        <v>39</v>
      </c>
      <c r="O233" s="147">
        <v>0.083</v>
      </c>
      <c r="P233" s="147">
        <f>O233*H233</f>
        <v>0.498</v>
      </c>
      <c r="Q233" s="147">
        <v>0</v>
      </c>
      <c r="R233" s="147">
        <f>Q233*H233</f>
        <v>0</v>
      </c>
      <c r="S233" s="147">
        <v>0.00198</v>
      </c>
      <c r="T233" s="148">
        <f>S233*H233</f>
        <v>0.01188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49" t="s">
        <v>195</v>
      </c>
      <c r="AT233" s="149" t="s">
        <v>135</v>
      </c>
      <c r="AU233" s="149" t="s">
        <v>139</v>
      </c>
      <c r="AY233" s="17" t="s">
        <v>132</v>
      </c>
      <c r="BE233" s="150">
        <f>IF(N233="základní",J233,0)</f>
        <v>0</v>
      </c>
      <c r="BF233" s="150">
        <f>IF(N233="snížená",J233,0)</f>
        <v>156.6</v>
      </c>
      <c r="BG233" s="150">
        <f>IF(N233="zákl. přenesená",J233,0)</f>
        <v>0</v>
      </c>
      <c r="BH233" s="150">
        <f>IF(N233="sníž. přenesená",J233,0)</f>
        <v>0</v>
      </c>
      <c r="BI233" s="150">
        <f>IF(N233="nulová",J233,0)</f>
        <v>0</v>
      </c>
      <c r="BJ233" s="17" t="s">
        <v>139</v>
      </c>
      <c r="BK233" s="150">
        <f>ROUND(I233*H233,2)</f>
        <v>156.6</v>
      </c>
      <c r="BL233" s="17" t="s">
        <v>195</v>
      </c>
      <c r="BM233" s="149" t="s">
        <v>326</v>
      </c>
    </row>
    <row r="234" spans="1:65" s="2" customFormat="1" ht="16.5" customHeight="1">
      <c r="A234" s="29"/>
      <c r="B234" s="137"/>
      <c r="C234" s="138" t="s">
        <v>327</v>
      </c>
      <c r="D234" s="138" t="s">
        <v>135</v>
      </c>
      <c r="E234" s="139" t="s">
        <v>328</v>
      </c>
      <c r="F234" s="140" t="s">
        <v>329</v>
      </c>
      <c r="G234" s="141" t="s">
        <v>298</v>
      </c>
      <c r="H234" s="142">
        <v>2</v>
      </c>
      <c r="I234" s="143">
        <v>436</v>
      </c>
      <c r="J234" s="143">
        <f>ROUND(I234*H234,2)</f>
        <v>872</v>
      </c>
      <c r="K234" s="144"/>
      <c r="L234" s="30"/>
      <c r="M234" s="145" t="s">
        <v>1</v>
      </c>
      <c r="N234" s="146" t="s">
        <v>39</v>
      </c>
      <c r="O234" s="147">
        <v>0.69</v>
      </c>
      <c r="P234" s="147">
        <f>O234*H234</f>
        <v>1.38</v>
      </c>
      <c r="Q234" s="147">
        <v>0.00177</v>
      </c>
      <c r="R234" s="147">
        <f>Q234*H234</f>
        <v>0.00354</v>
      </c>
      <c r="S234" s="147">
        <v>0</v>
      </c>
      <c r="T234" s="148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9" t="s">
        <v>195</v>
      </c>
      <c r="AT234" s="149" t="s">
        <v>135</v>
      </c>
      <c r="AU234" s="149" t="s">
        <v>139</v>
      </c>
      <c r="AY234" s="17" t="s">
        <v>132</v>
      </c>
      <c r="BE234" s="150">
        <f>IF(N234="základní",J234,0)</f>
        <v>0</v>
      </c>
      <c r="BF234" s="150">
        <f>IF(N234="snížená",J234,0)</f>
        <v>872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7" t="s">
        <v>139</v>
      </c>
      <c r="BK234" s="150">
        <f>ROUND(I234*H234,2)</f>
        <v>872</v>
      </c>
      <c r="BL234" s="17" t="s">
        <v>195</v>
      </c>
      <c r="BM234" s="149" t="s">
        <v>330</v>
      </c>
    </row>
    <row r="235" spans="1:65" s="2" customFormat="1" ht="16.5" customHeight="1">
      <c r="A235" s="29"/>
      <c r="B235" s="137"/>
      <c r="C235" s="138" t="s">
        <v>331</v>
      </c>
      <c r="D235" s="138" t="s">
        <v>135</v>
      </c>
      <c r="E235" s="139" t="s">
        <v>332</v>
      </c>
      <c r="F235" s="140" t="s">
        <v>333</v>
      </c>
      <c r="G235" s="141" t="s">
        <v>298</v>
      </c>
      <c r="H235" s="142">
        <v>7</v>
      </c>
      <c r="I235" s="143">
        <v>200</v>
      </c>
      <c r="J235" s="143">
        <f>ROUND(I235*H235,2)</f>
        <v>1400</v>
      </c>
      <c r="K235" s="144"/>
      <c r="L235" s="30"/>
      <c r="M235" s="145" t="s">
        <v>1</v>
      </c>
      <c r="N235" s="146" t="s">
        <v>39</v>
      </c>
      <c r="O235" s="147">
        <v>0.392</v>
      </c>
      <c r="P235" s="147">
        <f>O235*H235</f>
        <v>2.744</v>
      </c>
      <c r="Q235" s="147">
        <v>0.00046</v>
      </c>
      <c r="R235" s="147">
        <f>Q235*H235</f>
        <v>0.00322</v>
      </c>
      <c r="S235" s="147">
        <v>0</v>
      </c>
      <c r="T235" s="148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195</v>
      </c>
      <c r="AT235" s="149" t="s">
        <v>135</v>
      </c>
      <c r="AU235" s="149" t="s">
        <v>139</v>
      </c>
      <c r="AY235" s="17" t="s">
        <v>132</v>
      </c>
      <c r="BE235" s="150">
        <f>IF(N235="základní",J235,0)</f>
        <v>0</v>
      </c>
      <c r="BF235" s="150">
        <f>IF(N235="snížená",J235,0)</f>
        <v>1400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7" t="s">
        <v>139</v>
      </c>
      <c r="BK235" s="150">
        <f>ROUND(I235*H235,2)</f>
        <v>1400</v>
      </c>
      <c r="BL235" s="17" t="s">
        <v>195</v>
      </c>
      <c r="BM235" s="149" t="s">
        <v>334</v>
      </c>
    </row>
    <row r="236" spans="1:65" s="2" customFormat="1" ht="16.5" customHeight="1">
      <c r="A236" s="29"/>
      <c r="B236" s="137"/>
      <c r="C236" s="138" t="s">
        <v>335</v>
      </c>
      <c r="D236" s="138" t="s">
        <v>135</v>
      </c>
      <c r="E236" s="139" t="s">
        <v>336</v>
      </c>
      <c r="F236" s="140" t="s">
        <v>337</v>
      </c>
      <c r="G236" s="141" t="s">
        <v>298</v>
      </c>
      <c r="H236" s="142">
        <v>2</v>
      </c>
      <c r="I236" s="143">
        <v>263</v>
      </c>
      <c r="J236" s="143">
        <f>ROUND(I236*H236,2)</f>
        <v>526</v>
      </c>
      <c r="K236" s="144"/>
      <c r="L236" s="30"/>
      <c r="M236" s="145" t="s">
        <v>1</v>
      </c>
      <c r="N236" s="146" t="s">
        <v>39</v>
      </c>
      <c r="O236" s="147">
        <v>0.452</v>
      </c>
      <c r="P236" s="147">
        <f>O236*H236</f>
        <v>0.904</v>
      </c>
      <c r="Q236" s="147">
        <v>0.00077</v>
      </c>
      <c r="R236" s="147">
        <f>Q236*H236</f>
        <v>0.00154</v>
      </c>
      <c r="S236" s="147">
        <v>0</v>
      </c>
      <c r="T236" s="148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9" t="s">
        <v>195</v>
      </c>
      <c r="AT236" s="149" t="s">
        <v>135</v>
      </c>
      <c r="AU236" s="149" t="s">
        <v>139</v>
      </c>
      <c r="AY236" s="17" t="s">
        <v>132</v>
      </c>
      <c r="BE236" s="150">
        <f>IF(N236="základní",J236,0)</f>
        <v>0</v>
      </c>
      <c r="BF236" s="150">
        <f>IF(N236="snížená",J236,0)</f>
        <v>526</v>
      </c>
      <c r="BG236" s="150">
        <f>IF(N236="zákl. přenesená",J236,0)</f>
        <v>0</v>
      </c>
      <c r="BH236" s="150">
        <f>IF(N236="sníž. přenesená",J236,0)</f>
        <v>0</v>
      </c>
      <c r="BI236" s="150">
        <f>IF(N236="nulová",J236,0)</f>
        <v>0</v>
      </c>
      <c r="BJ236" s="17" t="s">
        <v>139</v>
      </c>
      <c r="BK236" s="150">
        <f>ROUND(I236*H236,2)</f>
        <v>526</v>
      </c>
      <c r="BL236" s="17" t="s">
        <v>195</v>
      </c>
      <c r="BM236" s="149" t="s">
        <v>338</v>
      </c>
    </row>
    <row r="237" spans="1:65" s="2" customFormat="1" ht="16.5" customHeight="1">
      <c r="A237" s="29"/>
      <c r="B237" s="137"/>
      <c r="C237" s="138" t="s">
        <v>339</v>
      </c>
      <c r="D237" s="138" t="s">
        <v>135</v>
      </c>
      <c r="E237" s="139" t="s">
        <v>340</v>
      </c>
      <c r="F237" s="140" t="s">
        <v>341</v>
      </c>
      <c r="G237" s="141" t="s">
        <v>185</v>
      </c>
      <c r="H237" s="142">
        <v>3</v>
      </c>
      <c r="I237" s="143">
        <v>97.5</v>
      </c>
      <c r="J237" s="143">
        <f>ROUND(I237*H237,2)</f>
        <v>292.5</v>
      </c>
      <c r="K237" s="144"/>
      <c r="L237" s="30"/>
      <c r="M237" s="145" t="s">
        <v>1</v>
      </c>
      <c r="N237" s="146" t="s">
        <v>39</v>
      </c>
      <c r="O237" s="147">
        <v>0.31</v>
      </c>
      <c r="P237" s="147">
        <f>O237*H237</f>
        <v>0.9299999999999999</v>
      </c>
      <c r="Q237" s="147">
        <v>0</v>
      </c>
      <c r="R237" s="147">
        <f>Q237*H237</f>
        <v>0</v>
      </c>
      <c r="S237" s="147">
        <v>0.0031</v>
      </c>
      <c r="T237" s="148">
        <f>S237*H237</f>
        <v>0.0093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49" t="s">
        <v>195</v>
      </c>
      <c r="AT237" s="149" t="s">
        <v>135</v>
      </c>
      <c r="AU237" s="149" t="s">
        <v>139</v>
      </c>
      <c r="AY237" s="17" t="s">
        <v>132</v>
      </c>
      <c r="BE237" s="150">
        <f>IF(N237="základní",J237,0)</f>
        <v>0</v>
      </c>
      <c r="BF237" s="150">
        <f>IF(N237="snížená",J237,0)</f>
        <v>292.5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7" t="s">
        <v>139</v>
      </c>
      <c r="BK237" s="150">
        <f>ROUND(I237*H237,2)</f>
        <v>292.5</v>
      </c>
      <c r="BL237" s="17" t="s">
        <v>195</v>
      </c>
      <c r="BM237" s="149" t="s">
        <v>342</v>
      </c>
    </row>
    <row r="238" spans="2:51" s="14" customFormat="1" ht="11.25">
      <c r="B238" s="159"/>
      <c r="D238" s="152" t="s">
        <v>141</v>
      </c>
      <c r="E238" s="160" t="s">
        <v>1</v>
      </c>
      <c r="F238" s="161" t="s">
        <v>343</v>
      </c>
      <c r="H238" s="160" t="s">
        <v>1</v>
      </c>
      <c r="L238" s="159"/>
      <c r="M238" s="162"/>
      <c r="N238" s="163"/>
      <c r="O238" s="163"/>
      <c r="P238" s="163"/>
      <c r="Q238" s="163"/>
      <c r="R238" s="163"/>
      <c r="S238" s="163"/>
      <c r="T238" s="164"/>
      <c r="AT238" s="160" t="s">
        <v>141</v>
      </c>
      <c r="AU238" s="160" t="s">
        <v>139</v>
      </c>
      <c r="AV238" s="14" t="s">
        <v>81</v>
      </c>
      <c r="AW238" s="14" t="s">
        <v>30</v>
      </c>
      <c r="AX238" s="14" t="s">
        <v>73</v>
      </c>
      <c r="AY238" s="160" t="s">
        <v>132</v>
      </c>
    </row>
    <row r="239" spans="2:51" s="13" customFormat="1" ht="11.25">
      <c r="B239" s="151"/>
      <c r="D239" s="152" t="s">
        <v>141</v>
      </c>
      <c r="E239" s="153" t="s">
        <v>1</v>
      </c>
      <c r="F239" s="154" t="s">
        <v>133</v>
      </c>
      <c r="H239" s="155">
        <v>3</v>
      </c>
      <c r="L239" s="151"/>
      <c r="M239" s="156"/>
      <c r="N239" s="157"/>
      <c r="O239" s="157"/>
      <c r="P239" s="157"/>
      <c r="Q239" s="157"/>
      <c r="R239" s="157"/>
      <c r="S239" s="157"/>
      <c r="T239" s="158"/>
      <c r="AT239" s="153" t="s">
        <v>141</v>
      </c>
      <c r="AU239" s="153" t="s">
        <v>139</v>
      </c>
      <c r="AV239" s="13" t="s">
        <v>139</v>
      </c>
      <c r="AW239" s="13" t="s">
        <v>30</v>
      </c>
      <c r="AX239" s="13" t="s">
        <v>81</v>
      </c>
      <c r="AY239" s="153" t="s">
        <v>132</v>
      </c>
    </row>
    <row r="240" spans="1:65" s="2" customFormat="1" ht="16.5" customHeight="1">
      <c r="A240" s="29"/>
      <c r="B240" s="137"/>
      <c r="C240" s="138" t="s">
        <v>344</v>
      </c>
      <c r="D240" s="138" t="s">
        <v>135</v>
      </c>
      <c r="E240" s="139" t="s">
        <v>345</v>
      </c>
      <c r="F240" s="140" t="s">
        <v>346</v>
      </c>
      <c r="G240" s="141" t="s">
        <v>298</v>
      </c>
      <c r="H240" s="142">
        <v>11</v>
      </c>
      <c r="I240" s="143">
        <v>19.5</v>
      </c>
      <c r="J240" s="143">
        <f>ROUND(I240*H240,2)</f>
        <v>214.5</v>
      </c>
      <c r="K240" s="144"/>
      <c r="L240" s="30"/>
      <c r="M240" s="145" t="s">
        <v>1</v>
      </c>
      <c r="N240" s="146" t="s">
        <v>39</v>
      </c>
      <c r="O240" s="147">
        <v>0.048</v>
      </c>
      <c r="P240" s="147">
        <f>O240*H240</f>
        <v>0.528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9" t="s">
        <v>195</v>
      </c>
      <c r="AT240" s="149" t="s">
        <v>135</v>
      </c>
      <c r="AU240" s="149" t="s">
        <v>139</v>
      </c>
      <c r="AY240" s="17" t="s">
        <v>132</v>
      </c>
      <c r="BE240" s="150">
        <f>IF(N240="základní",J240,0)</f>
        <v>0</v>
      </c>
      <c r="BF240" s="150">
        <f>IF(N240="snížená",J240,0)</f>
        <v>214.5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7" t="s">
        <v>139</v>
      </c>
      <c r="BK240" s="150">
        <f>ROUND(I240*H240,2)</f>
        <v>214.5</v>
      </c>
      <c r="BL240" s="17" t="s">
        <v>195</v>
      </c>
      <c r="BM240" s="149" t="s">
        <v>347</v>
      </c>
    </row>
    <row r="241" spans="1:65" s="2" customFormat="1" ht="21.75" customHeight="1">
      <c r="A241" s="29"/>
      <c r="B241" s="137"/>
      <c r="C241" s="138" t="s">
        <v>348</v>
      </c>
      <c r="D241" s="138" t="s">
        <v>135</v>
      </c>
      <c r="E241" s="139" t="s">
        <v>349</v>
      </c>
      <c r="F241" s="140" t="s">
        <v>350</v>
      </c>
      <c r="G241" s="141" t="s">
        <v>230</v>
      </c>
      <c r="H241" s="142">
        <v>0.008</v>
      </c>
      <c r="I241" s="143">
        <v>598</v>
      </c>
      <c r="J241" s="143">
        <f>ROUND(I241*H241,2)</f>
        <v>4.78</v>
      </c>
      <c r="K241" s="144"/>
      <c r="L241" s="30"/>
      <c r="M241" s="145" t="s">
        <v>1</v>
      </c>
      <c r="N241" s="146" t="s">
        <v>39</v>
      </c>
      <c r="O241" s="147">
        <v>1.575</v>
      </c>
      <c r="P241" s="147">
        <f>O241*H241</f>
        <v>0.0126</v>
      </c>
      <c r="Q241" s="147">
        <v>0</v>
      </c>
      <c r="R241" s="147">
        <f>Q241*H241</f>
        <v>0</v>
      </c>
      <c r="S241" s="147">
        <v>0</v>
      </c>
      <c r="T241" s="148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9" t="s">
        <v>195</v>
      </c>
      <c r="AT241" s="149" t="s">
        <v>135</v>
      </c>
      <c r="AU241" s="149" t="s">
        <v>139</v>
      </c>
      <c r="AY241" s="17" t="s">
        <v>132</v>
      </c>
      <c r="BE241" s="150">
        <f>IF(N241="základní",J241,0)</f>
        <v>0</v>
      </c>
      <c r="BF241" s="150">
        <f>IF(N241="snížená",J241,0)</f>
        <v>4.78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7" t="s">
        <v>139</v>
      </c>
      <c r="BK241" s="150">
        <f>ROUND(I241*H241,2)</f>
        <v>4.78</v>
      </c>
      <c r="BL241" s="17" t="s">
        <v>195</v>
      </c>
      <c r="BM241" s="149" t="s">
        <v>351</v>
      </c>
    </row>
    <row r="242" spans="1:65" s="2" customFormat="1" ht="21.75" customHeight="1">
      <c r="A242" s="29"/>
      <c r="B242" s="137"/>
      <c r="C242" s="138" t="s">
        <v>352</v>
      </c>
      <c r="D242" s="138" t="s">
        <v>135</v>
      </c>
      <c r="E242" s="139" t="s">
        <v>353</v>
      </c>
      <c r="F242" s="140" t="s">
        <v>354</v>
      </c>
      <c r="G242" s="141" t="s">
        <v>230</v>
      </c>
      <c r="H242" s="142">
        <v>0.008</v>
      </c>
      <c r="I242" s="143">
        <v>381</v>
      </c>
      <c r="J242" s="143">
        <f>ROUND(I242*H242,2)</f>
        <v>3.05</v>
      </c>
      <c r="K242" s="144"/>
      <c r="L242" s="30"/>
      <c r="M242" s="145" t="s">
        <v>1</v>
      </c>
      <c r="N242" s="146" t="s">
        <v>39</v>
      </c>
      <c r="O242" s="147">
        <v>1.21</v>
      </c>
      <c r="P242" s="147">
        <f>O242*H242</f>
        <v>0.00968</v>
      </c>
      <c r="Q242" s="147">
        <v>0</v>
      </c>
      <c r="R242" s="147">
        <f>Q242*H242</f>
        <v>0</v>
      </c>
      <c r="S242" s="147">
        <v>0</v>
      </c>
      <c r="T242" s="148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9" t="s">
        <v>195</v>
      </c>
      <c r="AT242" s="149" t="s">
        <v>135</v>
      </c>
      <c r="AU242" s="149" t="s">
        <v>139</v>
      </c>
      <c r="AY242" s="17" t="s">
        <v>132</v>
      </c>
      <c r="BE242" s="150">
        <f>IF(N242="základní",J242,0)</f>
        <v>0</v>
      </c>
      <c r="BF242" s="150">
        <f>IF(N242="snížená",J242,0)</f>
        <v>3.05</v>
      </c>
      <c r="BG242" s="150">
        <f>IF(N242="zákl. přenesená",J242,0)</f>
        <v>0</v>
      </c>
      <c r="BH242" s="150">
        <f>IF(N242="sníž. přenesená",J242,0)</f>
        <v>0</v>
      </c>
      <c r="BI242" s="150">
        <f>IF(N242="nulová",J242,0)</f>
        <v>0</v>
      </c>
      <c r="BJ242" s="17" t="s">
        <v>139</v>
      </c>
      <c r="BK242" s="150">
        <f>ROUND(I242*H242,2)</f>
        <v>3.05</v>
      </c>
      <c r="BL242" s="17" t="s">
        <v>195</v>
      </c>
      <c r="BM242" s="149" t="s">
        <v>355</v>
      </c>
    </row>
    <row r="243" spans="2:63" s="12" customFormat="1" ht="22.9" customHeight="1">
      <c r="B243" s="125"/>
      <c r="D243" s="126" t="s">
        <v>72</v>
      </c>
      <c r="E243" s="135" t="s">
        <v>356</v>
      </c>
      <c r="F243" s="135" t="s">
        <v>357</v>
      </c>
      <c r="J243" s="136">
        <f>BK243</f>
        <v>7630.62</v>
      </c>
      <c r="L243" s="125"/>
      <c r="M243" s="129"/>
      <c r="N243" s="130"/>
      <c r="O243" s="130"/>
      <c r="P243" s="131">
        <f>SUM(P244:P254)</f>
        <v>15.092020000000002</v>
      </c>
      <c r="Q243" s="130"/>
      <c r="R243" s="131">
        <f>SUM(R244:R254)</f>
        <v>0.02018</v>
      </c>
      <c r="S243" s="130"/>
      <c r="T243" s="132">
        <f>SUM(T244:T254)</f>
        <v>0.0027999999999999995</v>
      </c>
      <c r="AR243" s="126" t="s">
        <v>139</v>
      </c>
      <c r="AT243" s="133" t="s">
        <v>72</v>
      </c>
      <c r="AU243" s="133" t="s">
        <v>81</v>
      </c>
      <c r="AY243" s="126" t="s">
        <v>132</v>
      </c>
      <c r="BK243" s="134">
        <f>SUM(BK244:BK254)</f>
        <v>7630.62</v>
      </c>
    </row>
    <row r="244" spans="1:65" s="2" customFormat="1" ht="16.5" customHeight="1">
      <c r="A244" s="29"/>
      <c r="B244" s="137"/>
      <c r="C244" s="138" t="s">
        <v>358</v>
      </c>
      <c r="D244" s="138" t="s">
        <v>135</v>
      </c>
      <c r="E244" s="139" t="s">
        <v>359</v>
      </c>
      <c r="F244" s="140" t="s">
        <v>360</v>
      </c>
      <c r="G244" s="141" t="s">
        <v>298</v>
      </c>
      <c r="H244" s="142">
        <v>10</v>
      </c>
      <c r="I244" s="143">
        <v>16.4</v>
      </c>
      <c r="J244" s="143">
        <f aca="true" t="shared" si="10" ref="J244:J254">ROUND(I244*H244,2)</f>
        <v>164</v>
      </c>
      <c r="K244" s="144"/>
      <c r="L244" s="30"/>
      <c r="M244" s="145" t="s">
        <v>1</v>
      </c>
      <c r="N244" s="146" t="s">
        <v>39</v>
      </c>
      <c r="O244" s="147">
        <v>0.052</v>
      </c>
      <c r="P244" s="147">
        <f aca="true" t="shared" si="11" ref="P244:P254">O244*H244</f>
        <v>0.52</v>
      </c>
      <c r="Q244" s="147">
        <v>0</v>
      </c>
      <c r="R244" s="147">
        <f aca="true" t="shared" si="12" ref="R244:R254">Q244*H244</f>
        <v>0</v>
      </c>
      <c r="S244" s="147">
        <v>0.00028</v>
      </c>
      <c r="T244" s="148">
        <f aca="true" t="shared" si="13" ref="T244:T254">S244*H244</f>
        <v>0.0027999999999999995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9" t="s">
        <v>195</v>
      </c>
      <c r="AT244" s="149" t="s">
        <v>135</v>
      </c>
      <c r="AU244" s="149" t="s">
        <v>139</v>
      </c>
      <c r="AY244" s="17" t="s">
        <v>132</v>
      </c>
      <c r="BE244" s="150">
        <f aca="true" t="shared" si="14" ref="BE244:BE254">IF(N244="základní",J244,0)</f>
        <v>0</v>
      </c>
      <c r="BF244" s="150">
        <f aca="true" t="shared" si="15" ref="BF244:BF254">IF(N244="snížená",J244,0)</f>
        <v>164</v>
      </c>
      <c r="BG244" s="150">
        <f aca="true" t="shared" si="16" ref="BG244:BG254">IF(N244="zákl. přenesená",J244,0)</f>
        <v>0</v>
      </c>
      <c r="BH244" s="150">
        <f aca="true" t="shared" si="17" ref="BH244:BH254">IF(N244="sníž. přenesená",J244,0)</f>
        <v>0</v>
      </c>
      <c r="BI244" s="150">
        <f aca="true" t="shared" si="18" ref="BI244:BI254">IF(N244="nulová",J244,0)</f>
        <v>0</v>
      </c>
      <c r="BJ244" s="17" t="s">
        <v>139</v>
      </c>
      <c r="BK244" s="150">
        <f aca="true" t="shared" si="19" ref="BK244:BK254">ROUND(I244*H244,2)</f>
        <v>164</v>
      </c>
      <c r="BL244" s="17" t="s">
        <v>195</v>
      </c>
      <c r="BM244" s="149" t="s">
        <v>361</v>
      </c>
    </row>
    <row r="245" spans="1:65" s="2" customFormat="1" ht="21.75" customHeight="1">
      <c r="A245" s="29"/>
      <c r="B245" s="137"/>
      <c r="C245" s="138" t="s">
        <v>362</v>
      </c>
      <c r="D245" s="138" t="s">
        <v>135</v>
      </c>
      <c r="E245" s="139" t="s">
        <v>363</v>
      </c>
      <c r="F245" s="140" t="s">
        <v>364</v>
      </c>
      <c r="G245" s="141" t="s">
        <v>298</v>
      </c>
      <c r="H245" s="142">
        <v>20</v>
      </c>
      <c r="I245" s="143">
        <v>170</v>
      </c>
      <c r="J245" s="143">
        <f t="shared" si="10"/>
        <v>3400</v>
      </c>
      <c r="K245" s="144"/>
      <c r="L245" s="30"/>
      <c r="M245" s="145" t="s">
        <v>1</v>
      </c>
      <c r="N245" s="146" t="s">
        <v>39</v>
      </c>
      <c r="O245" s="147">
        <v>0.405</v>
      </c>
      <c r="P245" s="147">
        <f t="shared" si="11"/>
        <v>8.100000000000001</v>
      </c>
      <c r="Q245" s="147">
        <v>0.00042</v>
      </c>
      <c r="R245" s="147">
        <f t="shared" si="12"/>
        <v>0.008400000000000001</v>
      </c>
      <c r="S245" s="147">
        <v>0</v>
      </c>
      <c r="T245" s="148">
        <f t="shared" si="1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9" t="s">
        <v>195</v>
      </c>
      <c r="AT245" s="149" t="s">
        <v>135</v>
      </c>
      <c r="AU245" s="149" t="s">
        <v>139</v>
      </c>
      <c r="AY245" s="17" t="s">
        <v>132</v>
      </c>
      <c r="BE245" s="150">
        <f t="shared" si="14"/>
        <v>0</v>
      </c>
      <c r="BF245" s="150">
        <f t="shared" si="15"/>
        <v>3400</v>
      </c>
      <c r="BG245" s="150">
        <f t="shared" si="16"/>
        <v>0</v>
      </c>
      <c r="BH245" s="150">
        <f t="shared" si="17"/>
        <v>0</v>
      </c>
      <c r="BI245" s="150">
        <f t="shared" si="18"/>
        <v>0</v>
      </c>
      <c r="BJ245" s="17" t="s">
        <v>139</v>
      </c>
      <c r="BK245" s="150">
        <f t="shared" si="19"/>
        <v>3400</v>
      </c>
      <c r="BL245" s="17" t="s">
        <v>195</v>
      </c>
      <c r="BM245" s="149" t="s">
        <v>365</v>
      </c>
    </row>
    <row r="246" spans="1:65" s="2" customFormat="1" ht="21.75" customHeight="1">
      <c r="A246" s="29"/>
      <c r="B246" s="137"/>
      <c r="C246" s="165" t="s">
        <v>366</v>
      </c>
      <c r="D246" s="165" t="s">
        <v>188</v>
      </c>
      <c r="E246" s="166" t="s">
        <v>367</v>
      </c>
      <c r="F246" s="167" t="s">
        <v>368</v>
      </c>
      <c r="G246" s="168" t="s">
        <v>298</v>
      </c>
      <c r="H246" s="169">
        <v>7</v>
      </c>
      <c r="I246" s="170">
        <v>23</v>
      </c>
      <c r="J246" s="170">
        <f t="shared" si="10"/>
        <v>161</v>
      </c>
      <c r="K246" s="171"/>
      <c r="L246" s="172"/>
      <c r="M246" s="173" t="s">
        <v>1</v>
      </c>
      <c r="N246" s="174" t="s">
        <v>39</v>
      </c>
      <c r="O246" s="147">
        <v>0</v>
      </c>
      <c r="P246" s="147">
        <f t="shared" si="11"/>
        <v>0</v>
      </c>
      <c r="Q246" s="147">
        <v>0.00011</v>
      </c>
      <c r="R246" s="147">
        <f t="shared" si="12"/>
        <v>0.0007700000000000001</v>
      </c>
      <c r="S246" s="147">
        <v>0</v>
      </c>
      <c r="T246" s="148">
        <f t="shared" si="1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49" t="s">
        <v>287</v>
      </c>
      <c r="AT246" s="149" t="s">
        <v>188</v>
      </c>
      <c r="AU246" s="149" t="s">
        <v>139</v>
      </c>
      <c r="AY246" s="17" t="s">
        <v>132</v>
      </c>
      <c r="BE246" s="150">
        <f t="shared" si="14"/>
        <v>0</v>
      </c>
      <c r="BF246" s="150">
        <f t="shared" si="15"/>
        <v>161</v>
      </c>
      <c r="BG246" s="150">
        <f t="shared" si="16"/>
        <v>0</v>
      </c>
      <c r="BH246" s="150">
        <f t="shared" si="17"/>
        <v>0</v>
      </c>
      <c r="BI246" s="150">
        <f t="shared" si="18"/>
        <v>0</v>
      </c>
      <c r="BJ246" s="17" t="s">
        <v>139</v>
      </c>
      <c r="BK246" s="150">
        <f t="shared" si="19"/>
        <v>161</v>
      </c>
      <c r="BL246" s="17" t="s">
        <v>195</v>
      </c>
      <c r="BM246" s="149" t="s">
        <v>369</v>
      </c>
    </row>
    <row r="247" spans="1:65" s="2" customFormat="1" ht="21.75" customHeight="1">
      <c r="A247" s="29"/>
      <c r="B247" s="137"/>
      <c r="C247" s="165" t="s">
        <v>370</v>
      </c>
      <c r="D247" s="165" t="s">
        <v>188</v>
      </c>
      <c r="E247" s="166" t="s">
        <v>371</v>
      </c>
      <c r="F247" s="167" t="s">
        <v>372</v>
      </c>
      <c r="G247" s="168" t="s">
        <v>298</v>
      </c>
      <c r="H247" s="169">
        <v>7</v>
      </c>
      <c r="I247" s="170">
        <v>30.5</v>
      </c>
      <c r="J247" s="170">
        <f t="shared" si="10"/>
        <v>213.5</v>
      </c>
      <c r="K247" s="171"/>
      <c r="L247" s="172"/>
      <c r="M247" s="173" t="s">
        <v>1</v>
      </c>
      <c r="N247" s="174" t="s">
        <v>39</v>
      </c>
      <c r="O247" s="147">
        <v>0</v>
      </c>
      <c r="P247" s="147">
        <f t="shared" si="11"/>
        <v>0</v>
      </c>
      <c r="Q247" s="147">
        <v>0.00017</v>
      </c>
      <c r="R247" s="147">
        <f t="shared" si="12"/>
        <v>0.00119</v>
      </c>
      <c r="S247" s="147">
        <v>0</v>
      </c>
      <c r="T247" s="148">
        <f t="shared" si="1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9" t="s">
        <v>287</v>
      </c>
      <c r="AT247" s="149" t="s">
        <v>188</v>
      </c>
      <c r="AU247" s="149" t="s">
        <v>139</v>
      </c>
      <c r="AY247" s="17" t="s">
        <v>132</v>
      </c>
      <c r="BE247" s="150">
        <f t="shared" si="14"/>
        <v>0</v>
      </c>
      <c r="BF247" s="150">
        <f t="shared" si="15"/>
        <v>213.5</v>
      </c>
      <c r="BG247" s="150">
        <f t="shared" si="16"/>
        <v>0</v>
      </c>
      <c r="BH247" s="150">
        <f t="shared" si="17"/>
        <v>0</v>
      </c>
      <c r="BI247" s="150">
        <f t="shared" si="18"/>
        <v>0</v>
      </c>
      <c r="BJ247" s="17" t="s">
        <v>139</v>
      </c>
      <c r="BK247" s="150">
        <f t="shared" si="19"/>
        <v>213.5</v>
      </c>
      <c r="BL247" s="17" t="s">
        <v>195</v>
      </c>
      <c r="BM247" s="149" t="s">
        <v>373</v>
      </c>
    </row>
    <row r="248" spans="1:65" s="2" customFormat="1" ht="21.75" customHeight="1">
      <c r="A248" s="29"/>
      <c r="B248" s="137"/>
      <c r="C248" s="165" t="s">
        <v>374</v>
      </c>
      <c r="D248" s="165" t="s">
        <v>188</v>
      </c>
      <c r="E248" s="166" t="s">
        <v>375</v>
      </c>
      <c r="F248" s="167" t="s">
        <v>376</v>
      </c>
      <c r="G248" s="168" t="s">
        <v>298</v>
      </c>
      <c r="H248" s="169">
        <v>6</v>
      </c>
      <c r="I248" s="170">
        <v>48.5</v>
      </c>
      <c r="J248" s="170">
        <f t="shared" si="10"/>
        <v>291</v>
      </c>
      <c r="K248" s="171"/>
      <c r="L248" s="172"/>
      <c r="M248" s="173" t="s">
        <v>1</v>
      </c>
      <c r="N248" s="174" t="s">
        <v>39</v>
      </c>
      <c r="O248" s="147">
        <v>0</v>
      </c>
      <c r="P248" s="147">
        <f t="shared" si="11"/>
        <v>0</v>
      </c>
      <c r="Q248" s="147">
        <v>0.00027</v>
      </c>
      <c r="R248" s="147">
        <f t="shared" si="12"/>
        <v>0.00162</v>
      </c>
      <c r="S248" s="147">
        <v>0</v>
      </c>
      <c r="T248" s="148">
        <f t="shared" si="1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9" t="s">
        <v>287</v>
      </c>
      <c r="AT248" s="149" t="s">
        <v>188</v>
      </c>
      <c r="AU248" s="149" t="s">
        <v>139</v>
      </c>
      <c r="AY248" s="17" t="s">
        <v>132</v>
      </c>
      <c r="BE248" s="150">
        <f t="shared" si="14"/>
        <v>0</v>
      </c>
      <c r="BF248" s="150">
        <f t="shared" si="15"/>
        <v>291</v>
      </c>
      <c r="BG248" s="150">
        <f t="shared" si="16"/>
        <v>0</v>
      </c>
      <c r="BH248" s="150">
        <f t="shared" si="17"/>
        <v>0</v>
      </c>
      <c r="BI248" s="150">
        <f t="shared" si="18"/>
        <v>0</v>
      </c>
      <c r="BJ248" s="17" t="s">
        <v>139</v>
      </c>
      <c r="BK248" s="150">
        <f t="shared" si="19"/>
        <v>291</v>
      </c>
      <c r="BL248" s="17" t="s">
        <v>195</v>
      </c>
      <c r="BM248" s="149" t="s">
        <v>377</v>
      </c>
    </row>
    <row r="249" spans="1:65" s="2" customFormat="1" ht="21.75" customHeight="1">
      <c r="A249" s="29"/>
      <c r="B249" s="137"/>
      <c r="C249" s="138" t="s">
        <v>177</v>
      </c>
      <c r="D249" s="138" t="s">
        <v>135</v>
      </c>
      <c r="E249" s="139" t="s">
        <v>378</v>
      </c>
      <c r="F249" s="140" t="s">
        <v>379</v>
      </c>
      <c r="G249" s="141" t="s">
        <v>380</v>
      </c>
      <c r="H249" s="142">
        <v>1</v>
      </c>
      <c r="I249" s="143">
        <v>276</v>
      </c>
      <c r="J249" s="143">
        <f t="shared" si="10"/>
        <v>276</v>
      </c>
      <c r="K249" s="144"/>
      <c r="L249" s="30"/>
      <c r="M249" s="145" t="s">
        <v>1</v>
      </c>
      <c r="N249" s="146" t="s">
        <v>39</v>
      </c>
      <c r="O249" s="147">
        <v>0.7</v>
      </c>
      <c r="P249" s="147">
        <f t="shared" si="11"/>
        <v>0.7</v>
      </c>
      <c r="Q249" s="147">
        <v>0</v>
      </c>
      <c r="R249" s="147">
        <f t="shared" si="12"/>
        <v>0</v>
      </c>
      <c r="S249" s="147">
        <v>0</v>
      </c>
      <c r="T249" s="148">
        <f t="shared" si="1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49" t="s">
        <v>195</v>
      </c>
      <c r="AT249" s="149" t="s">
        <v>135</v>
      </c>
      <c r="AU249" s="149" t="s">
        <v>139</v>
      </c>
      <c r="AY249" s="17" t="s">
        <v>132</v>
      </c>
      <c r="BE249" s="150">
        <f t="shared" si="14"/>
        <v>0</v>
      </c>
      <c r="BF249" s="150">
        <f t="shared" si="15"/>
        <v>276</v>
      </c>
      <c r="BG249" s="150">
        <f t="shared" si="16"/>
        <v>0</v>
      </c>
      <c r="BH249" s="150">
        <f t="shared" si="17"/>
        <v>0</v>
      </c>
      <c r="BI249" s="150">
        <f t="shared" si="18"/>
        <v>0</v>
      </c>
      <c r="BJ249" s="17" t="s">
        <v>139</v>
      </c>
      <c r="BK249" s="150">
        <f t="shared" si="19"/>
        <v>276</v>
      </c>
      <c r="BL249" s="17" t="s">
        <v>195</v>
      </c>
      <c r="BM249" s="149" t="s">
        <v>381</v>
      </c>
    </row>
    <row r="250" spans="1:65" s="2" customFormat="1" ht="21.75" customHeight="1">
      <c r="A250" s="29"/>
      <c r="B250" s="137"/>
      <c r="C250" s="138" t="s">
        <v>382</v>
      </c>
      <c r="D250" s="138" t="s">
        <v>135</v>
      </c>
      <c r="E250" s="139" t="s">
        <v>383</v>
      </c>
      <c r="F250" s="140" t="s">
        <v>384</v>
      </c>
      <c r="G250" s="141" t="s">
        <v>380</v>
      </c>
      <c r="H250" s="142">
        <v>1</v>
      </c>
      <c r="I250" s="143">
        <v>197</v>
      </c>
      <c r="J250" s="143">
        <f t="shared" si="10"/>
        <v>197</v>
      </c>
      <c r="K250" s="144"/>
      <c r="L250" s="30"/>
      <c r="M250" s="145" t="s">
        <v>1</v>
      </c>
      <c r="N250" s="146" t="s">
        <v>39</v>
      </c>
      <c r="O250" s="147">
        <v>0.5</v>
      </c>
      <c r="P250" s="147">
        <f t="shared" si="11"/>
        <v>0.5</v>
      </c>
      <c r="Q250" s="147">
        <v>0</v>
      </c>
      <c r="R250" s="147">
        <f t="shared" si="12"/>
        <v>0</v>
      </c>
      <c r="S250" s="147">
        <v>0</v>
      </c>
      <c r="T250" s="148">
        <f t="shared" si="1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9" t="s">
        <v>195</v>
      </c>
      <c r="AT250" s="149" t="s">
        <v>135</v>
      </c>
      <c r="AU250" s="149" t="s">
        <v>139</v>
      </c>
      <c r="AY250" s="17" t="s">
        <v>132</v>
      </c>
      <c r="BE250" s="150">
        <f t="shared" si="14"/>
        <v>0</v>
      </c>
      <c r="BF250" s="150">
        <f t="shared" si="15"/>
        <v>197</v>
      </c>
      <c r="BG250" s="150">
        <f t="shared" si="16"/>
        <v>0</v>
      </c>
      <c r="BH250" s="150">
        <f t="shared" si="17"/>
        <v>0</v>
      </c>
      <c r="BI250" s="150">
        <f t="shared" si="18"/>
        <v>0</v>
      </c>
      <c r="BJ250" s="17" t="s">
        <v>139</v>
      </c>
      <c r="BK250" s="150">
        <f t="shared" si="19"/>
        <v>197</v>
      </c>
      <c r="BL250" s="17" t="s">
        <v>195</v>
      </c>
      <c r="BM250" s="149" t="s">
        <v>385</v>
      </c>
    </row>
    <row r="251" spans="1:65" s="2" customFormat="1" ht="21.75" customHeight="1">
      <c r="A251" s="29"/>
      <c r="B251" s="137"/>
      <c r="C251" s="138" t="s">
        <v>386</v>
      </c>
      <c r="D251" s="138" t="s">
        <v>135</v>
      </c>
      <c r="E251" s="139" t="s">
        <v>387</v>
      </c>
      <c r="F251" s="140" t="s">
        <v>388</v>
      </c>
      <c r="G251" s="141" t="s">
        <v>298</v>
      </c>
      <c r="H251" s="142">
        <v>20</v>
      </c>
      <c r="I251" s="143">
        <v>110</v>
      </c>
      <c r="J251" s="143">
        <f t="shared" si="10"/>
        <v>2200</v>
      </c>
      <c r="K251" s="144"/>
      <c r="L251" s="30"/>
      <c r="M251" s="145" t="s">
        <v>1</v>
      </c>
      <c r="N251" s="146" t="s">
        <v>39</v>
      </c>
      <c r="O251" s="147">
        <v>0.179</v>
      </c>
      <c r="P251" s="147">
        <f t="shared" si="11"/>
        <v>3.58</v>
      </c>
      <c r="Q251" s="147">
        <v>0.0004</v>
      </c>
      <c r="R251" s="147">
        <f t="shared" si="12"/>
        <v>0.008</v>
      </c>
      <c r="S251" s="147">
        <v>0</v>
      </c>
      <c r="T251" s="148">
        <f t="shared" si="1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9" t="s">
        <v>195</v>
      </c>
      <c r="AT251" s="149" t="s">
        <v>135</v>
      </c>
      <c r="AU251" s="149" t="s">
        <v>139</v>
      </c>
      <c r="AY251" s="17" t="s">
        <v>132</v>
      </c>
      <c r="BE251" s="150">
        <f t="shared" si="14"/>
        <v>0</v>
      </c>
      <c r="BF251" s="150">
        <f t="shared" si="15"/>
        <v>2200</v>
      </c>
      <c r="BG251" s="150">
        <f t="shared" si="16"/>
        <v>0</v>
      </c>
      <c r="BH251" s="150">
        <f t="shared" si="17"/>
        <v>0</v>
      </c>
      <c r="BI251" s="150">
        <f t="shared" si="18"/>
        <v>0</v>
      </c>
      <c r="BJ251" s="17" t="s">
        <v>139</v>
      </c>
      <c r="BK251" s="150">
        <f t="shared" si="19"/>
        <v>2200</v>
      </c>
      <c r="BL251" s="17" t="s">
        <v>195</v>
      </c>
      <c r="BM251" s="149" t="s">
        <v>389</v>
      </c>
    </row>
    <row r="252" spans="1:65" s="2" customFormat="1" ht="16.5" customHeight="1">
      <c r="A252" s="29"/>
      <c r="B252" s="137"/>
      <c r="C252" s="138" t="s">
        <v>390</v>
      </c>
      <c r="D252" s="138" t="s">
        <v>135</v>
      </c>
      <c r="E252" s="139" t="s">
        <v>391</v>
      </c>
      <c r="F252" s="140" t="s">
        <v>392</v>
      </c>
      <c r="G252" s="141" t="s">
        <v>298</v>
      </c>
      <c r="H252" s="142">
        <v>20</v>
      </c>
      <c r="I252" s="143">
        <v>35.5</v>
      </c>
      <c r="J252" s="143">
        <f t="shared" si="10"/>
        <v>710</v>
      </c>
      <c r="K252" s="144"/>
      <c r="L252" s="30"/>
      <c r="M252" s="145" t="s">
        <v>1</v>
      </c>
      <c r="N252" s="146" t="s">
        <v>39</v>
      </c>
      <c r="O252" s="147">
        <v>0.082</v>
      </c>
      <c r="P252" s="147">
        <f t="shared" si="11"/>
        <v>1.6400000000000001</v>
      </c>
      <c r="Q252" s="147">
        <v>1E-05</v>
      </c>
      <c r="R252" s="147">
        <f t="shared" si="12"/>
        <v>0.0002</v>
      </c>
      <c r="S252" s="147">
        <v>0</v>
      </c>
      <c r="T252" s="148">
        <f t="shared" si="1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9" t="s">
        <v>195</v>
      </c>
      <c r="AT252" s="149" t="s">
        <v>135</v>
      </c>
      <c r="AU252" s="149" t="s">
        <v>139</v>
      </c>
      <c r="AY252" s="17" t="s">
        <v>132</v>
      </c>
      <c r="BE252" s="150">
        <f t="shared" si="14"/>
        <v>0</v>
      </c>
      <c r="BF252" s="150">
        <f t="shared" si="15"/>
        <v>710</v>
      </c>
      <c r="BG252" s="150">
        <f t="shared" si="16"/>
        <v>0</v>
      </c>
      <c r="BH252" s="150">
        <f t="shared" si="17"/>
        <v>0</v>
      </c>
      <c r="BI252" s="150">
        <f t="shared" si="18"/>
        <v>0</v>
      </c>
      <c r="BJ252" s="17" t="s">
        <v>139</v>
      </c>
      <c r="BK252" s="150">
        <f t="shared" si="19"/>
        <v>710</v>
      </c>
      <c r="BL252" s="17" t="s">
        <v>195</v>
      </c>
      <c r="BM252" s="149" t="s">
        <v>393</v>
      </c>
    </row>
    <row r="253" spans="1:65" s="2" customFormat="1" ht="21.75" customHeight="1">
      <c r="A253" s="29"/>
      <c r="B253" s="137"/>
      <c r="C253" s="138" t="s">
        <v>394</v>
      </c>
      <c r="D253" s="138" t="s">
        <v>135</v>
      </c>
      <c r="E253" s="139" t="s">
        <v>395</v>
      </c>
      <c r="F253" s="140" t="s">
        <v>396</v>
      </c>
      <c r="G253" s="141" t="s">
        <v>230</v>
      </c>
      <c r="H253" s="142">
        <v>0.02</v>
      </c>
      <c r="I253" s="143">
        <v>535</v>
      </c>
      <c r="J253" s="143">
        <f t="shared" si="10"/>
        <v>10.7</v>
      </c>
      <c r="K253" s="144"/>
      <c r="L253" s="30"/>
      <c r="M253" s="145" t="s">
        <v>1</v>
      </c>
      <c r="N253" s="146" t="s">
        <v>39</v>
      </c>
      <c r="O253" s="147">
        <v>1.421</v>
      </c>
      <c r="P253" s="147">
        <f t="shared" si="11"/>
        <v>0.02842</v>
      </c>
      <c r="Q253" s="147">
        <v>0</v>
      </c>
      <c r="R253" s="147">
        <f t="shared" si="12"/>
        <v>0</v>
      </c>
      <c r="S253" s="147">
        <v>0</v>
      </c>
      <c r="T253" s="148">
        <f t="shared" si="1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9" t="s">
        <v>195</v>
      </c>
      <c r="AT253" s="149" t="s">
        <v>135</v>
      </c>
      <c r="AU253" s="149" t="s">
        <v>139</v>
      </c>
      <c r="AY253" s="17" t="s">
        <v>132</v>
      </c>
      <c r="BE253" s="150">
        <f t="shared" si="14"/>
        <v>0</v>
      </c>
      <c r="BF253" s="150">
        <f t="shared" si="15"/>
        <v>10.7</v>
      </c>
      <c r="BG253" s="150">
        <f t="shared" si="16"/>
        <v>0</v>
      </c>
      <c r="BH253" s="150">
        <f t="shared" si="17"/>
        <v>0</v>
      </c>
      <c r="BI253" s="150">
        <f t="shared" si="18"/>
        <v>0</v>
      </c>
      <c r="BJ253" s="17" t="s">
        <v>139</v>
      </c>
      <c r="BK253" s="150">
        <f t="shared" si="19"/>
        <v>10.7</v>
      </c>
      <c r="BL253" s="17" t="s">
        <v>195</v>
      </c>
      <c r="BM253" s="149" t="s">
        <v>397</v>
      </c>
    </row>
    <row r="254" spans="1:65" s="2" customFormat="1" ht="21.75" customHeight="1">
      <c r="A254" s="29"/>
      <c r="B254" s="137"/>
      <c r="C254" s="138" t="s">
        <v>398</v>
      </c>
      <c r="D254" s="138" t="s">
        <v>135</v>
      </c>
      <c r="E254" s="139" t="s">
        <v>399</v>
      </c>
      <c r="F254" s="140" t="s">
        <v>400</v>
      </c>
      <c r="G254" s="141" t="s">
        <v>230</v>
      </c>
      <c r="H254" s="142">
        <v>0.02</v>
      </c>
      <c r="I254" s="143">
        <v>371</v>
      </c>
      <c r="J254" s="143">
        <f t="shared" si="10"/>
        <v>7.42</v>
      </c>
      <c r="K254" s="144"/>
      <c r="L254" s="30"/>
      <c r="M254" s="145" t="s">
        <v>1</v>
      </c>
      <c r="N254" s="146" t="s">
        <v>39</v>
      </c>
      <c r="O254" s="147">
        <v>1.18</v>
      </c>
      <c r="P254" s="147">
        <f t="shared" si="11"/>
        <v>0.0236</v>
      </c>
      <c r="Q254" s="147">
        <v>0</v>
      </c>
      <c r="R254" s="147">
        <f t="shared" si="12"/>
        <v>0</v>
      </c>
      <c r="S254" s="147">
        <v>0</v>
      </c>
      <c r="T254" s="148">
        <f t="shared" si="1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9" t="s">
        <v>195</v>
      </c>
      <c r="AT254" s="149" t="s">
        <v>135</v>
      </c>
      <c r="AU254" s="149" t="s">
        <v>139</v>
      </c>
      <c r="AY254" s="17" t="s">
        <v>132</v>
      </c>
      <c r="BE254" s="150">
        <f t="shared" si="14"/>
        <v>0</v>
      </c>
      <c r="BF254" s="150">
        <f t="shared" si="15"/>
        <v>7.42</v>
      </c>
      <c r="BG254" s="150">
        <f t="shared" si="16"/>
        <v>0</v>
      </c>
      <c r="BH254" s="150">
        <f t="shared" si="17"/>
        <v>0</v>
      </c>
      <c r="BI254" s="150">
        <f t="shared" si="18"/>
        <v>0</v>
      </c>
      <c r="BJ254" s="17" t="s">
        <v>139</v>
      </c>
      <c r="BK254" s="150">
        <f t="shared" si="19"/>
        <v>7.42</v>
      </c>
      <c r="BL254" s="17" t="s">
        <v>195</v>
      </c>
      <c r="BM254" s="149" t="s">
        <v>401</v>
      </c>
    </row>
    <row r="255" spans="2:63" s="12" customFormat="1" ht="22.9" customHeight="1">
      <c r="B255" s="125"/>
      <c r="D255" s="126" t="s">
        <v>72</v>
      </c>
      <c r="E255" s="135" t="s">
        <v>402</v>
      </c>
      <c r="F255" s="135" t="s">
        <v>403</v>
      </c>
      <c r="J255" s="136">
        <f>BK255</f>
        <v>3580.62</v>
      </c>
      <c r="L255" s="125"/>
      <c r="M255" s="129"/>
      <c r="N255" s="130"/>
      <c r="O255" s="130"/>
      <c r="P255" s="131">
        <f>SUM(P256:P266)</f>
        <v>2.057821</v>
      </c>
      <c r="Q255" s="130"/>
      <c r="R255" s="131">
        <f>SUM(R256:R266)</f>
        <v>0.0031499999999999996</v>
      </c>
      <c r="S255" s="130"/>
      <c r="T255" s="132">
        <f>SUM(T256:T266)</f>
        <v>0.00645</v>
      </c>
      <c r="AR255" s="126" t="s">
        <v>139</v>
      </c>
      <c r="AT255" s="133" t="s">
        <v>72</v>
      </c>
      <c r="AU255" s="133" t="s">
        <v>81</v>
      </c>
      <c r="AY255" s="126" t="s">
        <v>132</v>
      </c>
      <c r="BK255" s="134">
        <f>SUM(BK256:BK266)</f>
        <v>3580.62</v>
      </c>
    </row>
    <row r="256" spans="1:65" s="2" customFormat="1" ht="21.75" customHeight="1">
      <c r="A256" s="29"/>
      <c r="B256" s="137"/>
      <c r="C256" s="138" t="s">
        <v>404</v>
      </c>
      <c r="D256" s="138" t="s">
        <v>135</v>
      </c>
      <c r="E256" s="139" t="s">
        <v>405</v>
      </c>
      <c r="F256" s="140" t="s">
        <v>406</v>
      </c>
      <c r="G256" s="141" t="s">
        <v>298</v>
      </c>
      <c r="H256" s="142">
        <v>3</v>
      </c>
      <c r="I256" s="143">
        <v>36.4</v>
      </c>
      <c r="J256" s="143">
        <f>ROUND(I256*H256,2)</f>
        <v>109.2</v>
      </c>
      <c r="K256" s="144"/>
      <c r="L256" s="30"/>
      <c r="M256" s="145" t="s">
        <v>1</v>
      </c>
      <c r="N256" s="146" t="s">
        <v>39</v>
      </c>
      <c r="O256" s="147">
        <v>0.03</v>
      </c>
      <c r="P256" s="147">
        <f>O256*H256</f>
        <v>0.09</v>
      </c>
      <c r="Q256" s="147">
        <v>0.00011</v>
      </c>
      <c r="R256" s="147">
        <f>Q256*H256</f>
        <v>0.00033</v>
      </c>
      <c r="S256" s="147">
        <v>0.00215</v>
      </c>
      <c r="T256" s="148">
        <f>S256*H256</f>
        <v>0.00645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49" t="s">
        <v>195</v>
      </c>
      <c r="AT256" s="149" t="s">
        <v>135</v>
      </c>
      <c r="AU256" s="149" t="s">
        <v>139</v>
      </c>
      <c r="AY256" s="17" t="s">
        <v>132</v>
      </c>
      <c r="BE256" s="150">
        <f>IF(N256="základní",J256,0)</f>
        <v>0</v>
      </c>
      <c r="BF256" s="150">
        <f>IF(N256="snížená",J256,0)</f>
        <v>109.2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7" t="s">
        <v>139</v>
      </c>
      <c r="BK256" s="150">
        <f>ROUND(I256*H256,2)</f>
        <v>109.2</v>
      </c>
      <c r="BL256" s="17" t="s">
        <v>195</v>
      </c>
      <c r="BM256" s="149" t="s">
        <v>407</v>
      </c>
    </row>
    <row r="257" spans="1:65" s="2" customFormat="1" ht="21.75" customHeight="1">
      <c r="A257" s="29"/>
      <c r="B257" s="137"/>
      <c r="C257" s="138" t="s">
        <v>408</v>
      </c>
      <c r="D257" s="138" t="s">
        <v>135</v>
      </c>
      <c r="E257" s="139" t="s">
        <v>409</v>
      </c>
      <c r="F257" s="140" t="s">
        <v>410</v>
      </c>
      <c r="G257" s="141" t="s">
        <v>298</v>
      </c>
      <c r="H257" s="142">
        <v>1</v>
      </c>
      <c r="I257" s="143">
        <v>605</v>
      </c>
      <c r="J257" s="143">
        <f>ROUND(I257*H257,2)</f>
        <v>605</v>
      </c>
      <c r="K257" s="144"/>
      <c r="L257" s="30"/>
      <c r="M257" s="145" t="s">
        <v>1</v>
      </c>
      <c r="N257" s="146" t="s">
        <v>39</v>
      </c>
      <c r="O257" s="147">
        <v>0.241</v>
      </c>
      <c r="P257" s="147">
        <f>O257*H257</f>
        <v>0.241</v>
      </c>
      <c r="Q257" s="147">
        <v>0.0006</v>
      </c>
      <c r="R257" s="147">
        <f>Q257*H257</f>
        <v>0.0006</v>
      </c>
      <c r="S257" s="147">
        <v>0</v>
      </c>
      <c r="T257" s="148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49" t="s">
        <v>195</v>
      </c>
      <c r="AT257" s="149" t="s">
        <v>135</v>
      </c>
      <c r="AU257" s="149" t="s">
        <v>139</v>
      </c>
      <c r="AY257" s="17" t="s">
        <v>132</v>
      </c>
      <c r="BE257" s="150">
        <f>IF(N257="základní",J257,0)</f>
        <v>0</v>
      </c>
      <c r="BF257" s="150">
        <f>IF(N257="snížená",J257,0)</f>
        <v>605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7" t="s">
        <v>139</v>
      </c>
      <c r="BK257" s="150">
        <f>ROUND(I257*H257,2)</f>
        <v>605</v>
      </c>
      <c r="BL257" s="17" t="s">
        <v>195</v>
      </c>
      <c r="BM257" s="149" t="s">
        <v>411</v>
      </c>
    </row>
    <row r="258" spans="2:51" s="14" customFormat="1" ht="11.25">
      <c r="B258" s="159"/>
      <c r="D258" s="152" t="s">
        <v>141</v>
      </c>
      <c r="E258" s="160" t="s">
        <v>1</v>
      </c>
      <c r="F258" s="161" t="s">
        <v>412</v>
      </c>
      <c r="H258" s="160" t="s">
        <v>1</v>
      </c>
      <c r="L258" s="159"/>
      <c r="M258" s="162"/>
      <c r="N258" s="163"/>
      <c r="O258" s="163"/>
      <c r="P258" s="163"/>
      <c r="Q258" s="163"/>
      <c r="R258" s="163"/>
      <c r="S258" s="163"/>
      <c r="T258" s="164"/>
      <c r="AT258" s="160" t="s">
        <v>141</v>
      </c>
      <c r="AU258" s="160" t="s">
        <v>139</v>
      </c>
      <c r="AV258" s="14" t="s">
        <v>81</v>
      </c>
      <c r="AW258" s="14" t="s">
        <v>30</v>
      </c>
      <c r="AX258" s="14" t="s">
        <v>73</v>
      </c>
      <c r="AY258" s="160" t="s">
        <v>132</v>
      </c>
    </row>
    <row r="259" spans="2:51" s="13" customFormat="1" ht="11.25">
      <c r="B259" s="151"/>
      <c r="D259" s="152" t="s">
        <v>141</v>
      </c>
      <c r="E259" s="153" t="s">
        <v>1</v>
      </c>
      <c r="F259" s="154" t="s">
        <v>81</v>
      </c>
      <c r="H259" s="155">
        <v>1</v>
      </c>
      <c r="L259" s="151"/>
      <c r="M259" s="156"/>
      <c r="N259" s="157"/>
      <c r="O259" s="157"/>
      <c r="P259" s="157"/>
      <c r="Q259" s="157"/>
      <c r="R259" s="157"/>
      <c r="S259" s="157"/>
      <c r="T259" s="158"/>
      <c r="AT259" s="153" t="s">
        <v>141</v>
      </c>
      <c r="AU259" s="153" t="s">
        <v>139</v>
      </c>
      <c r="AV259" s="13" t="s">
        <v>139</v>
      </c>
      <c r="AW259" s="13" t="s">
        <v>30</v>
      </c>
      <c r="AX259" s="13" t="s">
        <v>81</v>
      </c>
      <c r="AY259" s="153" t="s">
        <v>132</v>
      </c>
    </row>
    <row r="260" spans="1:65" s="2" customFormat="1" ht="21.75" customHeight="1">
      <c r="A260" s="29"/>
      <c r="B260" s="137"/>
      <c r="C260" s="138" t="s">
        <v>413</v>
      </c>
      <c r="D260" s="138" t="s">
        <v>135</v>
      </c>
      <c r="E260" s="139" t="s">
        <v>414</v>
      </c>
      <c r="F260" s="140" t="s">
        <v>415</v>
      </c>
      <c r="G260" s="141" t="s">
        <v>298</v>
      </c>
      <c r="H260" s="142">
        <v>3</v>
      </c>
      <c r="I260" s="143">
        <v>394</v>
      </c>
      <c r="J260" s="143">
        <f aca="true" t="shared" si="20" ref="J260:J266">ROUND(I260*H260,2)</f>
        <v>1182</v>
      </c>
      <c r="K260" s="144"/>
      <c r="L260" s="30"/>
      <c r="M260" s="145" t="s">
        <v>1</v>
      </c>
      <c r="N260" s="146" t="s">
        <v>39</v>
      </c>
      <c r="O260" s="147">
        <v>0.241</v>
      </c>
      <c r="P260" s="147">
        <f aca="true" t="shared" si="21" ref="P260:P266">O260*H260</f>
        <v>0.723</v>
      </c>
      <c r="Q260" s="147">
        <v>0.00054</v>
      </c>
      <c r="R260" s="147">
        <f aca="true" t="shared" si="22" ref="R260:R266">Q260*H260</f>
        <v>0.00162</v>
      </c>
      <c r="S260" s="147">
        <v>0</v>
      </c>
      <c r="T260" s="148">
        <f aca="true" t="shared" si="23" ref="T260:T266">S260*H260</f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49" t="s">
        <v>195</v>
      </c>
      <c r="AT260" s="149" t="s">
        <v>135</v>
      </c>
      <c r="AU260" s="149" t="s">
        <v>139</v>
      </c>
      <c r="AY260" s="17" t="s">
        <v>132</v>
      </c>
      <c r="BE260" s="150">
        <f aca="true" t="shared" si="24" ref="BE260:BE266">IF(N260="základní",J260,0)</f>
        <v>0</v>
      </c>
      <c r="BF260" s="150">
        <f aca="true" t="shared" si="25" ref="BF260:BF266">IF(N260="snížená",J260,0)</f>
        <v>1182</v>
      </c>
      <c r="BG260" s="150">
        <f aca="true" t="shared" si="26" ref="BG260:BG266">IF(N260="zákl. přenesená",J260,0)</f>
        <v>0</v>
      </c>
      <c r="BH260" s="150">
        <f aca="true" t="shared" si="27" ref="BH260:BH266">IF(N260="sníž. přenesená",J260,0)</f>
        <v>0</v>
      </c>
      <c r="BI260" s="150">
        <f aca="true" t="shared" si="28" ref="BI260:BI266">IF(N260="nulová",J260,0)</f>
        <v>0</v>
      </c>
      <c r="BJ260" s="17" t="s">
        <v>139</v>
      </c>
      <c r="BK260" s="150">
        <f aca="true" t="shared" si="29" ref="BK260:BK266">ROUND(I260*H260,2)</f>
        <v>1182</v>
      </c>
      <c r="BL260" s="17" t="s">
        <v>195</v>
      </c>
      <c r="BM260" s="149" t="s">
        <v>416</v>
      </c>
    </row>
    <row r="261" spans="1:65" s="2" customFormat="1" ht="21.75" customHeight="1">
      <c r="A261" s="29"/>
      <c r="B261" s="137"/>
      <c r="C261" s="138" t="s">
        <v>417</v>
      </c>
      <c r="D261" s="138" t="s">
        <v>135</v>
      </c>
      <c r="E261" s="139" t="s">
        <v>418</v>
      </c>
      <c r="F261" s="140" t="s">
        <v>419</v>
      </c>
      <c r="G261" s="141" t="s">
        <v>380</v>
      </c>
      <c r="H261" s="142">
        <v>1</v>
      </c>
      <c r="I261" s="143">
        <v>1350</v>
      </c>
      <c r="J261" s="143">
        <f t="shared" si="20"/>
        <v>1350</v>
      </c>
      <c r="K261" s="144"/>
      <c r="L261" s="30"/>
      <c r="M261" s="145" t="s">
        <v>1</v>
      </c>
      <c r="N261" s="146" t="s">
        <v>39</v>
      </c>
      <c r="O261" s="147">
        <v>0.2</v>
      </c>
      <c r="P261" s="147">
        <f t="shared" si="21"/>
        <v>0.2</v>
      </c>
      <c r="Q261" s="147">
        <v>0.0006</v>
      </c>
      <c r="R261" s="147">
        <f t="shared" si="22"/>
        <v>0.0006</v>
      </c>
      <c r="S261" s="147">
        <v>0</v>
      </c>
      <c r="T261" s="148">
        <f t="shared" si="2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9" t="s">
        <v>195</v>
      </c>
      <c r="AT261" s="149" t="s">
        <v>135</v>
      </c>
      <c r="AU261" s="149" t="s">
        <v>139</v>
      </c>
      <c r="AY261" s="17" t="s">
        <v>132</v>
      </c>
      <c r="BE261" s="150">
        <f t="shared" si="24"/>
        <v>0</v>
      </c>
      <c r="BF261" s="150">
        <f t="shared" si="25"/>
        <v>1350</v>
      </c>
      <c r="BG261" s="150">
        <f t="shared" si="26"/>
        <v>0</v>
      </c>
      <c r="BH261" s="150">
        <f t="shared" si="27"/>
        <v>0</v>
      </c>
      <c r="BI261" s="150">
        <f t="shared" si="28"/>
        <v>0</v>
      </c>
      <c r="BJ261" s="17" t="s">
        <v>139</v>
      </c>
      <c r="BK261" s="150">
        <f t="shared" si="29"/>
        <v>1350</v>
      </c>
      <c r="BL261" s="17" t="s">
        <v>195</v>
      </c>
      <c r="BM261" s="149" t="s">
        <v>420</v>
      </c>
    </row>
    <row r="262" spans="1:65" s="2" customFormat="1" ht="16.5" customHeight="1">
      <c r="A262" s="29"/>
      <c r="B262" s="137"/>
      <c r="C262" s="138" t="s">
        <v>421</v>
      </c>
      <c r="D262" s="138" t="s">
        <v>135</v>
      </c>
      <c r="E262" s="139" t="s">
        <v>422</v>
      </c>
      <c r="F262" s="140" t="s">
        <v>423</v>
      </c>
      <c r="G262" s="141" t="s">
        <v>185</v>
      </c>
      <c r="H262" s="142">
        <v>2</v>
      </c>
      <c r="I262" s="143">
        <v>27.1</v>
      </c>
      <c r="J262" s="143">
        <f t="shared" si="20"/>
        <v>54.2</v>
      </c>
      <c r="K262" s="144"/>
      <c r="L262" s="30"/>
      <c r="M262" s="145" t="s">
        <v>1</v>
      </c>
      <c r="N262" s="146" t="s">
        <v>39</v>
      </c>
      <c r="O262" s="147">
        <v>0.064</v>
      </c>
      <c r="P262" s="147">
        <f t="shared" si="21"/>
        <v>0.128</v>
      </c>
      <c r="Q262" s="147">
        <v>0</v>
      </c>
      <c r="R262" s="147">
        <f t="shared" si="22"/>
        <v>0</v>
      </c>
      <c r="S262" s="147">
        <v>0</v>
      </c>
      <c r="T262" s="148">
        <f t="shared" si="2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49" t="s">
        <v>195</v>
      </c>
      <c r="AT262" s="149" t="s">
        <v>135</v>
      </c>
      <c r="AU262" s="149" t="s">
        <v>139</v>
      </c>
      <c r="AY262" s="17" t="s">
        <v>132</v>
      </c>
      <c r="BE262" s="150">
        <f t="shared" si="24"/>
        <v>0</v>
      </c>
      <c r="BF262" s="150">
        <f t="shared" si="25"/>
        <v>54.2</v>
      </c>
      <c r="BG262" s="150">
        <f t="shared" si="26"/>
        <v>0</v>
      </c>
      <c r="BH262" s="150">
        <f t="shared" si="27"/>
        <v>0</v>
      </c>
      <c r="BI262" s="150">
        <f t="shared" si="28"/>
        <v>0</v>
      </c>
      <c r="BJ262" s="17" t="s">
        <v>139</v>
      </c>
      <c r="BK262" s="150">
        <f t="shared" si="29"/>
        <v>54.2</v>
      </c>
      <c r="BL262" s="17" t="s">
        <v>195</v>
      </c>
      <c r="BM262" s="149" t="s">
        <v>424</v>
      </c>
    </row>
    <row r="263" spans="1:65" s="2" customFormat="1" ht="16.5" customHeight="1">
      <c r="A263" s="29"/>
      <c r="B263" s="137"/>
      <c r="C263" s="138" t="s">
        <v>425</v>
      </c>
      <c r="D263" s="138" t="s">
        <v>135</v>
      </c>
      <c r="E263" s="139" t="s">
        <v>426</v>
      </c>
      <c r="F263" s="140" t="s">
        <v>427</v>
      </c>
      <c r="G263" s="141" t="s">
        <v>298</v>
      </c>
      <c r="H263" s="142">
        <v>3</v>
      </c>
      <c r="I263" s="143">
        <v>24.5</v>
      </c>
      <c r="J263" s="143">
        <f t="shared" si="20"/>
        <v>73.5</v>
      </c>
      <c r="K263" s="144"/>
      <c r="L263" s="30"/>
      <c r="M263" s="145" t="s">
        <v>1</v>
      </c>
      <c r="N263" s="146" t="s">
        <v>39</v>
      </c>
      <c r="O263" s="147">
        <v>0.062</v>
      </c>
      <c r="P263" s="147">
        <f t="shared" si="21"/>
        <v>0.186</v>
      </c>
      <c r="Q263" s="147">
        <v>0</v>
      </c>
      <c r="R263" s="147">
        <f t="shared" si="22"/>
        <v>0</v>
      </c>
      <c r="S263" s="147">
        <v>0</v>
      </c>
      <c r="T263" s="148">
        <f t="shared" si="2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9" t="s">
        <v>195</v>
      </c>
      <c r="AT263" s="149" t="s">
        <v>135</v>
      </c>
      <c r="AU263" s="149" t="s">
        <v>139</v>
      </c>
      <c r="AY263" s="17" t="s">
        <v>132</v>
      </c>
      <c r="BE263" s="150">
        <f t="shared" si="24"/>
        <v>0</v>
      </c>
      <c r="BF263" s="150">
        <f t="shared" si="25"/>
        <v>73.5</v>
      </c>
      <c r="BG263" s="150">
        <f t="shared" si="26"/>
        <v>0</v>
      </c>
      <c r="BH263" s="150">
        <f t="shared" si="27"/>
        <v>0</v>
      </c>
      <c r="BI263" s="150">
        <f t="shared" si="28"/>
        <v>0</v>
      </c>
      <c r="BJ263" s="17" t="s">
        <v>139</v>
      </c>
      <c r="BK263" s="150">
        <f t="shared" si="29"/>
        <v>73.5</v>
      </c>
      <c r="BL263" s="17" t="s">
        <v>195</v>
      </c>
      <c r="BM263" s="149" t="s">
        <v>428</v>
      </c>
    </row>
    <row r="264" spans="1:65" s="2" customFormat="1" ht="16.5" customHeight="1">
      <c r="A264" s="29"/>
      <c r="B264" s="137"/>
      <c r="C264" s="138" t="s">
        <v>429</v>
      </c>
      <c r="D264" s="138" t="s">
        <v>135</v>
      </c>
      <c r="E264" s="139" t="s">
        <v>430</v>
      </c>
      <c r="F264" s="140" t="s">
        <v>431</v>
      </c>
      <c r="G264" s="141" t="s">
        <v>185</v>
      </c>
      <c r="H264" s="142">
        <v>1</v>
      </c>
      <c r="I264" s="143">
        <v>204</v>
      </c>
      <c r="J264" s="143">
        <f t="shared" si="20"/>
        <v>204</v>
      </c>
      <c r="K264" s="144"/>
      <c r="L264" s="30"/>
      <c r="M264" s="145" t="s">
        <v>1</v>
      </c>
      <c r="N264" s="146" t="s">
        <v>39</v>
      </c>
      <c r="O264" s="147">
        <v>0.482</v>
      </c>
      <c r="P264" s="147">
        <f t="shared" si="21"/>
        <v>0.482</v>
      </c>
      <c r="Q264" s="147">
        <v>0</v>
      </c>
      <c r="R264" s="147">
        <f t="shared" si="22"/>
        <v>0</v>
      </c>
      <c r="S264" s="147">
        <v>0</v>
      </c>
      <c r="T264" s="148">
        <f t="shared" si="2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49" t="s">
        <v>195</v>
      </c>
      <c r="AT264" s="149" t="s">
        <v>135</v>
      </c>
      <c r="AU264" s="149" t="s">
        <v>139</v>
      </c>
      <c r="AY264" s="17" t="s">
        <v>132</v>
      </c>
      <c r="BE264" s="150">
        <f t="shared" si="24"/>
        <v>0</v>
      </c>
      <c r="BF264" s="150">
        <f t="shared" si="25"/>
        <v>204</v>
      </c>
      <c r="BG264" s="150">
        <f t="shared" si="26"/>
        <v>0</v>
      </c>
      <c r="BH264" s="150">
        <f t="shared" si="27"/>
        <v>0</v>
      </c>
      <c r="BI264" s="150">
        <f t="shared" si="28"/>
        <v>0</v>
      </c>
      <c r="BJ264" s="17" t="s">
        <v>139</v>
      </c>
      <c r="BK264" s="150">
        <f t="shared" si="29"/>
        <v>204</v>
      </c>
      <c r="BL264" s="17" t="s">
        <v>195</v>
      </c>
      <c r="BM264" s="149" t="s">
        <v>432</v>
      </c>
    </row>
    <row r="265" spans="1:65" s="2" customFormat="1" ht="21.75" customHeight="1">
      <c r="A265" s="29"/>
      <c r="B265" s="137"/>
      <c r="C265" s="138" t="s">
        <v>433</v>
      </c>
      <c r="D265" s="138" t="s">
        <v>135</v>
      </c>
      <c r="E265" s="139" t="s">
        <v>434</v>
      </c>
      <c r="F265" s="140" t="s">
        <v>435</v>
      </c>
      <c r="G265" s="141" t="s">
        <v>230</v>
      </c>
      <c r="H265" s="142">
        <v>0.003</v>
      </c>
      <c r="I265" s="143">
        <v>538</v>
      </c>
      <c r="J265" s="143">
        <f t="shared" si="20"/>
        <v>1.61</v>
      </c>
      <c r="K265" s="144"/>
      <c r="L265" s="30"/>
      <c r="M265" s="145" t="s">
        <v>1</v>
      </c>
      <c r="N265" s="146" t="s">
        <v>39</v>
      </c>
      <c r="O265" s="147">
        <v>1.427</v>
      </c>
      <c r="P265" s="147">
        <f t="shared" si="21"/>
        <v>0.004281</v>
      </c>
      <c r="Q265" s="147">
        <v>0</v>
      </c>
      <c r="R265" s="147">
        <f t="shared" si="22"/>
        <v>0</v>
      </c>
      <c r="S265" s="147">
        <v>0</v>
      </c>
      <c r="T265" s="148">
        <f t="shared" si="2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49" t="s">
        <v>195</v>
      </c>
      <c r="AT265" s="149" t="s">
        <v>135</v>
      </c>
      <c r="AU265" s="149" t="s">
        <v>139</v>
      </c>
      <c r="AY265" s="17" t="s">
        <v>132</v>
      </c>
      <c r="BE265" s="150">
        <f t="shared" si="24"/>
        <v>0</v>
      </c>
      <c r="BF265" s="150">
        <f t="shared" si="25"/>
        <v>1.61</v>
      </c>
      <c r="BG265" s="150">
        <f t="shared" si="26"/>
        <v>0</v>
      </c>
      <c r="BH265" s="150">
        <f t="shared" si="27"/>
        <v>0</v>
      </c>
      <c r="BI265" s="150">
        <f t="shared" si="28"/>
        <v>0</v>
      </c>
      <c r="BJ265" s="17" t="s">
        <v>139</v>
      </c>
      <c r="BK265" s="150">
        <f t="shared" si="29"/>
        <v>1.61</v>
      </c>
      <c r="BL265" s="17" t="s">
        <v>195</v>
      </c>
      <c r="BM265" s="149" t="s">
        <v>436</v>
      </c>
    </row>
    <row r="266" spans="1:65" s="2" customFormat="1" ht="21.75" customHeight="1">
      <c r="A266" s="29"/>
      <c r="B266" s="137"/>
      <c r="C266" s="138" t="s">
        <v>437</v>
      </c>
      <c r="D266" s="138" t="s">
        <v>135</v>
      </c>
      <c r="E266" s="139" t="s">
        <v>438</v>
      </c>
      <c r="F266" s="140" t="s">
        <v>439</v>
      </c>
      <c r="G266" s="141" t="s">
        <v>230</v>
      </c>
      <c r="H266" s="142">
        <v>0.003</v>
      </c>
      <c r="I266" s="143">
        <v>371</v>
      </c>
      <c r="J266" s="143">
        <f t="shared" si="20"/>
        <v>1.11</v>
      </c>
      <c r="K266" s="144"/>
      <c r="L266" s="30"/>
      <c r="M266" s="145" t="s">
        <v>1</v>
      </c>
      <c r="N266" s="146" t="s">
        <v>39</v>
      </c>
      <c r="O266" s="147">
        <v>1.18</v>
      </c>
      <c r="P266" s="147">
        <f t="shared" si="21"/>
        <v>0.0035399999999999997</v>
      </c>
      <c r="Q266" s="147">
        <v>0</v>
      </c>
      <c r="R266" s="147">
        <f t="shared" si="22"/>
        <v>0</v>
      </c>
      <c r="S266" s="147">
        <v>0</v>
      </c>
      <c r="T266" s="148">
        <f t="shared" si="2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49" t="s">
        <v>195</v>
      </c>
      <c r="AT266" s="149" t="s">
        <v>135</v>
      </c>
      <c r="AU266" s="149" t="s">
        <v>139</v>
      </c>
      <c r="AY266" s="17" t="s">
        <v>132</v>
      </c>
      <c r="BE266" s="150">
        <f t="shared" si="24"/>
        <v>0</v>
      </c>
      <c r="BF266" s="150">
        <f t="shared" si="25"/>
        <v>1.11</v>
      </c>
      <c r="BG266" s="150">
        <f t="shared" si="26"/>
        <v>0</v>
      </c>
      <c r="BH266" s="150">
        <f t="shared" si="27"/>
        <v>0</v>
      </c>
      <c r="BI266" s="150">
        <f t="shared" si="28"/>
        <v>0</v>
      </c>
      <c r="BJ266" s="17" t="s">
        <v>139</v>
      </c>
      <c r="BK266" s="150">
        <f t="shared" si="29"/>
        <v>1.11</v>
      </c>
      <c r="BL266" s="17" t="s">
        <v>195</v>
      </c>
      <c r="BM266" s="149" t="s">
        <v>440</v>
      </c>
    </row>
    <row r="267" spans="2:63" s="12" customFormat="1" ht="22.9" customHeight="1">
      <c r="B267" s="125"/>
      <c r="D267" s="126" t="s">
        <v>72</v>
      </c>
      <c r="E267" s="135" t="s">
        <v>441</v>
      </c>
      <c r="F267" s="135" t="s">
        <v>442</v>
      </c>
      <c r="J267" s="136">
        <f>BK267</f>
        <v>28693.239999999998</v>
      </c>
      <c r="L267" s="125"/>
      <c r="M267" s="129"/>
      <c r="N267" s="130"/>
      <c r="O267" s="130"/>
      <c r="P267" s="131">
        <f>SUM(P268:P286)</f>
        <v>9.936135000000002</v>
      </c>
      <c r="Q267" s="130"/>
      <c r="R267" s="131">
        <f>SUM(R268:R286)</f>
        <v>0.06511000000000002</v>
      </c>
      <c r="S267" s="130"/>
      <c r="T267" s="132">
        <f>SUM(T268:T286)</f>
        <v>0.07775</v>
      </c>
      <c r="AR267" s="126" t="s">
        <v>139</v>
      </c>
      <c r="AT267" s="133" t="s">
        <v>72</v>
      </c>
      <c r="AU267" s="133" t="s">
        <v>81</v>
      </c>
      <c r="AY267" s="126" t="s">
        <v>132</v>
      </c>
      <c r="BK267" s="134">
        <f>SUM(BK268:BK286)</f>
        <v>28693.239999999998</v>
      </c>
    </row>
    <row r="268" spans="1:65" s="2" customFormat="1" ht="16.5" customHeight="1">
      <c r="A268" s="29"/>
      <c r="B268" s="137"/>
      <c r="C268" s="138" t="s">
        <v>443</v>
      </c>
      <c r="D268" s="138" t="s">
        <v>135</v>
      </c>
      <c r="E268" s="139" t="s">
        <v>444</v>
      </c>
      <c r="F268" s="140" t="s">
        <v>445</v>
      </c>
      <c r="G268" s="141" t="s">
        <v>380</v>
      </c>
      <c r="H268" s="142">
        <v>1</v>
      </c>
      <c r="I268" s="143">
        <v>172</v>
      </c>
      <c r="J268" s="143">
        <f aca="true" t="shared" si="30" ref="J268:J286">ROUND(I268*H268,2)</f>
        <v>172</v>
      </c>
      <c r="K268" s="144"/>
      <c r="L268" s="30"/>
      <c r="M268" s="145" t="s">
        <v>1</v>
      </c>
      <c r="N268" s="146" t="s">
        <v>39</v>
      </c>
      <c r="O268" s="147">
        <v>0.548</v>
      </c>
      <c r="P268" s="147">
        <f aca="true" t="shared" si="31" ref="P268:P286">O268*H268</f>
        <v>0.548</v>
      </c>
      <c r="Q268" s="147">
        <v>0</v>
      </c>
      <c r="R268" s="147">
        <f aca="true" t="shared" si="32" ref="R268:R286">Q268*H268</f>
        <v>0</v>
      </c>
      <c r="S268" s="147">
        <v>0.01933</v>
      </c>
      <c r="T268" s="148">
        <f aca="true" t="shared" si="33" ref="T268:T286">S268*H268</f>
        <v>0.01933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49" t="s">
        <v>195</v>
      </c>
      <c r="AT268" s="149" t="s">
        <v>135</v>
      </c>
      <c r="AU268" s="149" t="s">
        <v>139</v>
      </c>
      <c r="AY268" s="17" t="s">
        <v>132</v>
      </c>
      <c r="BE268" s="150">
        <f aca="true" t="shared" si="34" ref="BE268:BE286">IF(N268="základní",J268,0)</f>
        <v>0</v>
      </c>
      <c r="BF268" s="150">
        <f aca="true" t="shared" si="35" ref="BF268:BF286">IF(N268="snížená",J268,0)</f>
        <v>172</v>
      </c>
      <c r="BG268" s="150">
        <f aca="true" t="shared" si="36" ref="BG268:BG286">IF(N268="zákl. přenesená",J268,0)</f>
        <v>0</v>
      </c>
      <c r="BH268" s="150">
        <f aca="true" t="shared" si="37" ref="BH268:BH286">IF(N268="sníž. přenesená",J268,0)</f>
        <v>0</v>
      </c>
      <c r="BI268" s="150">
        <f aca="true" t="shared" si="38" ref="BI268:BI286">IF(N268="nulová",J268,0)</f>
        <v>0</v>
      </c>
      <c r="BJ268" s="17" t="s">
        <v>139</v>
      </c>
      <c r="BK268" s="150">
        <f aca="true" t="shared" si="39" ref="BK268:BK286">ROUND(I268*H268,2)</f>
        <v>172</v>
      </c>
      <c r="BL268" s="17" t="s">
        <v>195</v>
      </c>
      <c r="BM268" s="149" t="s">
        <v>446</v>
      </c>
    </row>
    <row r="269" spans="1:65" s="2" customFormat="1" ht="21.75" customHeight="1">
      <c r="A269" s="29"/>
      <c r="B269" s="137"/>
      <c r="C269" s="138" t="s">
        <v>447</v>
      </c>
      <c r="D269" s="138" t="s">
        <v>135</v>
      </c>
      <c r="E269" s="139" t="s">
        <v>448</v>
      </c>
      <c r="F269" s="140" t="s">
        <v>449</v>
      </c>
      <c r="G269" s="141" t="s">
        <v>380</v>
      </c>
      <c r="H269" s="142">
        <v>1</v>
      </c>
      <c r="I269" s="143">
        <v>2560</v>
      </c>
      <c r="J269" s="143">
        <f t="shared" si="30"/>
        <v>2560</v>
      </c>
      <c r="K269" s="144"/>
      <c r="L269" s="30"/>
      <c r="M269" s="145" t="s">
        <v>1</v>
      </c>
      <c r="N269" s="146" t="s">
        <v>39</v>
      </c>
      <c r="O269" s="147">
        <v>0.95</v>
      </c>
      <c r="P269" s="147">
        <f t="shared" si="31"/>
        <v>0.95</v>
      </c>
      <c r="Q269" s="147">
        <v>0.01382</v>
      </c>
      <c r="R269" s="147">
        <f t="shared" si="32"/>
        <v>0.01382</v>
      </c>
      <c r="S269" s="147">
        <v>0</v>
      </c>
      <c r="T269" s="148">
        <f t="shared" si="3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9" t="s">
        <v>195</v>
      </c>
      <c r="AT269" s="149" t="s">
        <v>135</v>
      </c>
      <c r="AU269" s="149" t="s">
        <v>139</v>
      </c>
      <c r="AY269" s="17" t="s">
        <v>132</v>
      </c>
      <c r="BE269" s="150">
        <f t="shared" si="34"/>
        <v>0</v>
      </c>
      <c r="BF269" s="150">
        <f t="shared" si="35"/>
        <v>2560</v>
      </c>
      <c r="BG269" s="150">
        <f t="shared" si="36"/>
        <v>0</v>
      </c>
      <c r="BH269" s="150">
        <f t="shared" si="37"/>
        <v>0</v>
      </c>
      <c r="BI269" s="150">
        <f t="shared" si="38"/>
        <v>0</v>
      </c>
      <c r="BJ269" s="17" t="s">
        <v>139</v>
      </c>
      <c r="BK269" s="150">
        <f t="shared" si="39"/>
        <v>2560</v>
      </c>
      <c r="BL269" s="17" t="s">
        <v>195</v>
      </c>
      <c r="BM269" s="149" t="s">
        <v>450</v>
      </c>
    </row>
    <row r="270" spans="1:65" s="2" customFormat="1" ht="16.5" customHeight="1">
      <c r="A270" s="29"/>
      <c r="B270" s="137"/>
      <c r="C270" s="138" t="s">
        <v>451</v>
      </c>
      <c r="D270" s="138" t="s">
        <v>135</v>
      </c>
      <c r="E270" s="139" t="s">
        <v>452</v>
      </c>
      <c r="F270" s="140" t="s">
        <v>453</v>
      </c>
      <c r="G270" s="141" t="s">
        <v>380</v>
      </c>
      <c r="H270" s="142">
        <v>1</v>
      </c>
      <c r="I270" s="143">
        <v>114</v>
      </c>
      <c r="J270" s="143">
        <f t="shared" si="30"/>
        <v>114</v>
      </c>
      <c r="K270" s="144"/>
      <c r="L270" s="30"/>
      <c r="M270" s="145" t="s">
        <v>1</v>
      </c>
      <c r="N270" s="146" t="s">
        <v>39</v>
      </c>
      <c r="O270" s="147">
        <v>0.362</v>
      </c>
      <c r="P270" s="147">
        <f t="shared" si="31"/>
        <v>0.362</v>
      </c>
      <c r="Q270" s="147">
        <v>0</v>
      </c>
      <c r="R270" s="147">
        <f t="shared" si="32"/>
        <v>0</v>
      </c>
      <c r="S270" s="147">
        <v>0.01946</v>
      </c>
      <c r="T270" s="148">
        <f t="shared" si="33"/>
        <v>0.01946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49" t="s">
        <v>195</v>
      </c>
      <c r="AT270" s="149" t="s">
        <v>135</v>
      </c>
      <c r="AU270" s="149" t="s">
        <v>139</v>
      </c>
      <c r="AY270" s="17" t="s">
        <v>132</v>
      </c>
      <c r="BE270" s="150">
        <f t="shared" si="34"/>
        <v>0</v>
      </c>
      <c r="BF270" s="150">
        <f t="shared" si="35"/>
        <v>114</v>
      </c>
      <c r="BG270" s="150">
        <f t="shared" si="36"/>
        <v>0</v>
      </c>
      <c r="BH270" s="150">
        <f t="shared" si="37"/>
        <v>0</v>
      </c>
      <c r="BI270" s="150">
        <f t="shared" si="38"/>
        <v>0</v>
      </c>
      <c r="BJ270" s="17" t="s">
        <v>139</v>
      </c>
      <c r="BK270" s="150">
        <f t="shared" si="39"/>
        <v>114</v>
      </c>
      <c r="BL270" s="17" t="s">
        <v>195</v>
      </c>
      <c r="BM270" s="149" t="s">
        <v>454</v>
      </c>
    </row>
    <row r="271" spans="1:65" s="2" customFormat="1" ht="21.75" customHeight="1">
      <c r="A271" s="29"/>
      <c r="B271" s="137"/>
      <c r="C271" s="138" t="s">
        <v>455</v>
      </c>
      <c r="D271" s="138" t="s">
        <v>135</v>
      </c>
      <c r="E271" s="139" t="s">
        <v>456</v>
      </c>
      <c r="F271" s="140" t="s">
        <v>457</v>
      </c>
      <c r="G271" s="141" t="s">
        <v>380</v>
      </c>
      <c r="H271" s="142">
        <v>1</v>
      </c>
      <c r="I271" s="143">
        <v>2270</v>
      </c>
      <c r="J271" s="143">
        <f t="shared" si="30"/>
        <v>2270</v>
      </c>
      <c r="K271" s="144"/>
      <c r="L271" s="30"/>
      <c r="M271" s="145" t="s">
        <v>1</v>
      </c>
      <c r="N271" s="146" t="s">
        <v>39</v>
      </c>
      <c r="O271" s="147">
        <v>1.1</v>
      </c>
      <c r="P271" s="147">
        <f t="shared" si="31"/>
        <v>1.1</v>
      </c>
      <c r="Q271" s="147">
        <v>0.01375</v>
      </c>
      <c r="R271" s="147">
        <f t="shared" si="32"/>
        <v>0.01375</v>
      </c>
      <c r="S271" s="147">
        <v>0</v>
      </c>
      <c r="T271" s="148">
        <f t="shared" si="3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9" t="s">
        <v>195</v>
      </c>
      <c r="AT271" s="149" t="s">
        <v>135</v>
      </c>
      <c r="AU271" s="149" t="s">
        <v>139</v>
      </c>
      <c r="AY271" s="17" t="s">
        <v>132</v>
      </c>
      <c r="BE271" s="150">
        <f t="shared" si="34"/>
        <v>0</v>
      </c>
      <c r="BF271" s="150">
        <f t="shared" si="35"/>
        <v>2270</v>
      </c>
      <c r="BG271" s="150">
        <f t="shared" si="36"/>
        <v>0</v>
      </c>
      <c r="BH271" s="150">
        <f t="shared" si="37"/>
        <v>0</v>
      </c>
      <c r="BI271" s="150">
        <f t="shared" si="38"/>
        <v>0</v>
      </c>
      <c r="BJ271" s="17" t="s">
        <v>139</v>
      </c>
      <c r="BK271" s="150">
        <f t="shared" si="39"/>
        <v>2270</v>
      </c>
      <c r="BL271" s="17" t="s">
        <v>195</v>
      </c>
      <c r="BM271" s="149" t="s">
        <v>458</v>
      </c>
    </row>
    <row r="272" spans="1:65" s="2" customFormat="1" ht="16.5" customHeight="1">
      <c r="A272" s="29"/>
      <c r="B272" s="137"/>
      <c r="C272" s="138" t="s">
        <v>459</v>
      </c>
      <c r="D272" s="138" t="s">
        <v>135</v>
      </c>
      <c r="E272" s="139" t="s">
        <v>460</v>
      </c>
      <c r="F272" s="140" t="s">
        <v>461</v>
      </c>
      <c r="G272" s="141" t="s">
        <v>380</v>
      </c>
      <c r="H272" s="142">
        <v>1</v>
      </c>
      <c r="I272" s="143">
        <v>143</v>
      </c>
      <c r="J272" s="143">
        <f t="shared" si="30"/>
        <v>143</v>
      </c>
      <c r="K272" s="144"/>
      <c r="L272" s="30"/>
      <c r="M272" s="145" t="s">
        <v>1</v>
      </c>
      <c r="N272" s="146" t="s">
        <v>39</v>
      </c>
      <c r="O272" s="147">
        <v>0.455</v>
      </c>
      <c r="P272" s="147">
        <f t="shared" si="31"/>
        <v>0.455</v>
      </c>
      <c r="Q272" s="147">
        <v>0</v>
      </c>
      <c r="R272" s="147">
        <f t="shared" si="32"/>
        <v>0</v>
      </c>
      <c r="S272" s="147">
        <v>0.0329</v>
      </c>
      <c r="T272" s="148">
        <f t="shared" si="33"/>
        <v>0.0329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49" t="s">
        <v>195</v>
      </c>
      <c r="AT272" s="149" t="s">
        <v>135</v>
      </c>
      <c r="AU272" s="149" t="s">
        <v>139</v>
      </c>
      <c r="AY272" s="17" t="s">
        <v>132</v>
      </c>
      <c r="BE272" s="150">
        <f t="shared" si="34"/>
        <v>0</v>
      </c>
      <c r="BF272" s="150">
        <f t="shared" si="35"/>
        <v>143</v>
      </c>
      <c r="BG272" s="150">
        <f t="shared" si="36"/>
        <v>0</v>
      </c>
      <c r="BH272" s="150">
        <f t="shared" si="37"/>
        <v>0</v>
      </c>
      <c r="BI272" s="150">
        <f t="shared" si="38"/>
        <v>0</v>
      </c>
      <c r="BJ272" s="17" t="s">
        <v>139</v>
      </c>
      <c r="BK272" s="150">
        <f t="shared" si="39"/>
        <v>143</v>
      </c>
      <c r="BL272" s="17" t="s">
        <v>195</v>
      </c>
      <c r="BM272" s="149" t="s">
        <v>462</v>
      </c>
    </row>
    <row r="273" spans="1:65" s="2" customFormat="1" ht="21.75" customHeight="1">
      <c r="A273" s="29"/>
      <c r="B273" s="137"/>
      <c r="C273" s="138" t="s">
        <v>463</v>
      </c>
      <c r="D273" s="138" t="s">
        <v>135</v>
      </c>
      <c r="E273" s="139" t="s">
        <v>464</v>
      </c>
      <c r="F273" s="140" t="s">
        <v>465</v>
      </c>
      <c r="G273" s="141" t="s">
        <v>380</v>
      </c>
      <c r="H273" s="142">
        <v>1</v>
      </c>
      <c r="I273" s="143">
        <v>8110</v>
      </c>
      <c r="J273" s="143">
        <f t="shared" si="30"/>
        <v>8110</v>
      </c>
      <c r="K273" s="144"/>
      <c r="L273" s="30"/>
      <c r="M273" s="145" t="s">
        <v>1</v>
      </c>
      <c r="N273" s="146" t="s">
        <v>39</v>
      </c>
      <c r="O273" s="147">
        <v>2.462</v>
      </c>
      <c r="P273" s="147">
        <f t="shared" si="31"/>
        <v>2.462</v>
      </c>
      <c r="Q273" s="147">
        <v>0.01999</v>
      </c>
      <c r="R273" s="147">
        <f t="shared" si="32"/>
        <v>0.01999</v>
      </c>
      <c r="S273" s="147">
        <v>0</v>
      </c>
      <c r="T273" s="148">
        <f t="shared" si="3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49" t="s">
        <v>195</v>
      </c>
      <c r="AT273" s="149" t="s">
        <v>135</v>
      </c>
      <c r="AU273" s="149" t="s">
        <v>139</v>
      </c>
      <c r="AY273" s="17" t="s">
        <v>132</v>
      </c>
      <c r="BE273" s="150">
        <f t="shared" si="34"/>
        <v>0</v>
      </c>
      <c r="BF273" s="150">
        <f t="shared" si="35"/>
        <v>8110</v>
      </c>
      <c r="BG273" s="150">
        <f t="shared" si="36"/>
        <v>0</v>
      </c>
      <c r="BH273" s="150">
        <f t="shared" si="37"/>
        <v>0</v>
      </c>
      <c r="BI273" s="150">
        <f t="shared" si="38"/>
        <v>0</v>
      </c>
      <c r="BJ273" s="17" t="s">
        <v>139</v>
      </c>
      <c r="BK273" s="150">
        <f t="shared" si="39"/>
        <v>8110</v>
      </c>
      <c r="BL273" s="17" t="s">
        <v>195</v>
      </c>
      <c r="BM273" s="149" t="s">
        <v>466</v>
      </c>
    </row>
    <row r="274" spans="1:65" s="2" customFormat="1" ht="16.5" customHeight="1">
      <c r="A274" s="29"/>
      <c r="B274" s="137"/>
      <c r="C274" s="138" t="s">
        <v>467</v>
      </c>
      <c r="D274" s="138" t="s">
        <v>135</v>
      </c>
      <c r="E274" s="139" t="s">
        <v>468</v>
      </c>
      <c r="F274" s="140" t="s">
        <v>469</v>
      </c>
      <c r="G274" s="141" t="s">
        <v>185</v>
      </c>
      <c r="H274" s="142">
        <v>6</v>
      </c>
      <c r="I274" s="143">
        <v>35.9</v>
      </c>
      <c r="J274" s="143">
        <f t="shared" si="30"/>
        <v>215.4</v>
      </c>
      <c r="K274" s="144"/>
      <c r="L274" s="30"/>
      <c r="M274" s="145" t="s">
        <v>1</v>
      </c>
      <c r="N274" s="146" t="s">
        <v>39</v>
      </c>
      <c r="O274" s="147">
        <v>0.114</v>
      </c>
      <c r="P274" s="147">
        <f t="shared" si="31"/>
        <v>0.684</v>
      </c>
      <c r="Q274" s="147">
        <v>0</v>
      </c>
      <c r="R274" s="147">
        <f t="shared" si="32"/>
        <v>0</v>
      </c>
      <c r="S274" s="147">
        <v>0.00049</v>
      </c>
      <c r="T274" s="148">
        <f t="shared" si="33"/>
        <v>0.00294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9" t="s">
        <v>195</v>
      </c>
      <c r="AT274" s="149" t="s">
        <v>135</v>
      </c>
      <c r="AU274" s="149" t="s">
        <v>139</v>
      </c>
      <c r="AY274" s="17" t="s">
        <v>132</v>
      </c>
      <c r="BE274" s="150">
        <f t="shared" si="34"/>
        <v>0</v>
      </c>
      <c r="BF274" s="150">
        <f t="shared" si="35"/>
        <v>215.4</v>
      </c>
      <c r="BG274" s="150">
        <f t="shared" si="36"/>
        <v>0</v>
      </c>
      <c r="BH274" s="150">
        <f t="shared" si="37"/>
        <v>0</v>
      </c>
      <c r="BI274" s="150">
        <f t="shared" si="38"/>
        <v>0</v>
      </c>
      <c r="BJ274" s="17" t="s">
        <v>139</v>
      </c>
      <c r="BK274" s="150">
        <f t="shared" si="39"/>
        <v>215.4</v>
      </c>
      <c r="BL274" s="17" t="s">
        <v>195</v>
      </c>
      <c r="BM274" s="149" t="s">
        <v>470</v>
      </c>
    </row>
    <row r="275" spans="1:65" s="2" customFormat="1" ht="16.5" customHeight="1">
      <c r="A275" s="29"/>
      <c r="B275" s="137"/>
      <c r="C275" s="138" t="s">
        <v>471</v>
      </c>
      <c r="D275" s="138" t="s">
        <v>135</v>
      </c>
      <c r="E275" s="139" t="s">
        <v>472</v>
      </c>
      <c r="F275" s="140" t="s">
        <v>473</v>
      </c>
      <c r="G275" s="141" t="s">
        <v>380</v>
      </c>
      <c r="H275" s="142">
        <v>6</v>
      </c>
      <c r="I275" s="143">
        <v>647</v>
      </c>
      <c r="J275" s="143">
        <f t="shared" si="30"/>
        <v>3882</v>
      </c>
      <c r="K275" s="144"/>
      <c r="L275" s="30"/>
      <c r="M275" s="145" t="s">
        <v>1</v>
      </c>
      <c r="N275" s="146" t="s">
        <v>39</v>
      </c>
      <c r="O275" s="147">
        <v>0.176</v>
      </c>
      <c r="P275" s="147">
        <f t="shared" si="31"/>
        <v>1.056</v>
      </c>
      <c r="Q275" s="147">
        <v>0.00189</v>
      </c>
      <c r="R275" s="147">
        <f t="shared" si="32"/>
        <v>0.01134</v>
      </c>
      <c r="S275" s="147">
        <v>0</v>
      </c>
      <c r="T275" s="148">
        <f t="shared" si="3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49" t="s">
        <v>195</v>
      </c>
      <c r="AT275" s="149" t="s">
        <v>135</v>
      </c>
      <c r="AU275" s="149" t="s">
        <v>139</v>
      </c>
      <c r="AY275" s="17" t="s">
        <v>132</v>
      </c>
      <c r="BE275" s="150">
        <f t="shared" si="34"/>
        <v>0</v>
      </c>
      <c r="BF275" s="150">
        <f t="shared" si="35"/>
        <v>3882</v>
      </c>
      <c r="BG275" s="150">
        <f t="shared" si="36"/>
        <v>0</v>
      </c>
      <c r="BH275" s="150">
        <f t="shared" si="37"/>
        <v>0</v>
      </c>
      <c r="BI275" s="150">
        <f t="shared" si="38"/>
        <v>0</v>
      </c>
      <c r="BJ275" s="17" t="s">
        <v>139</v>
      </c>
      <c r="BK275" s="150">
        <f t="shared" si="39"/>
        <v>3882</v>
      </c>
      <c r="BL275" s="17" t="s">
        <v>195</v>
      </c>
      <c r="BM275" s="149" t="s">
        <v>474</v>
      </c>
    </row>
    <row r="276" spans="1:65" s="2" customFormat="1" ht="16.5" customHeight="1">
      <c r="A276" s="29"/>
      <c r="B276" s="137"/>
      <c r="C276" s="138" t="s">
        <v>475</v>
      </c>
      <c r="D276" s="138" t="s">
        <v>135</v>
      </c>
      <c r="E276" s="139" t="s">
        <v>476</v>
      </c>
      <c r="F276" s="140" t="s">
        <v>477</v>
      </c>
      <c r="G276" s="141" t="s">
        <v>380</v>
      </c>
      <c r="H276" s="142">
        <v>2</v>
      </c>
      <c r="I276" s="143">
        <v>68.3</v>
      </c>
      <c r="J276" s="143">
        <f t="shared" si="30"/>
        <v>136.6</v>
      </c>
      <c r="K276" s="144"/>
      <c r="L276" s="30"/>
      <c r="M276" s="145" t="s">
        <v>1</v>
      </c>
      <c r="N276" s="146" t="s">
        <v>39</v>
      </c>
      <c r="O276" s="147">
        <v>0.217</v>
      </c>
      <c r="P276" s="147">
        <f t="shared" si="31"/>
        <v>0.434</v>
      </c>
      <c r="Q276" s="147">
        <v>0</v>
      </c>
      <c r="R276" s="147">
        <f t="shared" si="32"/>
        <v>0</v>
      </c>
      <c r="S276" s="147">
        <v>0.00156</v>
      </c>
      <c r="T276" s="148">
        <f t="shared" si="33"/>
        <v>0.00312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49" t="s">
        <v>195</v>
      </c>
      <c r="AT276" s="149" t="s">
        <v>135</v>
      </c>
      <c r="AU276" s="149" t="s">
        <v>139</v>
      </c>
      <c r="AY276" s="17" t="s">
        <v>132</v>
      </c>
      <c r="BE276" s="150">
        <f t="shared" si="34"/>
        <v>0</v>
      </c>
      <c r="BF276" s="150">
        <f t="shared" si="35"/>
        <v>136.6</v>
      </c>
      <c r="BG276" s="150">
        <f t="shared" si="36"/>
        <v>0</v>
      </c>
      <c r="BH276" s="150">
        <f t="shared" si="37"/>
        <v>0</v>
      </c>
      <c r="BI276" s="150">
        <f t="shared" si="38"/>
        <v>0</v>
      </c>
      <c r="BJ276" s="17" t="s">
        <v>139</v>
      </c>
      <c r="BK276" s="150">
        <f t="shared" si="39"/>
        <v>136.6</v>
      </c>
      <c r="BL276" s="17" t="s">
        <v>195</v>
      </c>
      <c r="BM276" s="149" t="s">
        <v>478</v>
      </c>
    </row>
    <row r="277" spans="1:65" s="2" customFormat="1" ht="16.5" customHeight="1">
      <c r="A277" s="29"/>
      <c r="B277" s="137"/>
      <c r="C277" s="138" t="s">
        <v>479</v>
      </c>
      <c r="D277" s="138" t="s">
        <v>135</v>
      </c>
      <c r="E277" s="139" t="s">
        <v>480</v>
      </c>
      <c r="F277" s="140" t="s">
        <v>481</v>
      </c>
      <c r="G277" s="141" t="s">
        <v>380</v>
      </c>
      <c r="H277" s="142">
        <v>1</v>
      </c>
      <c r="I277" s="143">
        <v>1770</v>
      </c>
      <c r="J277" s="143">
        <f t="shared" si="30"/>
        <v>1770</v>
      </c>
      <c r="K277" s="144"/>
      <c r="L277" s="30"/>
      <c r="M277" s="145" t="s">
        <v>1</v>
      </c>
      <c r="N277" s="146" t="s">
        <v>39</v>
      </c>
      <c r="O277" s="147">
        <v>0.2</v>
      </c>
      <c r="P277" s="147">
        <f t="shared" si="31"/>
        <v>0.2</v>
      </c>
      <c r="Q277" s="147">
        <v>0.0018</v>
      </c>
      <c r="R277" s="147">
        <f t="shared" si="32"/>
        <v>0.0018</v>
      </c>
      <c r="S277" s="147">
        <v>0</v>
      </c>
      <c r="T277" s="148">
        <f t="shared" si="3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49" t="s">
        <v>195</v>
      </c>
      <c r="AT277" s="149" t="s">
        <v>135</v>
      </c>
      <c r="AU277" s="149" t="s">
        <v>139</v>
      </c>
      <c r="AY277" s="17" t="s">
        <v>132</v>
      </c>
      <c r="BE277" s="150">
        <f t="shared" si="34"/>
        <v>0</v>
      </c>
      <c r="BF277" s="150">
        <f t="shared" si="35"/>
        <v>1770</v>
      </c>
      <c r="BG277" s="150">
        <f t="shared" si="36"/>
        <v>0</v>
      </c>
      <c r="BH277" s="150">
        <f t="shared" si="37"/>
        <v>0</v>
      </c>
      <c r="BI277" s="150">
        <f t="shared" si="38"/>
        <v>0</v>
      </c>
      <c r="BJ277" s="17" t="s">
        <v>139</v>
      </c>
      <c r="BK277" s="150">
        <f t="shared" si="39"/>
        <v>1770</v>
      </c>
      <c r="BL277" s="17" t="s">
        <v>195</v>
      </c>
      <c r="BM277" s="149" t="s">
        <v>482</v>
      </c>
    </row>
    <row r="278" spans="1:65" s="2" customFormat="1" ht="21.75" customHeight="1">
      <c r="A278" s="29"/>
      <c r="B278" s="137"/>
      <c r="C278" s="138" t="s">
        <v>483</v>
      </c>
      <c r="D278" s="138" t="s">
        <v>135</v>
      </c>
      <c r="E278" s="139" t="s">
        <v>484</v>
      </c>
      <c r="F278" s="140" t="s">
        <v>485</v>
      </c>
      <c r="G278" s="141" t="s">
        <v>380</v>
      </c>
      <c r="H278" s="142">
        <v>1</v>
      </c>
      <c r="I278" s="143">
        <v>1860</v>
      </c>
      <c r="J278" s="143">
        <f t="shared" si="30"/>
        <v>1860</v>
      </c>
      <c r="K278" s="144"/>
      <c r="L278" s="30"/>
      <c r="M278" s="145" t="s">
        <v>1</v>
      </c>
      <c r="N278" s="146" t="s">
        <v>39</v>
      </c>
      <c r="O278" s="147">
        <v>0.4</v>
      </c>
      <c r="P278" s="147">
        <f t="shared" si="31"/>
        <v>0.4</v>
      </c>
      <c r="Q278" s="147">
        <v>0.00196</v>
      </c>
      <c r="R278" s="147">
        <f t="shared" si="32"/>
        <v>0.00196</v>
      </c>
      <c r="S278" s="147">
        <v>0</v>
      </c>
      <c r="T278" s="148">
        <f t="shared" si="3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49" t="s">
        <v>195</v>
      </c>
      <c r="AT278" s="149" t="s">
        <v>135</v>
      </c>
      <c r="AU278" s="149" t="s">
        <v>139</v>
      </c>
      <c r="AY278" s="17" t="s">
        <v>132</v>
      </c>
      <c r="BE278" s="150">
        <f t="shared" si="34"/>
        <v>0</v>
      </c>
      <c r="BF278" s="150">
        <f t="shared" si="35"/>
        <v>1860</v>
      </c>
      <c r="BG278" s="150">
        <f t="shared" si="36"/>
        <v>0</v>
      </c>
      <c r="BH278" s="150">
        <f t="shared" si="37"/>
        <v>0</v>
      </c>
      <c r="BI278" s="150">
        <f t="shared" si="38"/>
        <v>0</v>
      </c>
      <c r="BJ278" s="17" t="s">
        <v>139</v>
      </c>
      <c r="BK278" s="150">
        <f t="shared" si="39"/>
        <v>1860</v>
      </c>
      <c r="BL278" s="17" t="s">
        <v>195</v>
      </c>
      <c r="BM278" s="149" t="s">
        <v>486</v>
      </c>
    </row>
    <row r="279" spans="1:65" s="2" customFormat="1" ht="21.75" customHeight="1">
      <c r="A279" s="29"/>
      <c r="B279" s="137"/>
      <c r="C279" s="138" t="s">
        <v>487</v>
      </c>
      <c r="D279" s="138" t="s">
        <v>135</v>
      </c>
      <c r="E279" s="139" t="s">
        <v>488</v>
      </c>
      <c r="F279" s="140" t="s">
        <v>489</v>
      </c>
      <c r="G279" s="141" t="s">
        <v>185</v>
      </c>
      <c r="H279" s="142">
        <v>1</v>
      </c>
      <c r="I279" s="143">
        <v>1790</v>
      </c>
      <c r="J279" s="143">
        <f t="shared" si="30"/>
        <v>1790</v>
      </c>
      <c r="K279" s="144"/>
      <c r="L279" s="30"/>
      <c r="M279" s="145" t="s">
        <v>1</v>
      </c>
      <c r="N279" s="146" t="s">
        <v>39</v>
      </c>
      <c r="O279" s="147">
        <v>0.339</v>
      </c>
      <c r="P279" s="147">
        <f t="shared" si="31"/>
        <v>0.339</v>
      </c>
      <c r="Q279" s="147">
        <v>0.00128</v>
      </c>
      <c r="R279" s="147">
        <f t="shared" si="32"/>
        <v>0.00128</v>
      </c>
      <c r="S279" s="147">
        <v>0</v>
      </c>
      <c r="T279" s="148">
        <f t="shared" si="3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9" t="s">
        <v>195</v>
      </c>
      <c r="AT279" s="149" t="s">
        <v>135</v>
      </c>
      <c r="AU279" s="149" t="s">
        <v>139</v>
      </c>
      <c r="AY279" s="17" t="s">
        <v>132</v>
      </c>
      <c r="BE279" s="150">
        <f t="shared" si="34"/>
        <v>0</v>
      </c>
      <c r="BF279" s="150">
        <f t="shared" si="35"/>
        <v>1790</v>
      </c>
      <c r="BG279" s="150">
        <f t="shared" si="36"/>
        <v>0</v>
      </c>
      <c r="BH279" s="150">
        <f t="shared" si="37"/>
        <v>0</v>
      </c>
      <c r="BI279" s="150">
        <f t="shared" si="38"/>
        <v>0</v>
      </c>
      <c r="BJ279" s="17" t="s">
        <v>139</v>
      </c>
      <c r="BK279" s="150">
        <f t="shared" si="39"/>
        <v>1790</v>
      </c>
      <c r="BL279" s="17" t="s">
        <v>195</v>
      </c>
      <c r="BM279" s="149" t="s">
        <v>490</v>
      </c>
    </row>
    <row r="280" spans="1:65" s="2" customFormat="1" ht="16.5" customHeight="1">
      <c r="A280" s="29"/>
      <c r="B280" s="137"/>
      <c r="C280" s="138" t="s">
        <v>491</v>
      </c>
      <c r="D280" s="138" t="s">
        <v>135</v>
      </c>
      <c r="E280" s="139" t="s">
        <v>492</v>
      </c>
      <c r="F280" s="140" t="s">
        <v>493</v>
      </c>
      <c r="G280" s="141" t="s">
        <v>185</v>
      </c>
      <c r="H280" s="142">
        <v>3</v>
      </c>
      <c r="I280" s="143">
        <v>116</v>
      </c>
      <c r="J280" s="143">
        <f t="shared" si="30"/>
        <v>348</v>
      </c>
      <c r="K280" s="144"/>
      <c r="L280" s="30"/>
      <c r="M280" s="145" t="s">
        <v>1</v>
      </c>
      <c r="N280" s="146" t="s">
        <v>39</v>
      </c>
      <c r="O280" s="147">
        <v>0.246</v>
      </c>
      <c r="P280" s="147">
        <f t="shared" si="31"/>
        <v>0.738</v>
      </c>
      <c r="Q280" s="147">
        <v>0.00014</v>
      </c>
      <c r="R280" s="147">
        <f t="shared" si="32"/>
        <v>0.00041999999999999996</v>
      </c>
      <c r="S280" s="147">
        <v>0</v>
      </c>
      <c r="T280" s="148">
        <f t="shared" si="3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9" t="s">
        <v>195</v>
      </c>
      <c r="AT280" s="149" t="s">
        <v>135</v>
      </c>
      <c r="AU280" s="149" t="s">
        <v>139</v>
      </c>
      <c r="AY280" s="17" t="s">
        <v>132</v>
      </c>
      <c r="BE280" s="150">
        <f t="shared" si="34"/>
        <v>0</v>
      </c>
      <c r="BF280" s="150">
        <f t="shared" si="35"/>
        <v>348</v>
      </c>
      <c r="BG280" s="150">
        <f t="shared" si="36"/>
        <v>0</v>
      </c>
      <c r="BH280" s="150">
        <f t="shared" si="37"/>
        <v>0</v>
      </c>
      <c r="BI280" s="150">
        <f t="shared" si="38"/>
        <v>0</v>
      </c>
      <c r="BJ280" s="17" t="s">
        <v>139</v>
      </c>
      <c r="BK280" s="150">
        <f t="shared" si="39"/>
        <v>348</v>
      </c>
      <c r="BL280" s="17" t="s">
        <v>195</v>
      </c>
      <c r="BM280" s="149" t="s">
        <v>494</v>
      </c>
    </row>
    <row r="281" spans="1:65" s="2" customFormat="1" ht="21.75" customHeight="1">
      <c r="A281" s="29"/>
      <c r="B281" s="137"/>
      <c r="C281" s="165" t="s">
        <v>495</v>
      </c>
      <c r="D281" s="165" t="s">
        <v>188</v>
      </c>
      <c r="E281" s="166" t="s">
        <v>496</v>
      </c>
      <c r="F281" s="167" t="s">
        <v>497</v>
      </c>
      <c r="G281" s="168" t="s">
        <v>185</v>
      </c>
      <c r="H281" s="169">
        <v>1</v>
      </c>
      <c r="I281" s="170">
        <v>656</v>
      </c>
      <c r="J281" s="170">
        <f t="shared" si="30"/>
        <v>656</v>
      </c>
      <c r="K281" s="171"/>
      <c r="L281" s="172"/>
      <c r="M281" s="173" t="s">
        <v>1</v>
      </c>
      <c r="N281" s="174" t="s">
        <v>39</v>
      </c>
      <c r="O281" s="147">
        <v>0</v>
      </c>
      <c r="P281" s="147">
        <f t="shared" si="31"/>
        <v>0</v>
      </c>
      <c r="Q281" s="147">
        <v>0.00044</v>
      </c>
      <c r="R281" s="147">
        <f t="shared" si="32"/>
        <v>0.00044</v>
      </c>
      <c r="S281" s="147">
        <v>0</v>
      </c>
      <c r="T281" s="148">
        <f t="shared" si="3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49" t="s">
        <v>287</v>
      </c>
      <c r="AT281" s="149" t="s">
        <v>188</v>
      </c>
      <c r="AU281" s="149" t="s">
        <v>139</v>
      </c>
      <c r="AY281" s="17" t="s">
        <v>132</v>
      </c>
      <c r="BE281" s="150">
        <f t="shared" si="34"/>
        <v>0</v>
      </c>
      <c r="BF281" s="150">
        <f t="shared" si="35"/>
        <v>656</v>
      </c>
      <c r="BG281" s="150">
        <f t="shared" si="36"/>
        <v>0</v>
      </c>
      <c r="BH281" s="150">
        <f t="shared" si="37"/>
        <v>0</v>
      </c>
      <c r="BI281" s="150">
        <f t="shared" si="38"/>
        <v>0</v>
      </c>
      <c r="BJ281" s="17" t="s">
        <v>139</v>
      </c>
      <c r="BK281" s="150">
        <f t="shared" si="39"/>
        <v>656</v>
      </c>
      <c r="BL281" s="17" t="s">
        <v>195</v>
      </c>
      <c r="BM281" s="149" t="s">
        <v>498</v>
      </c>
    </row>
    <row r="282" spans="1:65" s="2" customFormat="1" ht="21.75" customHeight="1">
      <c r="A282" s="29"/>
      <c r="B282" s="137"/>
      <c r="C282" s="165" t="s">
        <v>499</v>
      </c>
      <c r="D282" s="165" t="s">
        <v>188</v>
      </c>
      <c r="E282" s="166" t="s">
        <v>500</v>
      </c>
      <c r="F282" s="167" t="s">
        <v>501</v>
      </c>
      <c r="G282" s="168" t="s">
        <v>185</v>
      </c>
      <c r="H282" s="169">
        <v>1</v>
      </c>
      <c r="I282" s="170">
        <v>850</v>
      </c>
      <c r="J282" s="170">
        <f t="shared" si="30"/>
        <v>850</v>
      </c>
      <c r="K282" s="171"/>
      <c r="L282" s="172"/>
      <c r="M282" s="173" t="s">
        <v>1</v>
      </c>
      <c r="N282" s="174" t="s">
        <v>39</v>
      </c>
      <c r="O282" s="147">
        <v>0</v>
      </c>
      <c r="P282" s="147">
        <f t="shared" si="31"/>
        <v>0</v>
      </c>
      <c r="Q282" s="147">
        <v>0</v>
      </c>
      <c r="R282" s="147">
        <f t="shared" si="32"/>
        <v>0</v>
      </c>
      <c r="S282" s="147">
        <v>0</v>
      </c>
      <c r="T282" s="148">
        <f t="shared" si="3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49" t="s">
        <v>287</v>
      </c>
      <c r="AT282" s="149" t="s">
        <v>188</v>
      </c>
      <c r="AU282" s="149" t="s">
        <v>139</v>
      </c>
      <c r="AY282" s="17" t="s">
        <v>132</v>
      </c>
      <c r="BE282" s="150">
        <f t="shared" si="34"/>
        <v>0</v>
      </c>
      <c r="BF282" s="150">
        <f t="shared" si="35"/>
        <v>850</v>
      </c>
      <c r="BG282" s="150">
        <f t="shared" si="36"/>
        <v>0</v>
      </c>
      <c r="BH282" s="150">
        <f t="shared" si="37"/>
        <v>0</v>
      </c>
      <c r="BI282" s="150">
        <f t="shared" si="38"/>
        <v>0</v>
      </c>
      <c r="BJ282" s="17" t="s">
        <v>139</v>
      </c>
      <c r="BK282" s="150">
        <f t="shared" si="39"/>
        <v>850</v>
      </c>
      <c r="BL282" s="17" t="s">
        <v>195</v>
      </c>
      <c r="BM282" s="149" t="s">
        <v>502</v>
      </c>
    </row>
    <row r="283" spans="1:65" s="2" customFormat="1" ht="16.5" customHeight="1">
      <c r="A283" s="29"/>
      <c r="B283" s="137"/>
      <c r="C283" s="138" t="s">
        <v>503</v>
      </c>
      <c r="D283" s="138" t="s">
        <v>135</v>
      </c>
      <c r="E283" s="139" t="s">
        <v>504</v>
      </c>
      <c r="F283" s="140" t="s">
        <v>505</v>
      </c>
      <c r="G283" s="141" t="s">
        <v>185</v>
      </c>
      <c r="H283" s="142">
        <v>1</v>
      </c>
      <c r="I283" s="143">
        <v>750</v>
      </c>
      <c r="J283" s="143">
        <f t="shared" si="30"/>
        <v>750</v>
      </c>
      <c r="K283" s="144"/>
      <c r="L283" s="30"/>
      <c r="M283" s="145" t="s">
        <v>1</v>
      </c>
      <c r="N283" s="146" t="s">
        <v>39</v>
      </c>
      <c r="O283" s="147">
        <v>0.021</v>
      </c>
      <c r="P283" s="147">
        <f t="shared" si="31"/>
        <v>0.021</v>
      </c>
      <c r="Q283" s="147">
        <v>0.00031</v>
      </c>
      <c r="R283" s="147">
        <f t="shared" si="32"/>
        <v>0.00031</v>
      </c>
      <c r="S283" s="147">
        <v>0</v>
      </c>
      <c r="T283" s="148">
        <f t="shared" si="3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49" t="s">
        <v>195</v>
      </c>
      <c r="AT283" s="149" t="s">
        <v>135</v>
      </c>
      <c r="AU283" s="149" t="s">
        <v>139</v>
      </c>
      <c r="AY283" s="17" t="s">
        <v>132</v>
      </c>
      <c r="BE283" s="150">
        <f t="shared" si="34"/>
        <v>0</v>
      </c>
      <c r="BF283" s="150">
        <f t="shared" si="35"/>
        <v>750</v>
      </c>
      <c r="BG283" s="150">
        <f t="shared" si="36"/>
        <v>0</v>
      </c>
      <c r="BH283" s="150">
        <f t="shared" si="37"/>
        <v>0</v>
      </c>
      <c r="BI283" s="150">
        <f t="shared" si="38"/>
        <v>0</v>
      </c>
      <c r="BJ283" s="17" t="s">
        <v>139</v>
      </c>
      <c r="BK283" s="150">
        <f t="shared" si="39"/>
        <v>750</v>
      </c>
      <c r="BL283" s="17" t="s">
        <v>195</v>
      </c>
      <c r="BM283" s="149" t="s">
        <v>506</v>
      </c>
    </row>
    <row r="284" spans="1:65" s="2" customFormat="1" ht="21.75" customHeight="1">
      <c r="A284" s="29"/>
      <c r="B284" s="137"/>
      <c r="C284" s="138" t="s">
        <v>507</v>
      </c>
      <c r="D284" s="138" t="s">
        <v>135</v>
      </c>
      <c r="E284" s="139" t="s">
        <v>508</v>
      </c>
      <c r="F284" s="140" t="s">
        <v>509</v>
      </c>
      <c r="G284" s="141" t="s">
        <v>230</v>
      </c>
      <c r="H284" s="142">
        <v>0.065</v>
      </c>
      <c r="I284" s="143">
        <v>626</v>
      </c>
      <c r="J284" s="143">
        <f t="shared" si="30"/>
        <v>40.69</v>
      </c>
      <c r="K284" s="144"/>
      <c r="L284" s="30"/>
      <c r="M284" s="145" t="s">
        <v>1</v>
      </c>
      <c r="N284" s="146" t="s">
        <v>39</v>
      </c>
      <c r="O284" s="147">
        <v>1.629</v>
      </c>
      <c r="P284" s="147">
        <f t="shared" si="31"/>
        <v>0.105885</v>
      </c>
      <c r="Q284" s="147">
        <v>0</v>
      </c>
      <c r="R284" s="147">
        <f t="shared" si="32"/>
        <v>0</v>
      </c>
      <c r="S284" s="147">
        <v>0</v>
      </c>
      <c r="T284" s="148">
        <f t="shared" si="3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49" t="s">
        <v>195</v>
      </c>
      <c r="AT284" s="149" t="s">
        <v>135</v>
      </c>
      <c r="AU284" s="149" t="s">
        <v>139</v>
      </c>
      <c r="AY284" s="17" t="s">
        <v>132</v>
      </c>
      <c r="BE284" s="150">
        <f t="shared" si="34"/>
        <v>0</v>
      </c>
      <c r="BF284" s="150">
        <f t="shared" si="35"/>
        <v>40.69</v>
      </c>
      <c r="BG284" s="150">
        <f t="shared" si="36"/>
        <v>0</v>
      </c>
      <c r="BH284" s="150">
        <f t="shared" si="37"/>
        <v>0</v>
      </c>
      <c r="BI284" s="150">
        <f t="shared" si="38"/>
        <v>0</v>
      </c>
      <c r="BJ284" s="17" t="s">
        <v>139</v>
      </c>
      <c r="BK284" s="150">
        <f t="shared" si="39"/>
        <v>40.69</v>
      </c>
      <c r="BL284" s="17" t="s">
        <v>195</v>
      </c>
      <c r="BM284" s="149" t="s">
        <v>510</v>
      </c>
    </row>
    <row r="285" spans="1:65" s="2" customFormat="1" ht="21.75" customHeight="1">
      <c r="A285" s="29"/>
      <c r="B285" s="137"/>
      <c r="C285" s="138" t="s">
        <v>511</v>
      </c>
      <c r="D285" s="138" t="s">
        <v>135</v>
      </c>
      <c r="E285" s="139" t="s">
        <v>512</v>
      </c>
      <c r="F285" s="140" t="s">
        <v>513</v>
      </c>
      <c r="G285" s="141" t="s">
        <v>230</v>
      </c>
      <c r="H285" s="142">
        <v>0.065</v>
      </c>
      <c r="I285" s="143">
        <v>393</v>
      </c>
      <c r="J285" s="143">
        <f t="shared" si="30"/>
        <v>25.55</v>
      </c>
      <c r="K285" s="144"/>
      <c r="L285" s="30"/>
      <c r="M285" s="145" t="s">
        <v>1</v>
      </c>
      <c r="N285" s="146" t="s">
        <v>39</v>
      </c>
      <c r="O285" s="147">
        <v>1.25</v>
      </c>
      <c r="P285" s="147">
        <f t="shared" si="31"/>
        <v>0.08125</v>
      </c>
      <c r="Q285" s="147">
        <v>0</v>
      </c>
      <c r="R285" s="147">
        <f t="shared" si="32"/>
        <v>0</v>
      </c>
      <c r="S285" s="147">
        <v>0</v>
      </c>
      <c r="T285" s="148">
        <f t="shared" si="3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49" t="s">
        <v>195</v>
      </c>
      <c r="AT285" s="149" t="s">
        <v>135</v>
      </c>
      <c r="AU285" s="149" t="s">
        <v>139</v>
      </c>
      <c r="AY285" s="17" t="s">
        <v>132</v>
      </c>
      <c r="BE285" s="150">
        <f t="shared" si="34"/>
        <v>0</v>
      </c>
      <c r="BF285" s="150">
        <f t="shared" si="35"/>
        <v>25.55</v>
      </c>
      <c r="BG285" s="150">
        <f t="shared" si="36"/>
        <v>0</v>
      </c>
      <c r="BH285" s="150">
        <f t="shared" si="37"/>
        <v>0</v>
      </c>
      <c r="BI285" s="150">
        <f t="shared" si="38"/>
        <v>0</v>
      </c>
      <c r="BJ285" s="17" t="s">
        <v>139</v>
      </c>
      <c r="BK285" s="150">
        <f t="shared" si="39"/>
        <v>25.55</v>
      </c>
      <c r="BL285" s="17" t="s">
        <v>195</v>
      </c>
      <c r="BM285" s="149" t="s">
        <v>514</v>
      </c>
    </row>
    <row r="286" spans="1:65" s="2" customFormat="1" ht="33" customHeight="1">
      <c r="A286" s="29"/>
      <c r="B286" s="137"/>
      <c r="C286" s="138" t="s">
        <v>515</v>
      </c>
      <c r="D286" s="138" t="s">
        <v>135</v>
      </c>
      <c r="E286" s="139" t="s">
        <v>516</v>
      </c>
      <c r="F286" s="140" t="s">
        <v>517</v>
      </c>
      <c r="G286" s="141" t="s">
        <v>518</v>
      </c>
      <c r="H286" s="142">
        <v>1</v>
      </c>
      <c r="I286" s="143">
        <v>3000</v>
      </c>
      <c r="J286" s="143">
        <f t="shared" si="30"/>
        <v>3000</v>
      </c>
      <c r="K286" s="144"/>
      <c r="L286" s="30"/>
      <c r="M286" s="145" t="s">
        <v>1</v>
      </c>
      <c r="N286" s="146" t="s">
        <v>39</v>
      </c>
      <c r="O286" s="147">
        <v>0</v>
      </c>
      <c r="P286" s="147">
        <f t="shared" si="31"/>
        <v>0</v>
      </c>
      <c r="Q286" s="147">
        <v>0</v>
      </c>
      <c r="R286" s="147">
        <f t="shared" si="32"/>
        <v>0</v>
      </c>
      <c r="S286" s="147">
        <v>0</v>
      </c>
      <c r="T286" s="148">
        <f t="shared" si="3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49" t="s">
        <v>195</v>
      </c>
      <c r="AT286" s="149" t="s">
        <v>135</v>
      </c>
      <c r="AU286" s="149" t="s">
        <v>139</v>
      </c>
      <c r="AY286" s="17" t="s">
        <v>132</v>
      </c>
      <c r="BE286" s="150">
        <f t="shared" si="34"/>
        <v>0</v>
      </c>
      <c r="BF286" s="150">
        <f t="shared" si="35"/>
        <v>3000</v>
      </c>
      <c r="BG286" s="150">
        <f t="shared" si="36"/>
        <v>0</v>
      </c>
      <c r="BH286" s="150">
        <f t="shared" si="37"/>
        <v>0</v>
      </c>
      <c r="BI286" s="150">
        <f t="shared" si="38"/>
        <v>0</v>
      </c>
      <c r="BJ286" s="17" t="s">
        <v>139</v>
      </c>
      <c r="BK286" s="150">
        <f t="shared" si="39"/>
        <v>3000</v>
      </c>
      <c r="BL286" s="17" t="s">
        <v>195</v>
      </c>
      <c r="BM286" s="149" t="s">
        <v>519</v>
      </c>
    </row>
    <row r="287" spans="2:63" s="12" customFormat="1" ht="22.9" customHeight="1">
      <c r="B287" s="125"/>
      <c r="D287" s="126" t="s">
        <v>72</v>
      </c>
      <c r="E287" s="135" t="s">
        <v>520</v>
      </c>
      <c r="F287" s="135" t="s">
        <v>521</v>
      </c>
      <c r="J287" s="136">
        <f>BK287</f>
        <v>4472.2300000000005</v>
      </c>
      <c r="L287" s="125"/>
      <c r="M287" s="129"/>
      <c r="N287" s="130"/>
      <c r="O287" s="130"/>
      <c r="P287" s="131">
        <f>SUM(P288:P290)</f>
        <v>1.7345479999999998</v>
      </c>
      <c r="Q287" s="130"/>
      <c r="R287" s="131">
        <f>SUM(R288:R290)</f>
        <v>0.012</v>
      </c>
      <c r="S287" s="130"/>
      <c r="T287" s="132">
        <f>SUM(T288:T290)</f>
        <v>0</v>
      </c>
      <c r="AR287" s="126" t="s">
        <v>139</v>
      </c>
      <c r="AT287" s="133" t="s">
        <v>72</v>
      </c>
      <c r="AU287" s="133" t="s">
        <v>81</v>
      </c>
      <c r="AY287" s="126" t="s">
        <v>132</v>
      </c>
      <c r="BK287" s="134">
        <f>SUM(BK288:BK290)</f>
        <v>4472.2300000000005</v>
      </c>
    </row>
    <row r="288" spans="1:65" s="2" customFormat="1" ht="21.75" customHeight="1">
      <c r="A288" s="29"/>
      <c r="B288" s="137"/>
      <c r="C288" s="138" t="s">
        <v>522</v>
      </c>
      <c r="D288" s="138" t="s">
        <v>135</v>
      </c>
      <c r="E288" s="139" t="s">
        <v>523</v>
      </c>
      <c r="F288" s="140" t="s">
        <v>524</v>
      </c>
      <c r="G288" s="141" t="s">
        <v>380</v>
      </c>
      <c r="H288" s="142">
        <v>1</v>
      </c>
      <c r="I288" s="143">
        <v>4460</v>
      </c>
      <c r="J288" s="143">
        <f>ROUND(I288*H288,2)</f>
        <v>4460</v>
      </c>
      <c r="K288" s="144"/>
      <c r="L288" s="30"/>
      <c r="M288" s="145" t="s">
        <v>1</v>
      </c>
      <c r="N288" s="146" t="s">
        <v>39</v>
      </c>
      <c r="O288" s="147">
        <v>1.7</v>
      </c>
      <c r="P288" s="147">
        <f>O288*H288</f>
        <v>1.7</v>
      </c>
      <c r="Q288" s="147">
        <v>0.012</v>
      </c>
      <c r="R288" s="147">
        <f>Q288*H288</f>
        <v>0.012</v>
      </c>
      <c r="S288" s="147">
        <v>0</v>
      </c>
      <c r="T288" s="148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9" t="s">
        <v>195</v>
      </c>
      <c r="AT288" s="149" t="s">
        <v>135</v>
      </c>
      <c r="AU288" s="149" t="s">
        <v>139</v>
      </c>
      <c r="AY288" s="17" t="s">
        <v>132</v>
      </c>
      <c r="BE288" s="150">
        <f>IF(N288="základní",J288,0)</f>
        <v>0</v>
      </c>
      <c r="BF288" s="150">
        <f>IF(N288="snížená",J288,0)</f>
        <v>4460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17" t="s">
        <v>139</v>
      </c>
      <c r="BK288" s="150">
        <f>ROUND(I288*H288,2)</f>
        <v>4460</v>
      </c>
      <c r="BL288" s="17" t="s">
        <v>195</v>
      </c>
      <c r="BM288" s="149" t="s">
        <v>525</v>
      </c>
    </row>
    <row r="289" spans="1:65" s="2" customFormat="1" ht="21.75" customHeight="1">
      <c r="A289" s="29"/>
      <c r="B289" s="137"/>
      <c r="C289" s="138" t="s">
        <v>526</v>
      </c>
      <c r="D289" s="138" t="s">
        <v>135</v>
      </c>
      <c r="E289" s="139" t="s">
        <v>527</v>
      </c>
      <c r="F289" s="140" t="s">
        <v>528</v>
      </c>
      <c r="G289" s="141" t="s">
        <v>230</v>
      </c>
      <c r="H289" s="142">
        <v>0.012</v>
      </c>
      <c r="I289" s="143">
        <v>626</v>
      </c>
      <c r="J289" s="143">
        <f>ROUND(I289*H289,2)</f>
        <v>7.51</v>
      </c>
      <c r="K289" s="144"/>
      <c r="L289" s="30"/>
      <c r="M289" s="145" t="s">
        <v>1</v>
      </c>
      <c r="N289" s="146" t="s">
        <v>39</v>
      </c>
      <c r="O289" s="147">
        <v>1.629</v>
      </c>
      <c r="P289" s="147">
        <f>O289*H289</f>
        <v>0.019548</v>
      </c>
      <c r="Q289" s="147">
        <v>0</v>
      </c>
      <c r="R289" s="147">
        <f>Q289*H289</f>
        <v>0</v>
      </c>
      <c r="S289" s="147">
        <v>0</v>
      </c>
      <c r="T289" s="148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49" t="s">
        <v>195</v>
      </c>
      <c r="AT289" s="149" t="s">
        <v>135</v>
      </c>
      <c r="AU289" s="149" t="s">
        <v>139</v>
      </c>
      <c r="AY289" s="17" t="s">
        <v>132</v>
      </c>
      <c r="BE289" s="150">
        <f>IF(N289="základní",J289,0)</f>
        <v>0</v>
      </c>
      <c r="BF289" s="150">
        <f>IF(N289="snížená",J289,0)</f>
        <v>7.51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7" t="s">
        <v>139</v>
      </c>
      <c r="BK289" s="150">
        <f>ROUND(I289*H289,2)</f>
        <v>7.51</v>
      </c>
      <c r="BL289" s="17" t="s">
        <v>195</v>
      </c>
      <c r="BM289" s="149" t="s">
        <v>529</v>
      </c>
    </row>
    <row r="290" spans="1:65" s="2" customFormat="1" ht="21.75" customHeight="1">
      <c r="A290" s="29"/>
      <c r="B290" s="137"/>
      <c r="C290" s="138" t="s">
        <v>530</v>
      </c>
      <c r="D290" s="138" t="s">
        <v>135</v>
      </c>
      <c r="E290" s="139" t="s">
        <v>531</v>
      </c>
      <c r="F290" s="140" t="s">
        <v>532</v>
      </c>
      <c r="G290" s="141" t="s">
        <v>230</v>
      </c>
      <c r="H290" s="142">
        <v>0.012</v>
      </c>
      <c r="I290" s="143">
        <v>393</v>
      </c>
      <c r="J290" s="143">
        <f>ROUND(I290*H290,2)</f>
        <v>4.72</v>
      </c>
      <c r="K290" s="144"/>
      <c r="L290" s="30"/>
      <c r="M290" s="145" t="s">
        <v>1</v>
      </c>
      <c r="N290" s="146" t="s">
        <v>39</v>
      </c>
      <c r="O290" s="147">
        <v>1.25</v>
      </c>
      <c r="P290" s="147">
        <f>O290*H290</f>
        <v>0.015</v>
      </c>
      <c r="Q290" s="147">
        <v>0</v>
      </c>
      <c r="R290" s="147">
        <f>Q290*H290</f>
        <v>0</v>
      </c>
      <c r="S290" s="147">
        <v>0</v>
      </c>
      <c r="T290" s="148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49" t="s">
        <v>195</v>
      </c>
      <c r="AT290" s="149" t="s">
        <v>135</v>
      </c>
      <c r="AU290" s="149" t="s">
        <v>139</v>
      </c>
      <c r="AY290" s="17" t="s">
        <v>132</v>
      </c>
      <c r="BE290" s="150">
        <f>IF(N290="základní",J290,0)</f>
        <v>0</v>
      </c>
      <c r="BF290" s="150">
        <f>IF(N290="snížená",J290,0)</f>
        <v>4.72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7" t="s">
        <v>139</v>
      </c>
      <c r="BK290" s="150">
        <f>ROUND(I290*H290,2)</f>
        <v>4.72</v>
      </c>
      <c r="BL290" s="17" t="s">
        <v>195</v>
      </c>
      <c r="BM290" s="149" t="s">
        <v>533</v>
      </c>
    </row>
    <row r="291" spans="2:63" s="12" customFormat="1" ht="22.9" customHeight="1">
      <c r="B291" s="125"/>
      <c r="D291" s="126" t="s">
        <v>72</v>
      </c>
      <c r="E291" s="135" t="s">
        <v>534</v>
      </c>
      <c r="F291" s="135" t="s">
        <v>535</v>
      </c>
      <c r="J291" s="136">
        <f>BK291</f>
        <v>15151</v>
      </c>
      <c r="L291" s="125"/>
      <c r="M291" s="129"/>
      <c r="N291" s="130"/>
      <c r="O291" s="130"/>
      <c r="P291" s="131">
        <f>SUM(P292:P308)</f>
        <v>17.681</v>
      </c>
      <c r="Q291" s="130"/>
      <c r="R291" s="131">
        <f>SUM(R292:R308)</f>
        <v>0.02451</v>
      </c>
      <c r="S291" s="130"/>
      <c r="T291" s="132">
        <f>SUM(T292:T308)</f>
        <v>0</v>
      </c>
      <c r="AR291" s="126" t="s">
        <v>139</v>
      </c>
      <c r="AT291" s="133" t="s">
        <v>72</v>
      </c>
      <c r="AU291" s="133" t="s">
        <v>81</v>
      </c>
      <c r="AY291" s="126" t="s">
        <v>132</v>
      </c>
      <c r="BK291" s="134">
        <f>SUM(BK292:BK308)</f>
        <v>15151</v>
      </c>
    </row>
    <row r="292" spans="1:65" s="2" customFormat="1" ht="16.5" customHeight="1">
      <c r="A292" s="29"/>
      <c r="B292" s="137"/>
      <c r="C292" s="138" t="s">
        <v>536</v>
      </c>
      <c r="D292" s="138" t="s">
        <v>135</v>
      </c>
      <c r="E292" s="139" t="s">
        <v>537</v>
      </c>
      <c r="F292" s="140" t="s">
        <v>538</v>
      </c>
      <c r="G292" s="141" t="s">
        <v>185</v>
      </c>
      <c r="H292" s="142">
        <v>1</v>
      </c>
      <c r="I292" s="143">
        <v>62.9</v>
      </c>
      <c r="J292" s="143">
        <f aca="true" t="shared" si="40" ref="J292:J308">ROUND(I292*H292,2)</f>
        <v>62.9</v>
      </c>
      <c r="K292" s="144"/>
      <c r="L292" s="30"/>
      <c r="M292" s="145" t="s">
        <v>1</v>
      </c>
      <c r="N292" s="146" t="s">
        <v>39</v>
      </c>
      <c r="O292" s="147">
        <v>0.2</v>
      </c>
      <c r="P292" s="147">
        <f aca="true" t="shared" si="41" ref="P292:P308">O292*H292</f>
        <v>0.2</v>
      </c>
      <c r="Q292" s="147">
        <v>0</v>
      </c>
      <c r="R292" s="147">
        <f aca="true" t="shared" si="42" ref="R292:R308">Q292*H292</f>
        <v>0</v>
      </c>
      <c r="S292" s="147">
        <v>0</v>
      </c>
      <c r="T292" s="148">
        <f aca="true" t="shared" si="43" ref="T292:T308"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49" t="s">
        <v>195</v>
      </c>
      <c r="AT292" s="149" t="s">
        <v>135</v>
      </c>
      <c r="AU292" s="149" t="s">
        <v>139</v>
      </c>
      <c r="AY292" s="17" t="s">
        <v>132</v>
      </c>
      <c r="BE292" s="150">
        <f aca="true" t="shared" si="44" ref="BE292:BE308">IF(N292="základní",J292,0)</f>
        <v>0</v>
      </c>
      <c r="BF292" s="150">
        <f aca="true" t="shared" si="45" ref="BF292:BF308">IF(N292="snížená",J292,0)</f>
        <v>62.9</v>
      </c>
      <c r="BG292" s="150">
        <f aca="true" t="shared" si="46" ref="BG292:BG308">IF(N292="zákl. přenesená",J292,0)</f>
        <v>0</v>
      </c>
      <c r="BH292" s="150">
        <f aca="true" t="shared" si="47" ref="BH292:BH308">IF(N292="sníž. přenesená",J292,0)</f>
        <v>0</v>
      </c>
      <c r="BI292" s="150">
        <f aca="true" t="shared" si="48" ref="BI292:BI308">IF(N292="nulová",J292,0)</f>
        <v>0</v>
      </c>
      <c r="BJ292" s="17" t="s">
        <v>139</v>
      </c>
      <c r="BK292" s="150">
        <f aca="true" t="shared" si="49" ref="BK292:BK308">ROUND(I292*H292,2)</f>
        <v>62.9</v>
      </c>
      <c r="BL292" s="17" t="s">
        <v>195</v>
      </c>
      <c r="BM292" s="149" t="s">
        <v>539</v>
      </c>
    </row>
    <row r="293" spans="1:65" s="2" customFormat="1" ht="21.75" customHeight="1">
      <c r="A293" s="29"/>
      <c r="B293" s="137"/>
      <c r="C293" s="165" t="s">
        <v>540</v>
      </c>
      <c r="D293" s="165" t="s">
        <v>188</v>
      </c>
      <c r="E293" s="166" t="s">
        <v>541</v>
      </c>
      <c r="F293" s="167" t="s">
        <v>542</v>
      </c>
      <c r="G293" s="168" t="s">
        <v>185</v>
      </c>
      <c r="H293" s="169">
        <v>1</v>
      </c>
      <c r="I293" s="170">
        <v>46</v>
      </c>
      <c r="J293" s="170">
        <f t="shared" si="40"/>
        <v>46</v>
      </c>
      <c r="K293" s="171"/>
      <c r="L293" s="172"/>
      <c r="M293" s="173" t="s">
        <v>1</v>
      </c>
      <c r="N293" s="174" t="s">
        <v>39</v>
      </c>
      <c r="O293" s="147">
        <v>0</v>
      </c>
      <c r="P293" s="147">
        <f t="shared" si="41"/>
        <v>0</v>
      </c>
      <c r="Q293" s="147">
        <v>2E-05</v>
      </c>
      <c r="R293" s="147">
        <f t="shared" si="42"/>
        <v>2E-05</v>
      </c>
      <c r="S293" s="147">
        <v>0</v>
      </c>
      <c r="T293" s="148">
        <f t="shared" si="4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49" t="s">
        <v>287</v>
      </c>
      <c r="AT293" s="149" t="s">
        <v>188</v>
      </c>
      <c r="AU293" s="149" t="s">
        <v>139</v>
      </c>
      <c r="AY293" s="17" t="s">
        <v>132</v>
      </c>
      <c r="BE293" s="150">
        <f t="shared" si="44"/>
        <v>0</v>
      </c>
      <c r="BF293" s="150">
        <f t="shared" si="45"/>
        <v>46</v>
      </c>
      <c r="BG293" s="150">
        <f t="shared" si="46"/>
        <v>0</v>
      </c>
      <c r="BH293" s="150">
        <f t="shared" si="47"/>
        <v>0</v>
      </c>
      <c r="BI293" s="150">
        <f t="shared" si="48"/>
        <v>0</v>
      </c>
      <c r="BJ293" s="17" t="s">
        <v>139</v>
      </c>
      <c r="BK293" s="150">
        <f t="shared" si="49"/>
        <v>46</v>
      </c>
      <c r="BL293" s="17" t="s">
        <v>195</v>
      </c>
      <c r="BM293" s="149" t="s">
        <v>543</v>
      </c>
    </row>
    <row r="294" spans="1:65" s="2" customFormat="1" ht="21.75" customHeight="1">
      <c r="A294" s="29"/>
      <c r="B294" s="137"/>
      <c r="C294" s="138" t="s">
        <v>544</v>
      </c>
      <c r="D294" s="138" t="s">
        <v>135</v>
      </c>
      <c r="E294" s="139" t="s">
        <v>545</v>
      </c>
      <c r="F294" s="140" t="s">
        <v>546</v>
      </c>
      <c r="G294" s="141" t="s">
        <v>298</v>
      </c>
      <c r="H294" s="142">
        <v>30</v>
      </c>
      <c r="I294" s="143">
        <v>23.3</v>
      </c>
      <c r="J294" s="143">
        <f t="shared" si="40"/>
        <v>699</v>
      </c>
      <c r="K294" s="144"/>
      <c r="L294" s="30"/>
      <c r="M294" s="145" t="s">
        <v>1</v>
      </c>
      <c r="N294" s="146" t="s">
        <v>39</v>
      </c>
      <c r="O294" s="147">
        <v>0.07</v>
      </c>
      <c r="P294" s="147">
        <f t="shared" si="41"/>
        <v>2.1</v>
      </c>
      <c r="Q294" s="147">
        <v>0</v>
      </c>
      <c r="R294" s="147">
        <f t="shared" si="42"/>
        <v>0</v>
      </c>
      <c r="S294" s="147">
        <v>0</v>
      </c>
      <c r="T294" s="148">
        <f t="shared" si="4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49" t="s">
        <v>195</v>
      </c>
      <c r="AT294" s="149" t="s">
        <v>135</v>
      </c>
      <c r="AU294" s="149" t="s">
        <v>139</v>
      </c>
      <c r="AY294" s="17" t="s">
        <v>132</v>
      </c>
      <c r="BE294" s="150">
        <f t="shared" si="44"/>
        <v>0</v>
      </c>
      <c r="BF294" s="150">
        <f t="shared" si="45"/>
        <v>699</v>
      </c>
      <c r="BG294" s="150">
        <f t="shared" si="46"/>
        <v>0</v>
      </c>
      <c r="BH294" s="150">
        <f t="shared" si="47"/>
        <v>0</v>
      </c>
      <c r="BI294" s="150">
        <f t="shared" si="48"/>
        <v>0</v>
      </c>
      <c r="BJ294" s="17" t="s">
        <v>139</v>
      </c>
      <c r="BK294" s="150">
        <f t="shared" si="49"/>
        <v>699</v>
      </c>
      <c r="BL294" s="17" t="s">
        <v>195</v>
      </c>
      <c r="BM294" s="149" t="s">
        <v>547</v>
      </c>
    </row>
    <row r="295" spans="1:65" s="2" customFormat="1" ht="16.5" customHeight="1">
      <c r="A295" s="29"/>
      <c r="B295" s="137"/>
      <c r="C295" s="165" t="s">
        <v>548</v>
      </c>
      <c r="D295" s="165" t="s">
        <v>188</v>
      </c>
      <c r="E295" s="166" t="s">
        <v>549</v>
      </c>
      <c r="F295" s="167" t="s">
        <v>550</v>
      </c>
      <c r="G295" s="168" t="s">
        <v>298</v>
      </c>
      <c r="H295" s="169">
        <v>15</v>
      </c>
      <c r="I295" s="170">
        <v>20.5</v>
      </c>
      <c r="J295" s="170">
        <f t="shared" si="40"/>
        <v>307.5</v>
      </c>
      <c r="K295" s="171"/>
      <c r="L295" s="172"/>
      <c r="M295" s="173" t="s">
        <v>1</v>
      </c>
      <c r="N295" s="174" t="s">
        <v>39</v>
      </c>
      <c r="O295" s="147">
        <v>0</v>
      </c>
      <c r="P295" s="147">
        <f t="shared" si="41"/>
        <v>0</v>
      </c>
      <c r="Q295" s="147">
        <v>0.00017</v>
      </c>
      <c r="R295" s="147">
        <f t="shared" si="42"/>
        <v>0.00255</v>
      </c>
      <c r="S295" s="147">
        <v>0</v>
      </c>
      <c r="T295" s="148">
        <f t="shared" si="4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49" t="s">
        <v>287</v>
      </c>
      <c r="AT295" s="149" t="s">
        <v>188</v>
      </c>
      <c r="AU295" s="149" t="s">
        <v>139</v>
      </c>
      <c r="AY295" s="17" t="s">
        <v>132</v>
      </c>
      <c r="BE295" s="150">
        <f t="shared" si="44"/>
        <v>0</v>
      </c>
      <c r="BF295" s="150">
        <f t="shared" si="45"/>
        <v>307.5</v>
      </c>
      <c r="BG295" s="150">
        <f t="shared" si="46"/>
        <v>0</v>
      </c>
      <c r="BH295" s="150">
        <f t="shared" si="47"/>
        <v>0</v>
      </c>
      <c r="BI295" s="150">
        <f t="shared" si="48"/>
        <v>0</v>
      </c>
      <c r="BJ295" s="17" t="s">
        <v>139</v>
      </c>
      <c r="BK295" s="150">
        <f t="shared" si="49"/>
        <v>307.5</v>
      </c>
      <c r="BL295" s="17" t="s">
        <v>195</v>
      </c>
      <c r="BM295" s="149" t="s">
        <v>551</v>
      </c>
    </row>
    <row r="296" spans="1:65" s="2" customFormat="1" ht="16.5" customHeight="1">
      <c r="A296" s="29"/>
      <c r="B296" s="137"/>
      <c r="C296" s="165" t="s">
        <v>552</v>
      </c>
      <c r="D296" s="165" t="s">
        <v>188</v>
      </c>
      <c r="E296" s="166" t="s">
        <v>553</v>
      </c>
      <c r="F296" s="167" t="s">
        <v>554</v>
      </c>
      <c r="G296" s="168" t="s">
        <v>298</v>
      </c>
      <c r="H296" s="169">
        <v>5</v>
      </c>
      <c r="I296" s="170">
        <v>37.2</v>
      </c>
      <c r="J296" s="170">
        <f t="shared" si="40"/>
        <v>186</v>
      </c>
      <c r="K296" s="171"/>
      <c r="L296" s="172"/>
      <c r="M296" s="173" t="s">
        <v>1</v>
      </c>
      <c r="N296" s="174" t="s">
        <v>39</v>
      </c>
      <c r="O296" s="147">
        <v>0</v>
      </c>
      <c r="P296" s="147">
        <f t="shared" si="41"/>
        <v>0</v>
      </c>
      <c r="Q296" s="147">
        <v>0.00028</v>
      </c>
      <c r="R296" s="147">
        <f t="shared" si="42"/>
        <v>0.0013999999999999998</v>
      </c>
      <c r="S296" s="147">
        <v>0</v>
      </c>
      <c r="T296" s="148">
        <f t="shared" si="4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49" t="s">
        <v>287</v>
      </c>
      <c r="AT296" s="149" t="s">
        <v>188</v>
      </c>
      <c r="AU296" s="149" t="s">
        <v>139</v>
      </c>
      <c r="AY296" s="17" t="s">
        <v>132</v>
      </c>
      <c r="BE296" s="150">
        <f t="shared" si="44"/>
        <v>0</v>
      </c>
      <c r="BF296" s="150">
        <f t="shared" si="45"/>
        <v>186</v>
      </c>
      <c r="BG296" s="150">
        <f t="shared" si="46"/>
        <v>0</v>
      </c>
      <c r="BH296" s="150">
        <f t="shared" si="47"/>
        <v>0</v>
      </c>
      <c r="BI296" s="150">
        <f t="shared" si="48"/>
        <v>0</v>
      </c>
      <c r="BJ296" s="17" t="s">
        <v>139</v>
      </c>
      <c r="BK296" s="150">
        <f t="shared" si="49"/>
        <v>186</v>
      </c>
      <c r="BL296" s="17" t="s">
        <v>195</v>
      </c>
      <c r="BM296" s="149" t="s">
        <v>555</v>
      </c>
    </row>
    <row r="297" spans="1:65" s="2" customFormat="1" ht="21.75" customHeight="1">
      <c r="A297" s="29"/>
      <c r="B297" s="137"/>
      <c r="C297" s="138" t="s">
        <v>556</v>
      </c>
      <c r="D297" s="138" t="s">
        <v>135</v>
      </c>
      <c r="E297" s="139" t="s">
        <v>557</v>
      </c>
      <c r="F297" s="140" t="s">
        <v>558</v>
      </c>
      <c r="G297" s="141" t="s">
        <v>185</v>
      </c>
      <c r="H297" s="142">
        <v>1</v>
      </c>
      <c r="I297" s="143">
        <v>200</v>
      </c>
      <c r="J297" s="143">
        <f t="shared" si="40"/>
        <v>200</v>
      </c>
      <c r="K297" s="144"/>
      <c r="L297" s="30"/>
      <c r="M297" s="145" t="s">
        <v>1</v>
      </c>
      <c r="N297" s="146" t="s">
        <v>39</v>
      </c>
      <c r="O297" s="147">
        <v>0.506</v>
      </c>
      <c r="P297" s="147">
        <f t="shared" si="41"/>
        <v>0.506</v>
      </c>
      <c r="Q297" s="147">
        <v>0</v>
      </c>
      <c r="R297" s="147">
        <f t="shared" si="42"/>
        <v>0</v>
      </c>
      <c r="S297" s="147">
        <v>0</v>
      </c>
      <c r="T297" s="148">
        <f t="shared" si="4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49" t="s">
        <v>195</v>
      </c>
      <c r="AT297" s="149" t="s">
        <v>135</v>
      </c>
      <c r="AU297" s="149" t="s">
        <v>139</v>
      </c>
      <c r="AY297" s="17" t="s">
        <v>132</v>
      </c>
      <c r="BE297" s="150">
        <f t="shared" si="44"/>
        <v>0</v>
      </c>
      <c r="BF297" s="150">
        <f t="shared" si="45"/>
        <v>200</v>
      </c>
      <c r="BG297" s="150">
        <f t="shared" si="46"/>
        <v>0</v>
      </c>
      <c r="BH297" s="150">
        <f t="shared" si="47"/>
        <v>0</v>
      </c>
      <c r="BI297" s="150">
        <f t="shared" si="48"/>
        <v>0</v>
      </c>
      <c r="BJ297" s="17" t="s">
        <v>139</v>
      </c>
      <c r="BK297" s="150">
        <f t="shared" si="49"/>
        <v>200</v>
      </c>
      <c r="BL297" s="17" t="s">
        <v>195</v>
      </c>
      <c r="BM297" s="149" t="s">
        <v>559</v>
      </c>
    </row>
    <row r="298" spans="1:65" s="2" customFormat="1" ht="21.75" customHeight="1">
      <c r="A298" s="29"/>
      <c r="B298" s="137"/>
      <c r="C298" s="165" t="s">
        <v>560</v>
      </c>
      <c r="D298" s="165" t="s">
        <v>188</v>
      </c>
      <c r="E298" s="166" t="s">
        <v>561</v>
      </c>
      <c r="F298" s="167" t="s">
        <v>562</v>
      </c>
      <c r="G298" s="168" t="s">
        <v>185</v>
      </c>
      <c r="H298" s="169">
        <v>1</v>
      </c>
      <c r="I298" s="170">
        <v>6500</v>
      </c>
      <c r="J298" s="170">
        <f t="shared" si="40"/>
        <v>6500</v>
      </c>
      <c r="K298" s="171"/>
      <c r="L298" s="172"/>
      <c r="M298" s="173" t="s">
        <v>1</v>
      </c>
      <c r="N298" s="174" t="s">
        <v>39</v>
      </c>
      <c r="O298" s="147">
        <v>0</v>
      </c>
      <c r="P298" s="147">
        <f t="shared" si="41"/>
        <v>0</v>
      </c>
      <c r="Q298" s="147">
        <v>0.0169</v>
      </c>
      <c r="R298" s="147">
        <f t="shared" si="42"/>
        <v>0.0169</v>
      </c>
      <c r="S298" s="147">
        <v>0</v>
      </c>
      <c r="T298" s="148">
        <f t="shared" si="4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49" t="s">
        <v>287</v>
      </c>
      <c r="AT298" s="149" t="s">
        <v>188</v>
      </c>
      <c r="AU298" s="149" t="s">
        <v>139</v>
      </c>
      <c r="AY298" s="17" t="s">
        <v>132</v>
      </c>
      <c r="BE298" s="150">
        <f t="shared" si="44"/>
        <v>0</v>
      </c>
      <c r="BF298" s="150">
        <f t="shared" si="45"/>
        <v>6500</v>
      </c>
      <c r="BG298" s="150">
        <f t="shared" si="46"/>
        <v>0</v>
      </c>
      <c r="BH298" s="150">
        <f t="shared" si="47"/>
        <v>0</v>
      </c>
      <c r="BI298" s="150">
        <f t="shared" si="48"/>
        <v>0</v>
      </c>
      <c r="BJ298" s="17" t="s">
        <v>139</v>
      </c>
      <c r="BK298" s="150">
        <f t="shared" si="49"/>
        <v>6500</v>
      </c>
      <c r="BL298" s="17" t="s">
        <v>195</v>
      </c>
      <c r="BM298" s="149" t="s">
        <v>563</v>
      </c>
    </row>
    <row r="299" spans="1:65" s="2" customFormat="1" ht="21.75" customHeight="1">
      <c r="A299" s="29"/>
      <c r="B299" s="137"/>
      <c r="C299" s="138" t="s">
        <v>564</v>
      </c>
      <c r="D299" s="138" t="s">
        <v>135</v>
      </c>
      <c r="E299" s="139" t="s">
        <v>565</v>
      </c>
      <c r="F299" s="140" t="s">
        <v>566</v>
      </c>
      <c r="G299" s="141" t="s">
        <v>185</v>
      </c>
      <c r="H299" s="142">
        <v>3</v>
      </c>
      <c r="I299" s="143">
        <v>96.3</v>
      </c>
      <c r="J299" s="143">
        <f t="shared" si="40"/>
        <v>288.9</v>
      </c>
      <c r="K299" s="144"/>
      <c r="L299" s="30"/>
      <c r="M299" s="145" t="s">
        <v>1</v>
      </c>
      <c r="N299" s="146" t="s">
        <v>39</v>
      </c>
      <c r="O299" s="147">
        <v>0.306</v>
      </c>
      <c r="P299" s="147">
        <f t="shared" si="41"/>
        <v>0.9179999999999999</v>
      </c>
      <c r="Q299" s="147">
        <v>0</v>
      </c>
      <c r="R299" s="147">
        <f t="shared" si="42"/>
        <v>0</v>
      </c>
      <c r="S299" s="147">
        <v>0</v>
      </c>
      <c r="T299" s="148">
        <f t="shared" si="4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49" t="s">
        <v>195</v>
      </c>
      <c r="AT299" s="149" t="s">
        <v>135</v>
      </c>
      <c r="AU299" s="149" t="s">
        <v>139</v>
      </c>
      <c r="AY299" s="17" t="s">
        <v>132</v>
      </c>
      <c r="BE299" s="150">
        <f t="shared" si="44"/>
        <v>0</v>
      </c>
      <c r="BF299" s="150">
        <f t="shared" si="45"/>
        <v>288.9</v>
      </c>
      <c r="BG299" s="150">
        <f t="shared" si="46"/>
        <v>0</v>
      </c>
      <c r="BH299" s="150">
        <f t="shared" si="47"/>
        <v>0</v>
      </c>
      <c r="BI299" s="150">
        <f t="shared" si="48"/>
        <v>0</v>
      </c>
      <c r="BJ299" s="17" t="s">
        <v>139</v>
      </c>
      <c r="BK299" s="150">
        <f t="shared" si="49"/>
        <v>288.9</v>
      </c>
      <c r="BL299" s="17" t="s">
        <v>195</v>
      </c>
      <c r="BM299" s="149" t="s">
        <v>567</v>
      </c>
    </row>
    <row r="300" spans="1:65" s="2" customFormat="1" ht="21.75" customHeight="1">
      <c r="A300" s="29"/>
      <c r="B300" s="137"/>
      <c r="C300" s="165" t="s">
        <v>568</v>
      </c>
      <c r="D300" s="165" t="s">
        <v>188</v>
      </c>
      <c r="E300" s="166" t="s">
        <v>569</v>
      </c>
      <c r="F300" s="167" t="s">
        <v>570</v>
      </c>
      <c r="G300" s="168" t="s">
        <v>185</v>
      </c>
      <c r="H300" s="169">
        <v>3</v>
      </c>
      <c r="I300" s="170">
        <v>52.9</v>
      </c>
      <c r="J300" s="170">
        <f t="shared" si="40"/>
        <v>158.7</v>
      </c>
      <c r="K300" s="171"/>
      <c r="L300" s="172"/>
      <c r="M300" s="173" t="s">
        <v>1</v>
      </c>
      <c r="N300" s="174" t="s">
        <v>39</v>
      </c>
      <c r="O300" s="147">
        <v>0</v>
      </c>
      <c r="P300" s="147">
        <f t="shared" si="41"/>
        <v>0</v>
      </c>
      <c r="Q300" s="147">
        <v>0.0001</v>
      </c>
      <c r="R300" s="147">
        <f t="shared" si="42"/>
        <v>0.00030000000000000003</v>
      </c>
      <c r="S300" s="147">
        <v>0</v>
      </c>
      <c r="T300" s="148">
        <f t="shared" si="4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49" t="s">
        <v>287</v>
      </c>
      <c r="AT300" s="149" t="s">
        <v>188</v>
      </c>
      <c r="AU300" s="149" t="s">
        <v>139</v>
      </c>
      <c r="AY300" s="17" t="s">
        <v>132</v>
      </c>
      <c r="BE300" s="150">
        <f t="shared" si="44"/>
        <v>0</v>
      </c>
      <c r="BF300" s="150">
        <f t="shared" si="45"/>
        <v>158.7</v>
      </c>
      <c r="BG300" s="150">
        <f t="shared" si="46"/>
        <v>0</v>
      </c>
      <c r="BH300" s="150">
        <f t="shared" si="47"/>
        <v>0</v>
      </c>
      <c r="BI300" s="150">
        <f t="shared" si="48"/>
        <v>0</v>
      </c>
      <c r="BJ300" s="17" t="s">
        <v>139</v>
      </c>
      <c r="BK300" s="150">
        <f t="shared" si="49"/>
        <v>158.7</v>
      </c>
      <c r="BL300" s="17" t="s">
        <v>195</v>
      </c>
      <c r="BM300" s="149" t="s">
        <v>571</v>
      </c>
    </row>
    <row r="301" spans="1:65" s="2" customFormat="1" ht="21.75" customHeight="1">
      <c r="A301" s="29"/>
      <c r="B301" s="137"/>
      <c r="C301" s="138" t="s">
        <v>572</v>
      </c>
      <c r="D301" s="138" t="s">
        <v>135</v>
      </c>
      <c r="E301" s="139" t="s">
        <v>573</v>
      </c>
      <c r="F301" s="140" t="s">
        <v>574</v>
      </c>
      <c r="G301" s="141" t="s">
        <v>185</v>
      </c>
      <c r="H301" s="142">
        <v>2</v>
      </c>
      <c r="I301" s="143">
        <v>78.3</v>
      </c>
      <c r="J301" s="143">
        <f t="shared" si="40"/>
        <v>156.6</v>
      </c>
      <c r="K301" s="144"/>
      <c r="L301" s="30"/>
      <c r="M301" s="145" t="s">
        <v>1</v>
      </c>
      <c r="N301" s="146" t="s">
        <v>39</v>
      </c>
      <c r="O301" s="147">
        <v>0.249</v>
      </c>
      <c r="P301" s="147">
        <f t="shared" si="41"/>
        <v>0.498</v>
      </c>
      <c r="Q301" s="147">
        <v>0</v>
      </c>
      <c r="R301" s="147">
        <f t="shared" si="42"/>
        <v>0</v>
      </c>
      <c r="S301" s="147">
        <v>0</v>
      </c>
      <c r="T301" s="148">
        <f t="shared" si="4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49" t="s">
        <v>195</v>
      </c>
      <c r="AT301" s="149" t="s">
        <v>135</v>
      </c>
      <c r="AU301" s="149" t="s">
        <v>139</v>
      </c>
      <c r="AY301" s="17" t="s">
        <v>132</v>
      </c>
      <c r="BE301" s="150">
        <f t="shared" si="44"/>
        <v>0</v>
      </c>
      <c r="BF301" s="150">
        <f t="shared" si="45"/>
        <v>156.6</v>
      </c>
      <c r="BG301" s="150">
        <f t="shared" si="46"/>
        <v>0</v>
      </c>
      <c r="BH301" s="150">
        <f t="shared" si="47"/>
        <v>0</v>
      </c>
      <c r="BI301" s="150">
        <f t="shared" si="48"/>
        <v>0</v>
      </c>
      <c r="BJ301" s="17" t="s">
        <v>139</v>
      </c>
      <c r="BK301" s="150">
        <f t="shared" si="49"/>
        <v>156.6</v>
      </c>
      <c r="BL301" s="17" t="s">
        <v>195</v>
      </c>
      <c r="BM301" s="149" t="s">
        <v>575</v>
      </c>
    </row>
    <row r="302" spans="1:65" s="2" customFormat="1" ht="16.5" customHeight="1">
      <c r="A302" s="29"/>
      <c r="B302" s="137"/>
      <c r="C302" s="165" t="s">
        <v>576</v>
      </c>
      <c r="D302" s="165" t="s">
        <v>188</v>
      </c>
      <c r="E302" s="166" t="s">
        <v>577</v>
      </c>
      <c r="F302" s="167" t="s">
        <v>578</v>
      </c>
      <c r="G302" s="168" t="s">
        <v>185</v>
      </c>
      <c r="H302" s="169">
        <v>2</v>
      </c>
      <c r="I302" s="170">
        <v>232</v>
      </c>
      <c r="J302" s="170">
        <f t="shared" si="40"/>
        <v>464</v>
      </c>
      <c r="K302" s="171"/>
      <c r="L302" s="172"/>
      <c r="M302" s="173" t="s">
        <v>1</v>
      </c>
      <c r="N302" s="174" t="s">
        <v>39</v>
      </c>
      <c r="O302" s="147">
        <v>0</v>
      </c>
      <c r="P302" s="147">
        <f t="shared" si="41"/>
        <v>0</v>
      </c>
      <c r="Q302" s="147">
        <v>0.00027</v>
      </c>
      <c r="R302" s="147">
        <f t="shared" si="42"/>
        <v>0.00054</v>
      </c>
      <c r="S302" s="147">
        <v>0</v>
      </c>
      <c r="T302" s="148">
        <f t="shared" si="4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49" t="s">
        <v>287</v>
      </c>
      <c r="AT302" s="149" t="s">
        <v>188</v>
      </c>
      <c r="AU302" s="149" t="s">
        <v>139</v>
      </c>
      <c r="AY302" s="17" t="s">
        <v>132</v>
      </c>
      <c r="BE302" s="150">
        <f t="shared" si="44"/>
        <v>0</v>
      </c>
      <c r="BF302" s="150">
        <f t="shared" si="45"/>
        <v>464</v>
      </c>
      <c r="BG302" s="150">
        <f t="shared" si="46"/>
        <v>0</v>
      </c>
      <c r="BH302" s="150">
        <f t="shared" si="47"/>
        <v>0</v>
      </c>
      <c r="BI302" s="150">
        <f t="shared" si="48"/>
        <v>0</v>
      </c>
      <c r="BJ302" s="17" t="s">
        <v>139</v>
      </c>
      <c r="BK302" s="150">
        <f t="shared" si="49"/>
        <v>464</v>
      </c>
      <c r="BL302" s="17" t="s">
        <v>195</v>
      </c>
      <c r="BM302" s="149" t="s">
        <v>579</v>
      </c>
    </row>
    <row r="303" spans="1:65" s="2" customFormat="1" ht="21.75" customHeight="1">
      <c r="A303" s="29"/>
      <c r="B303" s="137"/>
      <c r="C303" s="138" t="s">
        <v>580</v>
      </c>
      <c r="D303" s="138" t="s">
        <v>135</v>
      </c>
      <c r="E303" s="139" t="s">
        <v>581</v>
      </c>
      <c r="F303" s="140" t="s">
        <v>582</v>
      </c>
      <c r="G303" s="141" t="s">
        <v>185</v>
      </c>
      <c r="H303" s="142">
        <v>2</v>
      </c>
      <c r="I303" s="143">
        <v>127</v>
      </c>
      <c r="J303" s="143">
        <f t="shared" si="40"/>
        <v>254</v>
      </c>
      <c r="K303" s="144"/>
      <c r="L303" s="30"/>
      <c r="M303" s="145" t="s">
        <v>1</v>
      </c>
      <c r="N303" s="146" t="s">
        <v>39</v>
      </c>
      <c r="O303" s="147">
        <v>0.38</v>
      </c>
      <c r="P303" s="147">
        <f t="shared" si="41"/>
        <v>0.76</v>
      </c>
      <c r="Q303" s="147">
        <v>0</v>
      </c>
      <c r="R303" s="147">
        <f t="shared" si="42"/>
        <v>0</v>
      </c>
      <c r="S303" s="147">
        <v>0</v>
      </c>
      <c r="T303" s="148">
        <f t="shared" si="4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49" t="s">
        <v>195</v>
      </c>
      <c r="AT303" s="149" t="s">
        <v>135</v>
      </c>
      <c r="AU303" s="149" t="s">
        <v>139</v>
      </c>
      <c r="AY303" s="17" t="s">
        <v>132</v>
      </c>
      <c r="BE303" s="150">
        <f t="shared" si="44"/>
        <v>0</v>
      </c>
      <c r="BF303" s="150">
        <f t="shared" si="45"/>
        <v>254</v>
      </c>
      <c r="BG303" s="150">
        <f t="shared" si="46"/>
        <v>0</v>
      </c>
      <c r="BH303" s="150">
        <f t="shared" si="47"/>
        <v>0</v>
      </c>
      <c r="BI303" s="150">
        <f t="shared" si="48"/>
        <v>0</v>
      </c>
      <c r="BJ303" s="17" t="s">
        <v>139</v>
      </c>
      <c r="BK303" s="150">
        <f t="shared" si="49"/>
        <v>254</v>
      </c>
      <c r="BL303" s="17" t="s">
        <v>195</v>
      </c>
      <c r="BM303" s="149" t="s">
        <v>583</v>
      </c>
    </row>
    <row r="304" spans="1:65" s="2" customFormat="1" ht="16.5" customHeight="1">
      <c r="A304" s="29"/>
      <c r="B304" s="137"/>
      <c r="C304" s="165" t="s">
        <v>584</v>
      </c>
      <c r="D304" s="165" t="s">
        <v>188</v>
      </c>
      <c r="E304" s="166" t="s">
        <v>585</v>
      </c>
      <c r="F304" s="167" t="s">
        <v>586</v>
      </c>
      <c r="G304" s="168" t="s">
        <v>185</v>
      </c>
      <c r="H304" s="169">
        <v>2</v>
      </c>
      <c r="I304" s="170">
        <v>350</v>
      </c>
      <c r="J304" s="170">
        <f t="shared" si="40"/>
        <v>700</v>
      </c>
      <c r="K304" s="171"/>
      <c r="L304" s="172"/>
      <c r="M304" s="173" t="s">
        <v>1</v>
      </c>
      <c r="N304" s="174" t="s">
        <v>39</v>
      </c>
      <c r="O304" s="147">
        <v>0</v>
      </c>
      <c r="P304" s="147">
        <f t="shared" si="41"/>
        <v>0</v>
      </c>
      <c r="Q304" s="147">
        <v>0.0008</v>
      </c>
      <c r="R304" s="147">
        <f t="shared" si="42"/>
        <v>0.0016</v>
      </c>
      <c r="S304" s="147">
        <v>0</v>
      </c>
      <c r="T304" s="148">
        <f t="shared" si="4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49" t="s">
        <v>287</v>
      </c>
      <c r="AT304" s="149" t="s">
        <v>188</v>
      </c>
      <c r="AU304" s="149" t="s">
        <v>139</v>
      </c>
      <c r="AY304" s="17" t="s">
        <v>132</v>
      </c>
      <c r="BE304" s="150">
        <f t="shared" si="44"/>
        <v>0</v>
      </c>
      <c r="BF304" s="150">
        <f t="shared" si="45"/>
        <v>700</v>
      </c>
      <c r="BG304" s="150">
        <f t="shared" si="46"/>
        <v>0</v>
      </c>
      <c r="BH304" s="150">
        <f t="shared" si="47"/>
        <v>0</v>
      </c>
      <c r="BI304" s="150">
        <f t="shared" si="48"/>
        <v>0</v>
      </c>
      <c r="BJ304" s="17" t="s">
        <v>139</v>
      </c>
      <c r="BK304" s="150">
        <f t="shared" si="49"/>
        <v>700</v>
      </c>
      <c r="BL304" s="17" t="s">
        <v>195</v>
      </c>
      <c r="BM304" s="149" t="s">
        <v>587</v>
      </c>
    </row>
    <row r="305" spans="1:65" s="2" customFormat="1" ht="16.5" customHeight="1">
      <c r="A305" s="29"/>
      <c r="B305" s="137"/>
      <c r="C305" s="165" t="s">
        <v>588</v>
      </c>
      <c r="D305" s="165" t="s">
        <v>188</v>
      </c>
      <c r="E305" s="166" t="s">
        <v>589</v>
      </c>
      <c r="F305" s="167" t="s">
        <v>590</v>
      </c>
      <c r="G305" s="168" t="s">
        <v>298</v>
      </c>
      <c r="H305" s="169">
        <v>10</v>
      </c>
      <c r="I305" s="170">
        <v>12.7</v>
      </c>
      <c r="J305" s="170">
        <f t="shared" si="40"/>
        <v>127</v>
      </c>
      <c r="K305" s="171"/>
      <c r="L305" s="172"/>
      <c r="M305" s="173" t="s">
        <v>1</v>
      </c>
      <c r="N305" s="174" t="s">
        <v>39</v>
      </c>
      <c r="O305" s="147">
        <v>0</v>
      </c>
      <c r="P305" s="147">
        <f t="shared" si="41"/>
        <v>0</v>
      </c>
      <c r="Q305" s="147">
        <v>0.00012</v>
      </c>
      <c r="R305" s="147">
        <f t="shared" si="42"/>
        <v>0.0012000000000000001</v>
      </c>
      <c r="S305" s="147">
        <v>0</v>
      </c>
      <c r="T305" s="148">
        <f t="shared" si="4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49" t="s">
        <v>287</v>
      </c>
      <c r="AT305" s="149" t="s">
        <v>188</v>
      </c>
      <c r="AU305" s="149" t="s">
        <v>139</v>
      </c>
      <c r="AY305" s="17" t="s">
        <v>132</v>
      </c>
      <c r="BE305" s="150">
        <f t="shared" si="44"/>
        <v>0</v>
      </c>
      <c r="BF305" s="150">
        <f t="shared" si="45"/>
        <v>127</v>
      </c>
      <c r="BG305" s="150">
        <f t="shared" si="46"/>
        <v>0</v>
      </c>
      <c r="BH305" s="150">
        <f t="shared" si="47"/>
        <v>0</v>
      </c>
      <c r="BI305" s="150">
        <f t="shared" si="48"/>
        <v>0</v>
      </c>
      <c r="BJ305" s="17" t="s">
        <v>139</v>
      </c>
      <c r="BK305" s="150">
        <f t="shared" si="49"/>
        <v>127</v>
      </c>
      <c r="BL305" s="17" t="s">
        <v>195</v>
      </c>
      <c r="BM305" s="149" t="s">
        <v>591</v>
      </c>
    </row>
    <row r="306" spans="1:65" s="2" customFormat="1" ht="21.75" customHeight="1">
      <c r="A306" s="29"/>
      <c r="B306" s="137"/>
      <c r="C306" s="138" t="s">
        <v>592</v>
      </c>
      <c r="D306" s="138" t="s">
        <v>135</v>
      </c>
      <c r="E306" s="139" t="s">
        <v>593</v>
      </c>
      <c r="F306" s="140" t="s">
        <v>594</v>
      </c>
      <c r="G306" s="141" t="s">
        <v>185</v>
      </c>
      <c r="H306" s="142">
        <v>1</v>
      </c>
      <c r="I306" s="143">
        <v>4890</v>
      </c>
      <c r="J306" s="143">
        <f t="shared" si="40"/>
        <v>4890</v>
      </c>
      <c r="K306" s="144"/>
      <c r="L306" s="30"/>
      <c r="M306" s="145" t="s">
        <v>1</v>
      </c>
      <c r="N306" s="146" t="s">
        <v>39</v>
      </c>
      <c r="O306" s="147">
        <v>12.398</v>
      </c>
      <c r="P306" s="147">
        <f t="shared" si="41"/>
        <v>12.398</v>
      </c>
      <c r="Q306" s="147">
        <v>0</v>
      </c>
      <c r="R306" s="147">
        <f t="shared" si="42"/>
        <v>0</v>
      </c>
      <c r="S306" s="147">
        <v>0</v>
      </c>
      <c r="T306" s="148">
        <f t="shared" si="4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49" t="s">
        <v>195</v>
      </c>
      <c r="AT306" s="149" t="s">
        <v>135</v>
      </c>
      <c r="AU306" s="149" t="s">
        <v>139</v>
      </c>
      <c r="AY306" s="17" t="s">
        <v>132</v>
      </c>
      <c r="BE306" s="150">
        <f t="shared" si="44"/>
        <v>0</v>
      </c>
      <c r="BF306" s="150">
        <f t="shared" si="45"/>
        <v>4890</v>
      </c>
      <c r="BG306" s="150">
        <f t="shared" si="46"/>
        <v>0</v>
      </c>
      <c r="BH306" s="150">
        <f t="shared" si="47"/>
        <v>0</v>
      </c>
      <c r="BI306" s="150">
        <f t="shared" si="48"/>
        <v>0</v>
      </c>
      <c r="BJ306" s="17" t="s">
        <v>139</v>
      </c>
      <c r="BK306" s="150">
        <f t="shared" si="49"/>
        <v>4890</v>
      </c>
      <c r="BL306" s="17" t="s">
        <v>195</v>
      </c>
      <c r="BM306" s="149" t="s">
        <v>595</v>
      </c>
    </row>
    <row r="307" spans="1:65" s="2" customFormat="1" ht="21.75" customHeight="1">
      <c r="A307" s="29"/>
      <c r="B307" s="137"/>
      <c r="C307" s="138" t="s">
        <v>596</v>
      </c>
      <c r="D307" s="138" t="s">
        <v>135</v>
      </c>
      <c r="E307" s="139" t="s">
        <v>597</v>
      </c>
      <c r="F307" s="140" t="s">
        <v>598</v>
      </c>
      <c r="G307" s="141" t="s">
        <v>230</v>
      </c>
      <c r="H307" s="142">
        <v>0.025</v>
      </c>
      <c r="I307" s="143">
        <v>3850</v>
      </c>
      <c r="J307" s="143">
        <f t="shared" si="40"/>
        <v>96.25</v>
      </c>
      <c r="K307" s="144"/>
      <c r="L307" s="30"/>
      <c r="M307" s="145" t="s">
        <v>1</v>
      </c>
      <c r="N307" s="146" t="s">
        <v>39</v>
      </c>
      <c r="O307" s="147">
        <v>10.24</v>
      </c>
      <c r="P307" s="147">
        <f t="shared" si="41"/>
        <v>0.256</v>
      </c>
      <c r="Q307" s="147">
        <v>0</v>
      </c>
      <c r="R307" s="147">
        <f t="shared" si="42"/>
        <v>0</v>
      </c>
      <c r="S307" s="147">
        <v>0</v>
      </c>
      <c r="T307" s="148">
        <f t="shared" si="4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49" t="s">
        <v>195</v>
      </c>
      <c r="AT307" s="149" t="s">
        <v>135</v>
      </c>
      <c r="AU307" s="149" t="s">
        <v>139</v>
      </c>
      <c r="AY307" s="17" t="s">
        <v>132</v>
      </c>
      <c r="BE307" s="150">
        <f t="shared" si="44"/>
        <v>0</v>
      </c>
      <c r="BF307" s="150">
        <f t="shared" si="45"/>
        <v>96.25</v>
      </c>
      <c r="BG307" s="150">
        <f t="shared" si="46"/>
        <v>0</v>
      </c>
      <c r="BH307" s="150">
        <f t="shared" si="47"/>
        <v>0</v>
      </c>
      <c r="BI307" s="150">
        <f t="shared" si="48"/>
        <v>0</v>
      </c>
      <c r="BJ307" s="17" t="s">
        <v>139</v>
      </c>
      <c r="BK307" s="150">
        <f t="shared" si="49"/>
        <v>96.25</v>
      </c>
      <c r="BL307" s="17" t="s">
        <v>195</v>
      </c>
      <c r="BM307" s="149" t="s">
        <v>599</v>
      </c>
    </row>
    <row r="308" spans="1:65" s="2" customFormat="1" ht="21.75" customHeight="1">
      <c r="A308" s="29"/>
      <c r="B308" s="137"/>
      <c r="C308" s="138" t="s">
        <v>600</v>
      </c>
      <c r="D308" s="138" t="s">
        <v>135</v>
      </c>
      <c r="E308" s="139" t="s">
        <v>601</v>
      </c>
      <c r="F308" s="140" t="s">
        <v>602</v>
      </c>
      <c r="G308" s="141" t="s">
        <v>230</v>
      </c>
      <c r="H308" s="142">
        <v>0.025</v>
      </c>
      <c r="I308" s="143">
        <v>566</v>
      </c>
      <c r="J308" s="143">
        <f t="shared" si="40"/>
        <v>14.15</v>
      </c>
      <c r="K308" s="144"/>
      <c r="L308" s="30"/>
      <c r="M308" s="145" t="s">
        <v>1</v>
      </c>
      <c r="N308" s="146" t="s">
        <v>39</v>
      </c>
      <c r="O308" s="147">
        <v>1.8</v>
      </c>
      <c r="P308" s="147">
        <f t="shared" si="41"/>
        <v>0.045000000000000005</v>
      </c>
      <c r="Q308" s="147">
        <v>0</v>
      </c>
      <c r="R308" s="147">
        <f t="shared" si="42"/>
        <v>0</v>
      </c>
      <c r="S308" s="147">
        <v>0</v>
      </c>
      <c r="T308" s="148">
        <f t="shared" si="4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49" t="s">
        <v>195</v>
      </c>
      <c r="AT308" s="149" t="s">
        <v>135</v>
      </c>
      <c r="AU308" s="149" t="s">
        <v>139</v>
      </c>
      <c r="AY308" s="17" t="s">
        <v>132</v>
      </c>
      <c r="BE308" s="150">
        <f t="shared" si="44"/>
        <v>0</v>
      </c>
      <c r="BF308" s="150">
        <f t="shared" si="45"/>
        <v>14.15</v>
      </c>
      <c r="BG308" s="150">
        <f t="shared" si="46"/>
        <v>0</v>
      </c>
      <c r="BH308" s="150">
        <f t="shared" si="47"/>
        <v>0</v>
      </c>
      <c r="BI308" s="150">
        <f t="shared" si="48"/>
        <v>0</v>
      </c>
      <c r="BJ308" s="17" t="s">
        <v>139</v>
      </c>
      <c r="BK308" s="150">
        <f t="shared" si="49"/>
        <v>14.15</v>
      </c>
      <c r="BL308" s="17" t="s">
        <v>195</v>
      </c>
      <c r="BM308" s="149" t="s">
        <v>603</v>
      </c>
    </row>
    <row r="309" spans="2:63" s="12" customFormat="1" ht="22.9" customHeight="1">
      <c r="B309" s="125"/>
      <c r="D309" s="126" t="s">
        <v>72</v>
      </c>
      <c r="E309" s="135" t="s">
        <v>604</v>
      </c>
      <c r="F309" s="135" t="s">
        <v>605</v>
      </c>
      <c r="J309" s="136">
        <f>BK309</f>
        <v>1499.75</v>
      </c>
      <c r="L309" s="125"/>
      <c r="M309" s="129"/>
      <c r="N309" s="130"/>
      <c r="O309" s="130"/>
      <c r="P309" s="131">
        <f>SUM(P310:P314)</f>
        <v>1.85214</v>
      </c>
      <c r="Q309" s="130"/>
      <c r="R309" s="131">
        <f>SUM(R310:R314)</f>
        <v>0.01</v>
      </c>
      <c r="S309" s="130"/>
      <c r="T309" s="132">
        <f>SUM(T310:T314)</f>
        <v>0.004</v>
      </c>
      <c r="AR309" s="126" t="s">
        <v>139</v>
      </c>
      <c r="AT309" s="133" t="s">
        <v>72</v>
      </c>
      <c r="AU309" s="133" t="s">
        <v>81</v>
      </c>
      <c r="AY309" s="126" t="s">
        <v>132</v>
      </c>
      <c r="BK309" s="134">
        <f>SUM(BK310:BK314)</f>
        <v>1499.75</v>
      </c>
    </row>
    <row r="310" spans="1:65" s="2" customFormat="1" ht="16.5" customHeight="1">
      <c r="A310" s="29"/>
      <c r="B310" s="137"/>
      <c r="C310" s="138" t="s">
        <v>606</v>
      </c>
      <c r="D310" s="138" t="s">
        <v>135</v>
      </c>
      <c r="E310" s="139" t="s">
        <v>607</v>
      </c>
      <c r="F310" s="140" t="s">
        <v>608</v>
      </c>
      <c r="G310" s="141" t="s">
        <v>185</v>
      </c>
      <c r="H310" s="142">
        <v>2</v>
      </c>
      <c r="I310" s="143">
        <v>155</v>
      </c>
      <c r="J310" s="143">
        <f>ROUND(I310*H310,2)</f>
        <v>310</v>
      </c>
      <c r="K310" s="144"/>
      <c r="L310" s="30"/>
      <c r="M310" s="145" t="s">
        <v>1</v>
      </c>
      <c r="N310" s="146" t="s">
        <v>39</v>
      </c>
      <c r="O310" s="147">
        <v>0.483</v>
      </c>
      <c r="P310" s="147">
        <f>O310*H310</f>
        <v>0.966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49" t="s">
        <v>195</v>
      </c>
      <c r="AT310" s="149" t="s">
        <v>135</v>
      </c>
      <c r="AU310" s="149" t="s">
        <v>139</v>
      </c>
      <c r="AY310" s="17" t="s">
        <v>132</v>
      </c>
      <c r="BE310" s="150">
        <f>IF(N310="základní",J310,0)</f>
        <v>0</v>
      </c>
      <c r="BF310" s="150">
        <f>IF(N310="snížená",J310,0)</f>
        <v>310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139</v>
      </c>
      <c r="BK310" s="150">
        <f>ROUND(I310*H310,2)</f>
        <v>310</v>
      </c>
      <c r="BL310" s="17" t="s">
        <v>195</v>
      </c>
      <c r="BM310" s="149" t="s">
        <v>609</v>
      </c>
    </row>
    <row r="311" spans="1:65" s="2" customFormat="1" ht="16.5" customHeight="1">
      <c r="A311" s="29"/>
      <c r="B311" s="137"/>
      <c r="C311" s="165" t="s">
        <v>610</v>
      </c>
      <c r="D311" s="165" t="s">
        <v>188</v>
      </c>
      <c r="E311" s="166" t="s">
        <v>611</v>
      </c>
      <c r="F311" s="167" t="s">
        <v>612</v>
      </c>
      <c r="G311" s="168" t="s">
        <v>185</v>
      </c>
      <c r="H311" s="169">
        <v>2</v>
      </c>
      <c r="I311" s="170">
        <v>450</v>
      </c>
      <c r="J311" s="170">
        <f>ROUND(I311*H311,2)</f>
        <v>900</v>
      </c>
      <c r="K311" s="171"/>
      <c r="L311" s="172"/>
      <c r="M311" s="173" t="s">
        <v>1</v>
      </c>
      <c r="N311" s="174" t="s">
        <v>39</v>
      </c>
      <c r="O311" s="147">
        <v>0</v>
      </c>
      <c r="P311" s="147">
        <f>O311*H311</f>
        <v>0</v>
      </c>
      <c r="Q311" s="147">
        <v>0.005</v>
      </c>
      <c r="R311" s="147">
        <f>Q311*H311</f>
        <v>0.01</v>
      </c>
      <c r="S311" s="147">
        <v>0</v>
      </c>
      <c r="T311" s="148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49" t="s">
        <v>287</v>
      </c>
      <c r="AT311" s="149" t="s">
        <v>188</v>
      </c>
      <c r="AU311" s="149" t="s">
        <v>139</v>
      </c>
      <c r="AY311" s="17" t="s">
        <v>132</v>
      </c>
      <c r="BE311" s="150">
        <f>IF(N311="základní",J311,0)</f>
        <v>0</v>
      </c>
      <c r="BF311" s="150">
        <f>IF(N311="snížená",J311,0)</f>
        <v>900</v>
      </c>
      <c r="BG311" s="150">
        <f>IF(N311="zákl. přenesená",J311,0)</f>
        <v>0</v>
      </c>
      <c r="BH311" s="150">
        <f>IF(N311="sníž. přenesená",J311,0)</f>
        <v>0</v>
      </c>
      <c r="BI311" s="150">
        <f>IF(N311="nulová",J311,0)</f>
        <v>0</v>
      </c>
      <c r="BJ311" s="17" t="s">
        <v>139</v>
      </c>
      <c r="BK311" s="150">
        <f>ROUND(I311*H311,2)</f>
        <v>900</v>
      </c>
      <c r="BL311" s="17" t="s">
        <v>195</v>
      </c>
      <c r="BM311" s="149" t="s">
        <v>613</v>
      </c>
    </row>
    <row r="312" spans="1:65" s="2" customFormat="1" ht="21.75" customHeight="1">
      <c r="A312" s="29"/>
      <c r="B312" s="137"/>
      <c r="C312" s="138" t="s">
        <v>614</v>
      </c>
      <c r="D312" s="138" t="s">
        <v>135</v>
      </c>
      <c r="E312" s="139" t="s">
        <v>615</v>
      </c>
      <c r="F312" s="140" t="s">
        <v>616</v>
      </c>
      <c r="G312" s="141" t="s">
        <v>185</v>
      </c>
      <c r="H312" s="142">
        <v>2</v>
      </c>
      <c r="I312" s="143">
        <v>126</v>
      </c>
      <c r="J312" s="143">
        <f>ROUND(I312*H312,2)</f>
        <v>252</v>
      </c>
      <c r="K312" s="144"/>
      <c r="L312" s="30"/>
      <c r="M312" s="145" t="s">
        <v>1</v>
      </c>
      <c r="N312" s="146" t="s">
        <v>39</v>
      </c>
      <c r="O312" s="147">
        <v>0.391</v>
      </c>
      <c r="P312" s="147">
        <f>O312*H312</f>
        <v>0.782</v>
      </c>
      <c r="Q312" s="147">
        <v>0</v>
      </c>
      <c r="R312" s="147">
        <f>Q312*H312</f>
        <v>0</v>
      </c>
      <c r="S312" s="147">
        <v>0.002</v>
      </c>
      <c r="T312" s="148">
        <f>S312*H312</f>
        <v>0.004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49" t="s">
        <v>195</v>
      </c>
      <c r="AT312" s="149" t="s">
        <v>135</v>
      </c>
      <c r="AU312" s="149" t="s">
        <v>139</v>
      </c>
      <c r="AY312" s="17" t="s">
        <v>132</v>
      </c>
      <c r="BE312" s="150">
        <f>IF(N312="základní",J312,0)</f>
        <v>0</v>
      </c>
      <c r="BF312" s="150">
        <f>IF(N312="snížená",J312,0)</f>
        <v>252</v>
      </c>
      <c r="BG312" s="150">
        <f>IF(N312="zákl. přenesená",J312,0)</f>
        <v>0</v>
      </c>
      <c r="BH312" s="150">
        <f>IF(N312="sníž. přenesená",J312,0)</f>
        <v>0</v>
      </c>
      <c r="BI312" s="150">
        <f>IF(N312="nulová",J312,0)</f>
        <v>0</v>
      </c>
      <c r="BJ312" s="17" t="s">
        <v>139</v>
      </c>
      <c r="BK312" s="150">
        <f>ROUND(I312*H312,2)</f>
        <v>252</v>
      </c>
      <c r="BL312" s="17" t="s">
        <v>195</v>
      </c>
      <c r="BM312" s="149" t="s">
        <v>617</v>
      </c>
    </row>
    <row r="313" spans="1:65" s="2" customFormat="1" ht="21.75" customHeight="1">
      <c r="A313" s="29"/>
      <c r="B313" s="137"/>
      <c r="C313" s="138" t="s">
        <v>618</v>
      </c>
      <c r="D313" s="138" t="s">
        <v>135</v>
      </c>
      <c r="E313" s="139" t="s">
        <v>619</v>
      </c>
      <c r="F313" s="140" t="s">
        <v>620</v>
      </c>
      <c r="G313" s="141" t="s">
        <v>230</v>
      </c>
      <c r="H313" s="142">
        <v>0.01</v>
      </c>
      <c r="I313" s="143">
        <v>3300</v>
      </c>
      <c r="J313" s="143">
        <f>ROUND(I313*H313,2)</f>
        <v>33</v>
      </c>
      <c r="K313" s="144"/>
      <c r="L313" s="30"/>
      <c r="M313" s="145" t="s">
        <v>1</v>
      </c>
      <c r="N313" s="146" t="s">
        <v>39</v>
      </c>
      <c r="O313" s="147">
        <v>8.904</v>
      </c>
      <c r="P313" s="147">
        <f>O313*H313</f>
        <v>0.08904</v>
      </c>
      <c r="Q313" s="147">
        <v>0</v>
      </c>
      <c r="R313" s="147">
        <f>Q313*H313</f>
        <v>0</v>
      </c>
      <c r="S313" s="147">
        <v>0</v>
      </c>
      <c r="T313" s="148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49" t="s">
        <v>195</v>
      </c>
      <c r="AT313" s="149" t="s">
        <v>135</v>
      </c>
      <c r="AU313" s="149" t="s">
        <v>139</v>
      </c>
      <c r="AY313" s="17" t="s">
        <v>132</v>
      </c>
      <c r="BE313" s="150">
        <f>IF(N313="základní",J313,0)</f>
        <v>0</v>
      </c>
      <c r="BF313" s="150">
        <f>IF(N313="snížená",J313,0)</f>
        <v>33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7" t="s">
        <v>139</v>
      </c>
      <c r="BK313" s="150">
        <f>ROUND(I313*H313,2)</f>
        <v>33</v>
      </c>
      <c r="BL313" s="17" t="s">
        <v>195</v>
      </c>
      <c r="BM313" s="149" t="s">
        <v>621</v>
      </c>
    </row>
    <row r="314" spans="1:65" s="2" customFormat="1" ht="21.75" customHeight="1">
      <c r="A314" s="29"/>
      <c r="B314" s="137"/>
      <c r="C314" s="138" t="s">
        <v>622</v>
      </c>
      <c r="D314" s="138" t="s">
        <v>135</v>
      </c>
      <c r="E314" s="139" t="s">
        <v>623</v>
      </c>
      <c r="F314" s="140" t="s">
        <v>624</v>
      </c>
      <c r="G314" s="141" t="s">
        <v>230</v>
      </c>
      <c r="H314" s="142">
        <v>0.01</v>
      </c>
      <c r="I314" s="143">
        <v>475</v>
      </c>
      <c r="J314" s="143">
        <f>ROUND(I314*H314,2)</f>
        <v>4.75</v>
      </c>
      <c r="K314" s="144"/>
      <c r="L314" s="30"/>
      <c r="M314" s="145" t="s">
        <v>1</v>
      </c>
      <c r="N314" s="146" t="s">
        <v>39</v>
      </c>
      <c r="O314" s="147">
        <v>1.51</v>
      </c>
      <c r="P314" s="147">
        <f>O314*H314</f>
        <v>0.0151</v>
      </c>
      <c r="Q314" s="147">
        <v>0</v>
      </c>
      <c r="R314" s="147">
        <f>Q314*H314</f>
        <v>0</v>
      </c>
      <c r="S314" s="147">
        <v>0</v>
      </c>
      <c r="T314" s="148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49" t="s">
        <v>195</v>
      </c>
      <c r="AT314" s="149" t="s">
        <v>135</v>
      </c>
      <c r="AU314" s="149" t="s">
        <v>139</v>
      </c>
      <c r="AY314" s="17" t="s">
        <v>132</v>
      </c>
      <c r="BE314" s="150">
        <f>IF(N314="základní",J314,0)</f>
        <v>0</v>
      </c>
      <c r="BF314" s="150">
        <f>IF(N314="snížená",J314,0)</f>
        <v>4.75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7" t="s">
        <v>139</v>
      </c>
      <c r="BK314" s="150">
        <f>ROUND(I314*H314,2)</f>
        <v>4.75</v>
      </c>
      <c r="BL314" s="17" t="s">
        <v>195</v>
      </c>
      <c r="BM314" s="149" t="s">
        <v>625</v>
      </c>
    </row>
    <row r="315" spans="2:63" s="12" customFormat="1" ht="22.9" customHeight="1">
      <c r="B315" s="125"/>
      <c r="D315" s="126" t="s">
        <v>72</v>
      </c>
      <c r="E315" s="135" t="s">
        <v>626</v>
      </c>
      <c r="F315" s="135" t="s">
        <v>627</v>
      </c>
      <c r="J315" s="136">
        <f>BK315</f>
        <v>16449.77</v>
      </c>
      <c r="L315" s="125"/>
      <c r="M315" s="129"/>
      <c r="N315" s="130"/>
      <c r="O315" s="130"/>
      <c r="P315" s="131">
        <f>SUM(P316:P336)</f>
        <v>22.875809</v>
      </c>
      <c r="Q315" s="130"/>
      <c r="R315" s="131">
        <f>SUM(R316:R336)</f>
        <v>0.30882541</v>
      </c>
      <c r="S315" s="130"/>
      <c r="T315" s="132">
        <f>SUM(T316:T336)</f>
        <v>0</v>
      </c>
      <c r="AR315" s="126" t="s">
        <v>139</v>
      </c>
      <c r="AT315" s="133" t="s">
        <v>72</v>
      </c>
      <c r="AU315" s="133" t="s">
        <v>81</v>
      </c>
      <c r="AY315" s="126" t="s">
        <v>132</v>
      </c>
      <c r="BK315" s="134">
        <f>SUM(BK316:BK336)</f>
        <v>16449.77</v>
      </c>
    </row>
    <row r="316" spans="1:65" s="2" customFormat="1" ht="21.75" customHeight="1">
      <c r="A316" s="29"/>
      <c r="B316" s="137"/>
      <c r="C316" s="138" t="s">
        <v>628</v>
      </c>
      <c r="D316" s="138" t="s">
        <v>135</v>
      </c>
      <c r="E316" s="139" t="s">
        <v>629</v>
      </c>
      <c r="F316" s="140" t="s">
        <v>630</v>
      </c>
      <c r="G316" s="141" t="s">
        <v>138</v>
      </c>
      <c r="H316" s="142">
        <v>11.531</v>
      </c>
      <c r="I316" s="143">
        <v>890</v>
      </c>
      <c r="J316" s="143">
        <f>ROUND(I316*H316,2)</f>
        <v>10262.59</v>
      </c>
      <c r="K316" s="144"/>
      <c r="L316" s="30"/>
      <c r="M316" s="145" t="s">
        <v>1</v>
      </c>
      <c r="N316" s="146" t="s">
        <v>39</v>
      </c>
      <c r="O316" s="147">
        <v>0.999</v>
      </c>
      <c r="P316" s="147">
        <f>O316*H316</f>
        <v>11.519469</v>
      </c>
      <c r="Q316" s="147">
        <v>0.02541</v>
      </c>
      <c r="R316" s="147">
        <f>Q316*H316</f>
        <v>0.29300271</v>
      </c>
      <c r="S316" s="147">
        <v>0</v>
      </c>
      <c r="T316" s="148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49" t="s">
        <v>195</v>
      </c>
      <c r="AT316" s="149" t="s">
        <v>135</v>
      </c>
      <c r="AU316" s="149" t="s">
        <v>139</v>
      </c>
      <c r="AY316" s="17" t="s">
        <v>132</v>
      </c>
      <c r="BE316" s="150">
        <f>IF(N316="základní",J316,0)</f>
        <v>0</v>
      </c>
      <c r="BF316" s="150">
        <f>IF(N316="snížená",J316,0)</f>
        <v>10262.59</v>
      </c>
      <c r="BG316" s="150">
        <f>IF(N316="zákl. přenesená",J316,0)</f>
        <v>0</v>
      </c>
      <c r="BH316" s="150">
        <f>IF(N316="sníž. přenesená",J316,0)</f>
        <v>0</v>
      </c>
      <c r="BI316" s="150">
        <f>IF(N316="nulová",J316,0)</f>
        <v>0</v>
      </c>
      <c r="BJ316" s="17" t="s">
        <v>139</v>
      </c>
      <c r="BK316" s="150">
        <f>ROUND(I316*H316,2)</f>
        <v>10262.59</v>
      </c>
      <c r="BL316" s="17" t="s">
        <v>195</v>
      </c>
      <c r="BM316" s="149" t="s">
        <v>631</v>
      </c>
    </row>
    <row r="317" spans="2:51" s="13" customFormat="1" ht="11.25">
      <c r="B317" s="151"/>
      <c r="D317" s="152" t="s">
        <v>141</v>
      </c>
      <c r="E317" s="153" t="s">
        <v>1</v>
      </c>
      <c r="F317" s="154" t="s">
        <v>632</v>
      </c>
      <c r="H317" s="155">
        <v>2.691</v>
      </c>
      <c r="L317" s="151"/>
      <c r="M317" s="156"/>
      <c r="N317" s="157"/>
      <c r="O317" s="157"/>
      <c r="P317" s="157"/>
      <c r="Q317" s="157"/>
      <c r="R317" s="157"/>
      <c r="S317" s="157"/>
      <c r="T317" s="158"/>
      <c r="AT317" s="153" t="s">
        <v>141</v>
      </c>
      <c r="AU317" s="153" t="s">
        <v>139</v>
      </c>
      <c r="AV317" s="13" t="s">
        <v>139</v>
      </c>
      <c r="AW317" s="13" t="s">
        <v>30</v>
      </c>
      <c r="AX317" s="13" t="s">
        <v>73</v>
      </c>
      <c r="AY317" s="153" t="s">
        <v>132</v>
      </c>
    </row>
    <row r="318" spans="2:51" s="13" customFormat="1" ht="11.25">
      <c r="B318" s="151"/>
      <c r="D318" s="152" t="s">
        <v>141</v>
      </c>
      <c r="E318" s="153" t="s">
        <v>1</v>
      </c>
      <c r="F318" s="154" t="s">
        <v>633</v>
      </c>
      <c r="H318" s="155">
        <v>2.431</v>
      </c>
      <c r="L318" s="151"/>
      <c r="M318" s="156"/>
      <c r="N318" s="157"/>
      <c r="O318" s="157"/>
      <c r="P318" s="157"/>
      <c r="Q318" s="157"/>
      <c r="R318" s="157"/>
      <c r="S318" s="157"/>
      <c r="T318" s="158"/>
      <c r="AT318" s="153" t="s">
        <v>141</v>
      </c>
      <c r="AU318" s="153" t="s">
        <v>139</v>
      </c>
      <c r="AV318" s="13" t="s">
        <v>139</v>
      </c>
      <c r="AW318" s="13" t="s">
        <v>30</v>
      </c>
      <c r="AX318" s="13" t="s">
        <v>73</v>
      </c>
      <c r="AY318" s="153" t="s">
        <v>132</v>
      </c>
    </row>
    <row r="319" spans="2:51" s="13" customFormat="1" ht="11.25">
      <c r="B319" s="151"/>
      <c r="D319" s="152" t="s">
        <v>141</v>
      </c>
      <c r="E319" s="153" t="s">
        <v>1</v>
      </c>
      <c r="F319" s="154" t="s">
        <v>634</v>
      </c>
      <c r="H319" s="155">
        <v>6.409</v>
      </c>
      <c r="L319" s="151"/>
      <c r="M319" s="156"/>
      <c r="N319" s="157"/>
      <c r="O319" s="157"/>
      <c r="P319" s="157"/>
      <c r="Q319" s="157"/>
      <c r="R319" s="157"/>
      <c r="S319" s="157"/>
      <c r="T319" s="158"/>
      <c r="AT319" s="153" t="s">
        <v>141</v>
      </c>
      <c r="AU319" s="153" t="s">
        <v>139</v>
      </c>
      <c r="AV319" s="13" t="s">
        <v>139</v>
      </c>
      <c r="AW319" s="13" t="s">
        <v>30</v>
      </c>
      <c r="AX319" s="13" t="s">
        <v>73</v>
      </c>
      <c r="AY319" s="153" t="s">
        <v>132</v>
      </c>
    </row>
    <row r="320" spans="2:51" s="15" customFormat="1" ht="11.25">
      <c r="B320" s="175"/>
      <c r="D320" s="152" t="s">
        <v>141</v>
      </c>
      <c r="E320" s="176" t="s">
        <v>1</v>
      </c>
      <c r="F320" s="177" t="s">
        <v>202</v>
      </c>
      <c r="H320" s="178">
        <v>11.531</v>
      </c>
      <c r="L320" s="175"/>
      <c r="M320" s="179"/>
      <c r="N320" s="180"/>
      <c r="O320" s="180"/>
      <c r="P320" s="180"/>
      <c r="Q320" s="180"/>
      <c r="R320" s="180"/>
      <c r="S320" s="180"/>
      <c r="T320" s="181"/>
      <c r="AT320" s="176" t="s">
        <v>141</v>
      </c>
      <c r="AU320" s="176" t="s">
        <v>139</v>
      </c>
      <c r="AV320" s="15" t="s">
        <v>78</v>
      </c>
      <c r="AW320" s="15" t="s">
        <v>30</v>
      </c>
      <c r="AX320" s="15" t="s">
        <v>81</v>
      </c>
      <c r="AY320" s="176" t="s">
        <v>132</v>
      </c>
    </row>
    <row r="321" spans="1:65" s="2" customFormat="1" ht="21.75" customHeight="1">
      <c r="A321" s="29"/>
      <c r="B321" s="137"/>
      <c r="C321" s="138" t="s">
        <v>635</v>
      </c>
      <c r="D321" s="138" t="s">
        <v>135</v>
      </c>
      <c r="E321" s="139" t="s">
        <v>636</v>
      </c>
      <c r="F321" s="140" t="s">
        <v>637</v>
      </c>
      <c r="G321" s="141" t="s">
        <v>298</v>
      </c>
      <c r="H321" s="142">
        <v>27.84</v>
      </c>
      <c r="I321" s="143">
        <v>55.9</v>
      </c>
      <c r="J321" s="143">
        <f>ROUND(I321*H321,2)</f>
        <v>1556.26</v>
      </c>
      <c r="K321" s="144"/>
      <c r="L321" s="30"/>
      <c r="M321" s="145" t="s">
        <v>1</v>
      </c>
      <c r="N321" s="146" t="s">
        <v>39</v>
      </c>
      <c r="O321" s="147">
        <v>0.101</v>
      </c>
      <c r="P321" s="147">
        <f>O321*H321</f>
        <v>2.81184</v>
      </c>
      <c r="Q321" s="147">
        <v>4E-05</v>
      </c>
      <c r="R321" s="147">
        <f>Q321*H321</f>
        <v>0.0011136000000000002</v>
      </c>
      <c r="S321" s="147">
        <v>0</v>
      </c>
      <c r="T321" s="148">
        <f>S321*H321</f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49" t="s">
        <v>195</v>
      </c>
      <c r="AT321" s="149" t="s">
        <v>135</v>
      </c>
      <c r="AU321" s="149" t="s">
        <v>139</v>
      </c>
      <c r="AY321" s="17" t="s">
        <v>132</v>
      </c>
      <c r="BE321" s="150">
        <f>IF(N321="základní",J321,0)</f>
        <v>0</v>
      </c>
      <c r="BF321" s="150">
        <f>IF(N321="snížená",J321,0)</f>
        <v>1556.26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7" t="s">
        <v>139</v>
      </c>
      <c r="BK321" s="150">
        <f>ROUND(I321*H321,2)</f>
        <v>1556.26</v>
      </c>
      <c r="BL321" s="17" t="s">
        <v>195</v>
      </c>
      <c r="BM321" s="149" t="s">
        <v>638</v>
      </c>
    </row>
    <row r="322" spans="2:51" s="13" customFormat="1" ht="11.25">
      <c r="B322" s="151"/>
      <c r="D322" s="152" t="s">
        <v>141</v>
      </c>
      <c r="E322" s="153" t="s">
        <v>1</v>
      </c>
      <c r="F322" s="154" t="s">
        <v>639</v>
      </c>
      <c r="H322" s="155">
        <v>3.77</v>
      </c>
      <c r="L322" s="151"/>
      <c r="M322" s="156"/>
      <c r="N322" s="157"/>
      <c r="O322" s="157"/>
      <c r="P322" s="157"/>
      <c r="Q322" s="157"/>
      <c r="R322" s="157"/>
      <c r="S322" s="157"/>
      <c r="T322" s="158"/>
      <c r="AT322" s="153" t="s">
        <v>141</v>
      </c>
      <c r="AU322" s="153" t="s">
        <v>139</v>
      </c>
      <c r="AV322" s="13" t="s">
        <v>139</v>
      </c>
      <c r="AW322" s="13" t="s">
        <v>30</v>
      </c>
      <c r="AX322" s="13" t="s">
        <v>73</v>
      </c>
      <c r="AY322" s="153" t="s">
        <v>132</v>
      </c>
    </row>
    <row r="323" spans="2:51" s="13" customFormat="1" ht="11.25">
      <c r="B323" s="151"/>
      <c r="D323" s="152" t="s">
        <v>141</v>
      </c>
      <c r="E323" s="153" t="s">
        <v>1</v>
      </c>
      <c r="F323" s="154" t="s">
        <v>640</v>
      </c>
      <c r="H323" s="155">
        <v>8.47</v>
      </c>
      <c r="L323" s="151"/>
      <c r="M323" s="156"/>
      <c r="N323" s="157"/>
      <c r="O323" s="157"/>
      <c r="P323" s="157"/>
      <c r="Q323" s="157"/>
      <c r="R323" s="157"/>
      <c r="S323" s="157"/>
      <c r="T323" s="158"/>
      <c r="AT323" s="153" t="s">
        <v>141</v>
      </c>
      <c r="AU323" s="153" t="s">
        <v>139</v>
      </c>
      <c r="AV323" s="13" t="s">
        <v>139</v>
      </c>
      <c r="AW323" s="13" t="s">
        <v>30</v>
      </c>
      <c r="AX323" s="13" t="s">
        <v>73</v>
      </c>
      <c r="AY323" s="153" t="s">
        <v>132</v>
      </c>
    </row>
    <row r="324" spans="2:51" s="13" customFormat="1" ht="11.25">
      <c r="B324" s="151"/>
      <c r="D324" s="152" t="s">
        <v>141</v>
      </c>
      <c r="E324" s="153" t="s">
        <v>1</v>
      </c>
      <c r="F324" s="154" t="s">
        <v>641</v>
      </c>
      <c r="H324" s="155">
        <v>15.6</v>
      </c>
      <c r="L324" s="151"/>
      <c r="M324" s="156"/>
      <c r="N324" s="157"/>
      <c r="O324" s="157"/>
      <c r="P324" s="157"/>
      <c r="Q324" s="157"/>
      <c r="R324" s="157"/>
      <c r="S324" s="157"/>
      <c r="T324" s="158"/>
      <c r="AT324" s="153" t="s">
        <v>141</v>
      </c>
      <c r="AU324" s="153" t="s">
        <v>139</v>
      </c>
      <c r="AV324" s="13" t="s">
        <v>139</v>
      </c>
      <c r="AW324" s="13" t="s">
        <v>30</v>
      </c>
      <c r="AX324" s="13" t="s">
        <v>73</v>
      </c>
      <c r="AY324" s="153" t="s">
        <v>132</v>
      </c>
    </row>
    <row r="325" spans="2:51" s="15" customFormat="1" ht="11.25">
      <c r="B325" s="175"/>
      <c r="D325" s="152" t="s">
        <v>141</v>
      </c>
      <c r="E325" s="176" t="s">
        <v>1</v>
      </c>
      <c r="F325" s="177" t="s">
        <v>202</v>
      </c>
      <c r="H325" s="178">
        <v>27.84</v>
      </c>
      <c r="L325" s="175"/>
      <c r="M325" s="179"/>
      <c r="N325" s="180"/>
      <c r="O325" s="180"/>
      <c r="P325" s="180"/>
      <c r="Q325" s="180"/>
      <c r="R325" s="180"/>
      <c r="S325" s="180"/>
      <c r="T325" s="181"/>
      <c r="AT325" s="176" t="s">
        <v>141</v>
      </c>
      <c r="AU325" s="176" t="s">
        <v>139</v>
      </c>
      <c r="AV325" s="15" t="s">
        <v>78</v>
      </c>
      <c r="AW325" s="15" t="s">
        <v>30</v>
      </c>
      <c r="AX325" s="15" t="s">
        <v>81</v>
      </c>
      <c r="AY325" s="176" t="s">
        <v>132</v>
      </c>
    </row>
    <row r="326" spans="1:65" s="2" customFormat="1" ht="16.5" customHeight="1">
      <c r="A326" s="29"/>
      <c r="B326" s="137"/>
      <c r="C326" s="138" t="s">
        <v>642</v>
      </c>
      <c r="D326" s="138" t="s">
        <v>135</v>
      </c>
      <c r="E326" s="139" t="s">
        <v>643</v>
      </c>
      <c r="F326" s="140" t="s">
        <v>644</v>
      </c>
      <c r="G326" s="141" t="s">
        <v>298</v>
      </c>
      <c r="H326" s="142">
        <v>13.5</v>
      </c>
      <c r="I326" s="143">
        <v>76.5</v>
      </c>
      <c r="J326" s="143">
        <f>ROUND(I326*H326,2)</f>
        <v>1032.75</v>
      </c>
      <c r="K326" s="144"/>
      <c r="L326" s="30"/>
      <c r="M326" s="145" t="s">
        <v>1</v>
      </c>
      <c r="N326" s="146" t="s">
        <v>39</v>
      </c>
      <c r="O326" s="147">
        <v>0.051</v>
      </c>
      <c r="P326" s="147">
        <f>O326*H326</f>
        <v>0.6885</v>
      </c>
      <c r="Q326" s="147">
        <v>0.00015</v>
      </c>
      <c r="R326" s="147">
        <f>Q326*H326</f>
        <v>0.002025</v>
      </c>
      <c r="S326" s="147">
        <v>0</v>
      </c>
      <c r="T326" s="148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49" t="s">
        <v>195</v>
      </c>
      <c r="AT326" s="149" t="s">
        <v>135</v>
      </c>
      <c r="AU326" s="149" t="s">
        <v>139</v>
      </c>
      <c r="AY326" s="17" t="s">
        <v>132</v>
      </c>
      <c r="BE326" s="150">
        <f>IF(N326="základní",J326,0)</f>
        <v>0</v>
      </c>
      <c r="BF326" s="150">
        <f>IF(N326="snížená",J326,0)</f>
        <v>1032.75</v>
      </c>
      <c r="BG326" s="150">
        <f>IF(N326="zákl. přenesená",J326,0)</f>
        <v>0</v>
      </c>
      <c r="BH326" s="150">
        <f>IF(N326="sníž. přenesená",J326,0)</f>
        <v>0</v>
      </c>
      <c r="BI326" s="150">
        <f>IF(N326="nulová",J326,0)</f>
        <v>0</v>
      </c>
      <c r="BJ326" s="17" t="s">
        <v>139</v>
      </c>
      <c r="BK326" s="150">
        <f>ROUND(I326*H326,2)</f>
        <v>1032.75</v>
      </c>
      <c r="BL326" s="17" t="s">
        <v>195</v>
      </c>
      <c r="BM326" s="149" t="s">
        <v>645</v>
      </c>
    </row>
    <row r="327" spans="2:51" s="13" customFormat="1" ht="11.25">
      <c r="B327" s="151"/>
      <c r="D327" s="152" t="s">
        <v>141</v>
      </c>
      <c r="E327" s="153" t="s">
        <v>1</v>
      </c>
      <c r="F327" s="154" t="s">
        <v>646</v>
      </c>
      <c r="H327" s="155">
        <v>13</v>
      </c>
      <c r="L327" s="151"/>
      <c r="M327" s="156"/>
      <c r="N327" s="157"/>
      <c r="O327" s="157"/>
      <c r="P327" s="157"/>
      <c r="Q327" s="157"/>
      <c r="R327" s="157"/>
      <c r="S327" s="157"/>
      <c r="T327" s="158"/>
      <c r="AT327" s="153" t="s">
        <v>141</v>
      </c>
      <c r="AU327" s="153" t="s">
        <v>139</v>
      </c>
      <c r="AV327" s="13" t="s">
        <v>139</v>
      </c>
      <c r="AW327" s="13" t="s">
        <v>30</v>
      </c>
      <c r="AX327" s="13" t="s">
        <v>73</v>
      </c>
      <c r="AY327" s="153" t="s">
        <v>132</v>
      </c>
    </row>
    <row r="328" spans="2:51" s="13" customFormat="1" ht="11.25">
      <c r="B328" s="151"/>
      <c r="D328" s="152" t="s">
        <v>141</v>
      </c>
      <c r="E328" s="153" t="s">
        <v>1</v>
      </c>
      <c r="F328" s="154" t="s">
        <v>647</v>
      </c>
      <c r="H328" s="155">
        <v>0.5</v>
      </c>
      <c r="L328" s="151"/>
      <c r="M328" s="156"/>
      <c r="N328" s="157"/>
      <c r="O328" s="157"/>
      <c r="P328" s="157"/>
      <c r="Q328" s="157"/>
      <c r="R328" s="157"/>
      <c r="S328" s="157"/>
      <c r="T328" s="158"/>
      <c r="AT328" s="153" t="s">
        <v>141</v>
      </c>
      <c r="AU328" s="153" t="s">
        <v>139</v>
      </c>
      <c r="AV328" s="13" t="s">
        <v>139</v>
      </c>
      <c r="AW328" s="13" t="s">
        <v>30</v>
      </c>
      <c r="AX328" s="13" t="s">
        <v>73</v>
      </c>
      <c r="AY328" s="153" t="s">
        <v>132</v>
      </c>
    </row>
    <row r="329" spans="2:51" s="15" customFormat="1" ht="11.25">
      <c r="B329" s="175"/>
      <c r="D329" s="152" t="s">
        <v>141</v>
      </c>
      <c r="E329" s="176" t="s">
        <v>1</v>
      </c>
      <c r="F329" s="177" t="s">
        <v>202</v>
      </c>
      <c r="H329" s="178">
        <v>13.5</v>
      </c>
      <c r="L329" s="175"/>
      <c r="M329" s="179"/>
      <c r="N329" s="180"/>
      <c r="O329" s="180"/>
      <c r="P329" s="180"/>
      <c r="Q329" s="180"/>
      <c r="R329" s="180"/>
      <c r="S329" s="180"/>
      <c r="T329" s="181"/>
      <c r="AT329" s="176" t="s">
        <v>141</v>
      </c>
      <c r="AU329" s="176" t="s">
        <v>139</v>
      </c>
      <c r="AV329" s="15" t="s">
        <v>78</v>
      </c>
      <c r="AW329" s="15" t="s">
        <v>30</v>
      </c>
      <c r="AX329" s="15" t="s">
        <v>81</v>
      </c>
      <c r="AY329" s="176" t="s">
        <v>132</v>
      </c>
    </row>
    <row r="330" spans="1:65" s="2" customFormat="1" ht="16.5" customHeight="1">
      <c r="A330" s="29"/>
      <c r="B330" s="137"/>
      <c r="C330" s="138" t="s">
        <v>648</v>
      </c>
      <c r="D330" s="138" t="s">
        <v>135</v>
      </c>
      <c r="E330" s="139" t="s">
        <v>649</v>
      </c>
      <c r="F330" s="140" t="s">
        <v>650</v>
      </c>
      <c r="G330" s="141" t="s">
        <v>138</v>
      </c>
      <c r="H330" s="142">
        <v>11.531</v>
      </c>
      <c r="I330" s="143">
        <v>59.2</v>
      </c>
      <c r="J330" s="143">
        <f>ROUND(I330*H330,2)</f>
        <v>682.64</v>
      </c>
      <c r="K330" s="144"/>
      <c r="L330" s="30"/>
      <c r="M330" s="145" t="s">
        <v>1</v>
      </c>
      <c r="N330" s="146" t="s">
        <v>39</v>
      </c>
      <c r="O330" s="147">
        <v>0.15</v>
      </c>
      <c r="P330" s="147">
        <f>O330*H330</f>
        <v>1.7296500000000001</v>
      </c>
      <c r="Q330" s="147">
        <v>0</v>
      </c>
      <c r="R330" s="147">
        <f>Q330*H330</f>
        <v>0</v>
      </c>
      <c r="S330" s="147">
        <v>0</v>
      </c>
      <c r="T330" s="148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49" t="s">
        <v>195</v>
      </c>
      <c r="AT330" s="149" t="s">
        <v>135</v>
      </c>
      <c r="AU330" s="149" t="s">
        <v>139</v>
      </c>
      <c r="AY330" s="17" t="s">
        <v>132</v>
      </c>
      <c r="BE330" s="150">
        <f>IF(N330="základní",J330,0)</f>
        <v>0</v>
      </c>
      <c r="BF330" s="150">
        <f>IF(N330="snížená",J330,0)</f>
        <v>682.64</v>
      </c>
      <c r="BG330" s="150">
        <f>IF(N330="zákl. přenesená",J330,0)</f>
        <v>0</v>
      </c>
      <c r="BH330" s="150">
        <f>IF(N330="sníž. přenesená",J330,0)</f>
        <v>0</v>
      </c>
      <c r="BI330" s="150">
        <f>IF(N330="nulová",J330,0)</f>
        <v>0</v>
      </c>
      <c r="BJ330" s="17" t="s">
        <v>139</v>
      </c>
      <c r="BK330" s="150">
        <f>ROUND(I330*H330,2)</f>
        <v>682.64</v>
      </c>
      <c r="BL330" s="17" t="s">
        <v>195</v>
      </c>
      <c r="BM330" s="149" t="s">
        <v>651</v>
      </c>
    </row>
    <row r="331" spans="1:65" s="2" customFormat="1" ht="21.75" customHeight="1">
      <c r="A331" s="29"/>
      <c r="B331" s="137"/>
      <c r="C331" s="138" t="s">
        <v>652</v>
      </c>
      <c r="D331" s="138" t="s">
        <v>135</v>
      </c>
      <c r="E331" s="139" t="s">
        <v>653</v>
      </c>
      <c r="F331" s="140" t="s">
        <v>654</v>
      </c>
      <c r="G331" s="141" t="s">
        <v>138</v>
      </c>
      <c r="H331" s="142">
        <v>11.531</v>
      </c>
      <c r="I331" s="143">
        <v>86.4</v>
      </c>
      <c r="J331" s="143">
        <f>ROUND(I331*H331,2)</f>
        <v>996.28</v>
      </c>
      <c r="K331" s="144"/>
      <c r="L331" s="30"/>
      <c r="M331" s="145" t="s">
        <v>1</v>
      </c>
      <c r="N331" s="146" t="s">
        <v>39</v>
      </c>
      <c r="O331" s="147">
        <v>0.13</v>
      </c>
      <c r="P331" s="147">
        <f>O331*H331</f>
        <v>1.49903</v>
      </c>
      <c r="Q331" s="147">
        <v>0.0007</v>
      </c>
      <c r="R331" s="147">
        <f>Q331*H331</f>
        <v>0.008071700000000001</v>
      </c>
      <c r="S331" s="147">
        <v>0</v>
      </c>
      <c r="T331" s="148">
        <f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49" t="s">
        <v>195</v>
      </c>
      <c r="AT331" s="149" t="s">
        <v>135</v>
      </c>
      <c r="AU331" s="149" t="s">
        <v>139</v>
      </c>
      <c r="AY331" s="17" t="s">
        <v>132</v>
      </c>
      <c r="BE331" s="150">
        <f>IF(N331="základní",J331,0)</f>
        <v>0</v>
      </c>
      <c r="BF331" s="150">
        <f>IF(N331="snížená",J331,0)</f>
        <v>996.28</v>
      </c>
      <c r="BG331" s="150">
        <f>IF(N331="zákl. přenesená",J331,0)</f>
        <v>0</v>
      </c>
      <c r="BH331" s="150">
        <f>IF(N331="sníž. přenesená",J331,0)</f>
        <v>0</v>
      </c>
      <c r="BI331" s="150">
        <f>IF(N331="nulová",J331,0)</f>
        <v>0</v>
      </c>
      <c r="BJ331" s="17" t="s">
        <v>139</v>
      </c>
      <c r="BK331" s="150">
        <f>ROUND(I331*H331,2)</f>
        <v>996.28</v>
      </c>
      <c r="BL331" s="17" t="s">
        <v>195</v>
      </c>
      <c r="BM331" s="149" t="s">
        <v>655</v>
      </c>
    </row>
    <row r="332" spans="1:65" s="2" customFormat="1" ht="16.5" customHeight="1">
      <c r="A332" s="29"/>
      <c r="B332" s="137"/>
      <c r="C332" s="138" t="s">
        <v>656</v>
      </c>
      <c r="D332" s="138" t="s">
        <v>135</v>
      </c>
      <c r="E332" s="139" t="s">
        <v>657</v>
      </c>
      <c r="F332" s="140" t="s">
        <v>658</v>
      </c>
      <c r="G332" s="141" t="s">
        <v>138</v>
      </c>
      <c r="H332" s="142">
        <v>23.062</v>
      </c>
      <c r="I332" s="143">
        <v>65.2</v>
      </c>
      <c r="J332" s="143">
        <f>ROUND(I332*H332,2)</f>
        <v>1503.64</v>
      </c>
      <c r="K332" s="144"/>
      <c r="L332" s="30"/>
      <c r="M332" s="145" t="s">
        <v>1</v>
      </c>
      <c r="N332" s="146" t="s">
        <v>39</v>
      </c>
      <c r="O332" s="147">
        <v>0.15</v>
      </c>
      <c r="P332" s="147">
        <f>O332*H332</f>
        <v>3.4593000000000003</v>
      </c>
      <c r="Q332" s="147">
        <v>0.0002</v>
      </c>
      <c r="R332" s="147">
        <f>Q332*H332</f>
        <v>0.004612400000000001</v>
      </c>
      <c r="S332" s="147">
        <v>0</v>
      </c>
      <c r="T332" s="148">
        <f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49" t="s">
        <v>195</v>
      </c>
      <c r="AT332" s="149" t="s">
        <v>135</v>
      </c>
      <c r="AU332" s="149" t="s">
        <v>139</v>
      </c>
      <c r="AY332" s="17" t="s">
        <v>132</v>
      </c>
      <c r="BE332" s="150">
        <f>IF(N332="základní",J332,0)</f>
        <v>0</v>
      </c>
      <c r="BF332" s="150">
        <f>IF(N332="snížená",J332,0)</f>
        <v>1503.64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7" t="s">
        <v>139</v>
      </c>
      <c r="BK332" s="150">
        <f>ROUND(I332*H332,2)</f>
        <v>1503.64</v>
      </c>
      <c r="BL332" s="17" t="s">
        <v>195</v>
      </c>
      <c r="BM332" s="149" t="s">
        <v>659</v>
      </c>
    </row>
    <row r="333" spans="2:51" s="13" customFormat="1" ht="11.25">
      <c r="B333" s="151"/>
      <c r="D333" s="152" t="s">
        <v>141</v>
      </c>
      <c r="E333" s="153" t="s">
        <v>1</v>
      </c>
      <c r="F333" s="154" t="s">
        <v>660</v>
      </c>
      <c r="H333" s="155">
        <v>23.062</v>
      </c>
      <c r="L333" s="151"/>
      <c r="M333" s="156"/>
      <c r="N333" s="157"/>
      <c r="O333" s="157"/>
      <c r="P333" s="157"/>
      <c r="Q333" s="157"/>
      <c r="R333" s="157"/>
      <c r="S333" s="157"/>
      <c r="T333" s="158"/>
      <c r="AT333" s="153" t="s">
        <v>141</v>
      </c>
      <c r="AU333" s="153" t="s">
        <v>139</v>
      </c>
      <c r="AV333" s="13" t="s">
        <v>139</v>
      </c>
      <c r="AW333" s="13" t="s">
        <v>30</v>
      </c>
      <c r="AX333" s="13" t="s">
        <v>73</v>
      </c>
      <c r="AY333" s="153" t="s">
        <v>132</v>
      </c>
    </row>
    <row r="334" spans="2:51" s="15" customFormat="1" ht="11.25">
      <c r="B334" s="175"/>
      <c r="D334" s="152" t="s">
        <v>141</v>
      </c>
      <c r="E334" s="176" t="s">
        <v>1</v>
      </c>
      <c r="F334" s="177" t="s">
        <v>202</v>
      </c>
      <c r="H334" s="178">
        <v>23.062</v>
      </c>
      <c r="L334" s="175"/>
      <c r="M334" s="179"/>
      <c r="N334" s="180"/>
      <c r="O334" s="180"/>
      <c r="P334" s="180"/>
      <c r="Q334" s="180"/>
      <c r="R334" s="180"/>
      <c r="S334" s="180"/>
      <c r="T334" s="181"/>
      <c r="AT334" s="176" t="s">
        <v>141</v>
      </c>
      <c r="AU334" s="176" t="s">
        <v>139</v>
      </c>
      <c r="AV334" s="15" t="s">
        <v>78</v>
      </c>
      <c r="AW334" s="15" t="s">
        <v>30</v>
      </c>
      <c r="AX334" s="15" t="s">
        <v>81</v>
      </c>
      <c r="AY334" s="176" t="s">
        <v>132</v>
      </c>
    </row>
    <row r="335" spans="1:65" s="2" customFormat="1" ht="21.75" customHeight="1">
      <c r="A335" s="29"/>
      <c r="B335" s="137"/>
      <c r="C335" s="138" t="s">
        <v>661</v>
      </c>
      <c r="D335" s="138" t="s">
        <v>135</v>
      </c>
      <c r="E335" s="139" t="s">
        <v>662</v>
      </c>
      <c r="F335" s="140" t="s">
        <v>663</v>
      </c>
      <c r="G335" s="141" t="s">
        <v>230</v>
      </c>
      <c r="H335" s="142">
        <v>0.309</v>
      </c>
      <c r="I335" s="143">
        <v>930</v>
      </c>
      <c r="J335" s="143">
        <f>ROUND(I335*H335,2)</f>
        <v>287.37</v>
      </c>
      <c r="K335" s="144"/>
      <c r="L335" s="30"/>
      <c r="M335" s="145" t="s">
        <v>1</v>
      </c>
      <c r="N335" s="146" t="s">
        <v>39</v>
      </c>
      <c r="O335" s="147">
        <v>2.46</v>
      </c>
      <c r="P335" s="147">
        <f>O335*H335</f>
        <v>0.7601399999999999</v>
      </c>
      <c r="Q335" s="147">
        <v>0</v>
      </c>
      <c r="R335" s="147">
        <f>Q335*H335</f>
        <v>0</v>
      </c>
      <c r="S335" s="147">
        <v>0</v>
      </c>
      <c r="T335" s="148">
        <f>S335*H335</f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49" t="s">
        <v>195</v>
      </c>
      <c r="AT335" s="149" t="s">
        <v>135</v>
      </c>
      <c r="AU335" s="149" t="s">
        <v>139</v>
      </c>
      <c r="AY335" s="17" t="s">
        <v>132</v>
      </c>
      <c r="BE335" s="150">
        <f>IF(N335="základní",J335,0)</f>
        <v>0</v>
      </c>
      <c r="BF335" s="150">
        <f>IF(N335="snížená",J335,0)</f>
        <v>287.37</v>
      </c>
      <c r="BG335" s="150">
        <f>IF(N335="zákl. přenesená",J335,0)</f>
        <v>0</v>
      </c>
      <c r="BH335" s="150">
        <f>IF(N335="sníž. přenesená",J335,0)</f>
        <v>0</v>
      </c>
      <c r="BI335" s="150">
        <f>IF(N335="nulová",J335,0)</f>
        <v>0</v>
      </c>
      <c r="BJ335" s="17" t="s">
        <v>139</v>
      </c>
      <c r="BK335" s="150">
        <f>ROUND(I335*H335,2)</f>
        <v>287.37</v>
      </c>
      <c r="BL335" s="17" t="s">
        <v>195</v>
      </c>
      <c r="BM335" s="149" t="s">
        <v>664</v>
      </c>
    </row>
    <row r="336" spans="1:65" s="2" customFormat="1" ht="21.75" customHeight="1">
      <c r="A336" s="29"/>
      <c r="B336" s="137"/>
      <c r="C336" s="138" t="s">
        <v>665</v>
      </c>
      <c r="D336" s="138" t="s">
        <v>135</v>
      </c>
      <c r="E336" s="139" t="s">
        <v>666</v>
      </c>
      <c r="F336" s="140" t="s">
        <v>667</v>
      </c>
      <c r="G336" s="141" t="s">
        <v>230</v>
      </c>
      <c r="H336" s="142">
        <v>0.309</v>
      </c>
      <c r="I336" s="143">
        <v>415</v>
      </c>
      <c r="J336" s="143">
        <f>ROUND(I336*H336,2)</f>
        <v>128.24</v>
      </c>
      <c r="K336" s="144"/>
      <c r="L336" s="30"/>
      <c r="M336" s="145" t="s">
        <v>1</v>
      </c>
      <c r="N336" s="146" t="s">
        <v>39</v>
      </c>
      <c r="O336" s="147">
        <v>1.32</v>
      </c>
      <c r="P336" s="147">
        <f>O336*H336</f>
        <v>0.40788</v>
      </c>
      <c r="Q336" s="147">
        <v>0</v>
      </c>
      <c r="R336" s="147">
        <f>Q336*H336</f>
        <v>0</v>
      </c>
      <c r="S336" s="147">
        <v>0</v>
      </c>
      <c r="T336" s="148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49" t="s">
        <v>195</v>
      </c>
      <c r="AT336" s="149" t="s">
        <v>135</v>
      </c>
      <c r="AU336" s="149" t="s">
        <v>139</v>
      </c>
      <c r="AY336" s="17" t="s">
        <v>132</v>
      </c>
      <c r="BE336" s="150">
        <f>IF(N336="základní",J336,0)</f>
        <v>0</v>
      </c>
      <c r="BF336" s="150">
        <f>IF(N336="snížená",J336,0)</f>
        <v>128.24</v>
      </c>
      <c r="BG336" s="150">
        <f>IF(N336="zákl. přenesená",J336,0)</f>
        <v>0</v>
      </c>
      <c r="BH336" s="150">
        <f>IF(N336="sníž. přenesená",J336,0)</f>
        <v>0</v>
      </c>
      <c r="BI336" s="150">
        <f>IF(N336="nulová",J336,0)</f>
        <v>0</v>
      </c>
      <c r="BJ336" s="17" t="s">
        <v>139</v>
      </c>
      <c r="BK336" s="150">
        <f>ROUND(I336*H336,2)</f>
        <v>128.24</v>
      </c>
      <c r="BL336" s="17" t="s">
        <v>195</v>
      </c>
      <c r="BM336" s="149" t="s">
        <v>668</v>
      </c>
    </row>
    <row r="337" spans="2:63" s="12" customFormat="1" ht="22.9" customHeight="1">
      <c r="B337" s="125"/>
      <c r="D337" s="126" t="s">
        <v>72</v>
      </c>
      <c r="E337" s="135" t="s">
        <v>669</v>
      </c>
      <c r="F337" s="135" t="s">
        <v>670</v>
      </c>
      <c r="J337" s="136">
        <f>BK337</f>
        <v>13043.130000000001</v>
      </c>
      <c r="L337" s="125"/>
      <c r="M337" s="129"/>
      <c r="N337" s="130"/>
      <c r="O337" s="130"/>
      <c r="P337" s="131">
        <f>SUM(P338:P353)</f>
        <v>6.142125</v>
      </c>
      <c r="Q337" s="130"/>
      <c r="R337" s="131">
        <f>SUM(R338:R353)</f>
        <v>0.037</v>
      </c>
      <c r="S337" s="130"/>
      <c r="T337" s="132">
        <f>SUM(T338:T353)</f>
        <v>0.10244539999999999</v>
      </c>
      <c r="AR337" s="126" t="s">
        <v>139</v>
      </c>
      <c r="AT337" s="133" t="s">
        <v>72</v>
      </c>
      <c r="AU337" s="133" t="s">
        <v>81</v>
      </c>
      <c r="AY337" s="126" t="s">
        <v>132</v>
      </c>
      <c r="BK337" s="134">
        <f>SUM(BK338:BK353)</f>
        <v>13043.130000000001</v>
      </c>
    </row>
    <row r="338" spans="1:65" s="2" customFormat="1" ht="21.75" customHeight="1">
      <c r="A338" s="29"/>
      <c r="B338" s="137"/>
      <c r="C338" s="138" t="s">
        <v>671</v>
      </c>
      <c r="D338" s="138" t="s">
        <v>135</v>
      </c>
      <c r="E338" s="139" t="s">
        <v>672</v>
      </c>
      <c r="F338" s="140" t="s">
        <v>673</v>
      </c>
      <c r="G338" s="141" t="s">
        <v>138</v>
      </c>
      <c r="H338" s="142">
        <v>4.156</v>
      </c>
      <c r="I338" s="143">
        <v>89.2</v>
      </c>
      <c r="J338" s="143">
        <f>ROUND(I338*H338,2)</f>
        <v>370.72</v>
      </c>
      <c r="K338" s="144"/>
      <c r="L338" s="30"/>
      <c r="M338" s="145" t="s">
        <v>1</v>
      </c>
      <c r="N338" s="146" t="s">
        <v>39</v>
      </c>
      <c r="O338" s="147">
        <v>0.256</v>
      </c>
      <c r="P338" s="147">
        <f>O338*H338</f>
        <v>1.063936</v>
      </c>
      <c r="Q338" s="147">
        <v>0</v>
      </c>
      <c r="R338" s="147">
        <f>Q338*H338</f>
        <v>0</v>
      </c>
      <c r="S338" s="147">
        <v>0.02465</v>
      </c>
      <c r="T338" s="148">
        <f>S338*H338</f>
        <v>0.10244539999999999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49" t="s">
        <v>195</v>
      </c>
      <c r="AT338" s="149" t="s">
        <v>135</v>
      </c>
      <c r="AU338" s="149" t="s">
        <v>139</v>
      </c>
      <c r="AY338" s="17" t="s">
        <v>132</v>
      </c>
      <c r="BE338" s="150">
        <f>IF(N338="základní",J338,0)</f>
        <v>0</v>
      </c>
      <c r="BF338" s="150">
        <f>IF(N338="snížená",J338,0)</f>
        <v>370.72</v>
      </c>
      <c r="BG338" s="150">
        <f>IF(N338="zákl. přenesená",J338,0)</f>
        <v>0</v>
      </c>
      <c r="BH338" s="150">
        <f>IF(N338="sníž. přenesená",J338,0)</f>
        <v>0</v>
      </c>
      <c r="BI338" s="150">
        <f>IF(N338="nulová",J338,0)</f>
        <v>0</v>
      </c>
      <c r="BJ338" s="17" t="s">
        <v>139</v>
      </c>
      <c r="BK338" s="150">
        <f>ROUND(I338*H338,2)</f>
        <v>370.72</v>
      </c>
      <c r="BL338" s="17" t="s">
        <v>195</v>
      </c>
      <c r="BM338" s="149" t="s">
        <v>674</v>
      </c>
    </row>
    <row r="339" spans="2:51" s="14" customFormat="1" ht="11.25">
      <c r="B339" s="159"/>
      <c r="D339" s="152" t="s">
        <v>141</v>
      </c>
      <c r="E339" s="160" t="s">
        <v>1</v>
      </c>
      <c r="F339" s="161" t="s">
        <v>675</v>
      </c>
      <c r="H339" s="160" t="s">
        <v>1</v>
      </c>
      <c r="L339" s="159"/>
      <c r="M339" s="162"/>
      <c r="N339" s="163"/>
      <c r="O339" s="163"/>
      <c r="P339" s="163"/>
      <c r="Q339" s="163"/>
      <c r="R339" s="163"/>
      <c r="S339" s="163"/>
      <c r="T339" s="164"/>
      <c r="AT339" s="160" t="s">
        <v>141</v>
      </c>
      <c r="AU339" s="160" t="s">
        <v>139</v>
      </c>
      <c r="AV339" s="14" t="s">
        <v>81</v>
      </c>
      <c r="AW339" s="14" t="s">
        <v>30</v>
      </c>
      <c r="AX339" s="14" t="s">
        <v>73</v>
      </c>
      <c r="AY339" s="160" t="s">
        <v>132</v>
      </c>
    </row>
    <row r="340" spans="2:51" s="13" customFormat="1" ht="11.25">
      <c r="B340" s="151"/>
      <c r="D340" s="152" t="s">
        <v>141</v>
      </c>
      <c r="E340" s="153" t="s">
        <v>1</v>
      </c>
      <c r="F340" s="154" t="s">
        <v>676</v>
      </c>
      <c r="H340" s="155">
        <v>0.992</v>
      </c>
      <c r="L340" s="151"/>
      <c r="M340" s="156"/>
      <c r="N340" s="157"/>
      <c r="O340" s="157"/>
      <c r="P340" s="157"/>
      <c r="Q340" s="157"/>
      <c r="R340" s="157"/>
      <c r="S340" s="157"/>
      <c r="T340" s="158"/>
      <c r="AT340" s="153" t="s">
        <v>141</v>
      </c>
      <c r="AU340" s="153" t="s">
        <v>139</v>
      </c>
      <c r="AV340" s="13" t="s">
        <v>139</v>
      </c>
      <c r="AW340" s="13" t="s">
        <v>30</v>
      </c>
      <c r="AX340" s="13" t="s">
        <v>73</v>
      </c>
      <c r="AY340" s="153" t="s">
        <v>132</v>
      </c>
    </row>
    <row r="341" spans="2:51" s="13" customFormat="1" ht="11.25">
      <c r="B341" s="151"/>
      <c r="D341" s="152" t="s">
        <v>141</v>
      </c>
      <c r="E341" s="153" t="s">
        <v>1</v>
      </c>
      <c r="F341" s="154" t="s">
        <v>677</v>
      </c>
      <c r="H341" s="155">
        <v>3.164</v>
      </c>
      <c r="L341" s="151"/>
      <c r="M341" s="156"/>
      <c r="N341" s="157"/>
      <c r="O341" s="157"/>
      <c r="P341" s="157"/>
      <c r="Q341" s="157"/>
      <c r="R341" s="157"/>
      <c r="S341" s="157"/>
      <c r="T341" s="158"/>
      <c r="AT341" s="153" t="s">
        <v>141</v>
      </c>
      <c r="AU341" s="153" t="s">
        <v>139</v>
      </c>
      <c r="AV341" s="13" t="s">
        <v>139</v>
      </c>
      <c r="AW341" s="13" t="s">
        <v>30</v>
      </c>
      <c r="AX341" s="13" t="s">
        <v>73</v>
      </c>
      <c r="AY341" s="153" t="s">
        <v>132</v>
      </c>
    </row>
    <row r="342" spans="2:51" s="15" customFormat="1" ht="11.25">
      <c r="B342" s="175"/>
      <c r="D342" s="152" t="s">
        <v>141</v>
      </c>
      <c r="E342" s="176" t="s">
        <v>1</v>
      </c>
      <c r="F342" s="177" t="s">
        <v>202</v>
      </c>
      <c r="H342" s="178">
        <v>4.156</v>
      </c>
      <c r="L342" s="175"/>
      <c r="M342" s="179"/>
      <c r="N342" s="180"/>
      <c r="O342" s="180"/>
      <c r="P342" s="180"/>
      <c r="Q342" s="180"/>
      <c r="R342" s="180"/>
      <c r="S342" s="180"/>
      <c r="T342" s="181"/>
      <c r="AT342" s="176" t="s">
        <v>141</v>
      </c>
      <c r="AU342" s="176" t="s">
        <v>139</v>
      </c>
      <c r="AV342" s="15" t="s">
        <v>78</v>
      </c>
      <c r="AW342" s="15" t="s">
        <v>30</v>
      </c>
      <c r="AX342" s="15" t="s">
        <v>81</v>
      </c>
      <c r="AY342" s="176" t="s">
        <v>132</v>
      </c>
    </row>
    <row r="343" spans="1:65" s="2" customFormat="1" ht="21.75" customHeight="1">
      <c r="A343" s="29"/>
      <c r="B343" s="137"/>
      <c r="C343" s="138" t="s">
        <v>678</v>
      </c>
      <c r="D343" s="138" t="s">
        <v>135</v>
      </c>
      <c r="E343" s="139" t="s">
        <v>679</v>
      </c>
      <c r="F343" s="140" t="s">
        <v>680</v>
      </c>
      <c r="G343" s="141" t="s">
        <v>185</v>
      </c>
      <c r="H343" s="142">
        <v>2</v>
      </c>
      <c r="I343" s="143">
        <v>593</v>
      </c>
      <c r="J343" s="143">
        <f aca="true" t="shared" si="50" ref="J343:J353">ROUND(I343*H343,2)</f>
        <v>1186</v>
      </c>
      <c r="K343" s="144"/>
      <c r="L343" s="30"/>
      <c r="M343" s="145" t="s">
        <v>1</v>
      </c>
      <c r="N343" s="146" t="s">
        <v>39</v>
      </c>
      <c r="O343" s="147">
        <v>1.682</v>
      </c>
      <c r="P343" s="147">
        <f aca="true" t="shared" si="51" ref="P343:P353">O343*H343</f>
        <v>3.364</v>
      </c>
      <c r="Q343" s="147">
        <v>0</v>
      </c>
      <c r="R343" s="147">
        <f aca="true" t="shared" si="52" ref="R343:R353">Q343*H343</f>
        <v>0</v>
      </c>
      <c r="S343" s="147">
        <v>0</v>
      </c>
      <c r="T343" s="148">
        <f aca="true" t="shared" si="53" ref="T343:T353">S343*H343</f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49" t="s">
        <v>195</v>
      </c>
      <c r="AT343" s="149" t="s">
        <v>135</v>
      </c>
      <c r="AU343" s="149" t="s">
        <v>139</v>
      </c>
      <c r="AY343" s="17" t="s">
        <v>132</v>
      </c>
      <c r="BE343" s="150">
        <f aca="true" t="shared" si="54" ref="BE343:BE353">IF(N343="základní",J343,0)</f>
        <v>0</v>
      </c>
      <c r="BF343" s="150">
        <f aca="true" t="shared" si="55" ref="BF343:BF353">IF(N343="snížená",J343,0)</f>
        <v>1186</v>
      </c>
      <c r="BG343" s="150">
        <f aca="true" t="shared" si="56" ref="BG343:BG353">IF(N343="zákl. přenesená",J343,0)</f>
        <v>0</v>
      </c>
      <c r="BH343" s="150">
        <f aca="true" t="shared" si="57" ref="BH343:BH353">IF(N343="sníž. přenesená",J343,0)</f>
        <v>0</v>
      </c>
      <c r="BI343" s="150">
        <f aca="true" t="shared" si="58" ref="BI343:BI353">IF(N343="nulová",J343,0)</f>
        <v>0</v>
      </c>
      <c r="BJ343" s="17" t="s">
        <v>139</v>
      </c>
      <c r="BK343" s="150">
        <f aca="true" t="shared" si="59" ref="BK343:BK353">ROUND(I343*H343,2)</f>
        <v>1186</v>
      </c>
      <c r="BL343" s="17" t="s">
        <v>195</v>
      </c>
      <c r="BM343" s="149" t="s">
        <v>681</v>
      </c>
    </row>
    <row r="344" spans="1:65" s="2" customFormat="1" ht="16.5" customHeight="1">
      <c r="A344" s="29"/>
      <c r="B344" s="137"/>
      <c r="C344" s="165" t="s">
        <v>682</v>
      </c>
      <c r="D344" s="165" t="s">
        <v>188</v>
      </c>
      <c r="E344" s="166" t="s">
        <v>683</v>
      </c>
      <c r="F344" s="167" t="s">
        <v>684</v>
      </c>
      <c r="G344" s="168" t="s">
        <v>185</v>
      </c>
      <c r="H344" s="169">
        <v>2</v>
      </c>
      <c r="I344" s="170">
        <v>1390</v>
      </c>
      <c r="J344" s="170">
        <f t="shared" si="50"/>
        <v>2780</v>
      </c>
      <c r="K344" s="171"/>
      <c r="L344" s="172"/>
      <c r="M344" s="173" t="s">
        <v>1</v>
      </c>
      <c r="N344" s="174" t="s">
        <v>39</v>
      </c>
      <c r="O344" s="147">
        <v>0</v>
      </c>
      <c r="P344" s="147">
        <f t="shared" si="51"/>
        <v>0</v>
      </c>
      <c r="Q344" s="147">
        <v>0.0155</v>
      </c>
      <c r="R344" s="147">
        <f t="shared" si="52"/>
        <v>0.031</v>
      </c>
      <c r="S344" s="147">
        <v>0</v>
      </c>
      <c r="T344" s="148">
        <f t="shared" si="5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49" t="s">
        <v>287</v>
      </c>
      <c r="AT344" s="149" t="s">
        <v>188</v>
      </c>
      <c r="AU344" s="149" t="s">
        <v>139</v>
      </c>
      <c r="AY344" s="17" t="s">
        <v>132</v>
      </c>
      <c r="BE344" s="150">
        <f t="shared" si="54"/>
        <v>0</v>
      </c>
      <c r="BF344" s="150">
        <f t="shared" si="55"/>
        <v>2780</v>
      </c>
      <c r="BG344" s="150">
        <f t="shared" si="56"/>
        <v>0</v>
      </c>
      <c r="BH344" s="150">
        <f t="shared" si="57"/>
        <v>0</v>
      </c>
      <c r="BI344" s="150">
        <f t="shared" si="58"/>
        <v>0</v>
      </c>
      <c r="BJ344" s="17" t="s">
        <v>139</v>
      </c>
      <c r="BK344" s="150">
        <f t="shared" si="59"/>
        <v>2780</v>
      </c>
      <c r="BL344" s="17" t="s">
        <v>195</v>
      </c>
      <c r="BM344" s="149" t="s">
        <v>685</v>
      </c>
    </row>
    <row r="345" spans="1:65" s="2" customFormat="1" ht="21.75" customHeight="1">
      <c r="A345" s="29"/>
      <c r="B345" s="137"/>
      <c r="C345" s="165" t="s">
        <v>686</v>
      </c>
      <c r="D345" s="165" t="s">
        <v>188</v>
      </c>
      <c r="E345" s="166" t="s">
        <v>687</v>
      </c>
      <c r="F345" s="167" t="s">
        <v>688</v>
      </c>
      <c r="G345" s="168" t="s">
        <v>185</v>
      </c>
      <c r="H345" s="169">
        <v>2</v>
      </c>
      <c r="I345" s="170">
        <v>378</v>
      </c>
      <c r="J345" s="170">
        <f t="shared" si="50"/>
        <v>756</v>
      </c>
      <c r="K345" s="171"/>
      <c r="L345" s="172"/>
      <c r="M345" s="173" t="s">
        <v>1</v>
      </c>
      <c r="N345" s="174" t="s">
        <v>39</v>
      </c>
      <c r="O345" s="147">
        <v>0</v>
      </c>
      <c r="P345" s="147">
        <f t="shared" si="51"/>
        <v>0</v>
      </c>
      <c r="Q345" s="147">
        <v>0.0012</v>
      </c>
      <c r="R345" s="147">
        <f t="shared" si="52"/>
        <v>0.0024</v>
      </c>
      <c r="S345" s="147">
        <v>0</v>
      </c>
      <c r="T345" s="148">
        <f t="shared" si="5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49" t="s">
        <v>287</v>
      </c>
      <c r="AT345" s="149" t="s">
        <v>188</v>
      </c>
      <c r="AU345" s="149" t="s">
        <v>139</v>
      </c>
      <c r="AY345" s="17" t="s">
        <v>132</v>
      </c>
      <c r="BE345" s="150">
        <f t="shared" si="54"/>
        <v>0</v>
      </c>
      <c r="BF345" s="150">
        <f t="shared" si="55"/>
        <v>756</v>
      </c>
      <c r="BG345" s="150">
        <f t="shared" si="56"/>
        <v>0</v>
      </c>
      <c r="BH345" s="150">
        <f t="shared" si="57"/>
        <v>0</v>
      </c>
      <c r="BI345" s="150">
        <f t="shared" si="58"/>
        <v>0</v>
      </c>
      <c r="BJ345" s="17" t="s">
        <v>139</v>
      </c>
      <c r="BK345" s="150">
        <f t="shared" si="59"/>
        <v>756</v>
      </c>
      <c r="BL345" s="17" t="s">
        <v>195</v>
      </c>
      <c r="BM345" s="149" t="s">
        <v>689</v>
      </c>
    </row>
    <row r="346" spans="1:65" s="2" customFormat="1" ht="16.5" customHeight="1">
      <c r="A346" s="29"/>
      <c r="B346" s="137"/>
      <c r="C346" s="138" t="s">
        <v>690</v>
      </c>
      <c r="D346" s="138" t="s">
        <v>135</v>
      </c>
      <c r="E346" s="139" t="s">
        <v>691</v>
      </c>
      <c r="F346" s="140" t="s">
        <v>692</v>
      </c>
      <c r="G346" s="141" t="s">
        <v>185</v>
      </c>
      <c r="H346" s="142">
        <v>2</v>
      </c>
      <c r="I346" s="143">
        <v>191</v>
      </c>
      <c r="J346" s="143">
        <f t="shared" si="50"/>
        <v>382</v>
      </c>
      <c r="K346" s="144"/>
      <c r="L346" s="30"/>
      <c r="M346" s="145" t="s">
        <v>1</v>
      </c>
      <c r="N346" s="146" t="s">
        <v>39</v>
      </c>
      <c r="O346" s="147">
        <v>0.542</v>
      </c>
      <c r="P346" s="147">
        <f t="shared" si="51"/>
        <v>1.084</v>
      </c>
      <c r="Q346" s="147">
        <v>0</v>
      </c>
      <c r="R346" s="147">
        <f t="shared" si="52"/>
        <v>0</v>
      </c>
      <c r="S346" s="147">
        <v>0</v>
      </c>
      <c r="T346" s="148">
        <f t="shared" si="5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49" t="s">
        <v>195</v>
      </c>
      <c r="AT346" s="149" t="s">
        <v>135</v>
      </c>
      <c r="AU346" s="149" t="s">
        <v>139</v>
      </c>
      <c r="AY346" s="17" t="s">
        <v>132</v>
      </c>
      <c r="BE346" s="150">
        <f t="shared" si="54"/>
        <v>0</v>
      </c>
      <c r="BF346" s="150">
        <f t="shared" si="55"/>
        <v>382</v>
      </c>
      <c r="BG346" s="150">
        <f t="shared" si="56"/>
        <v>0</v>
      </c>
      <c r="BH346" s="150">
        <f t="shared" si="57"/>
        <v>0</v>
      </c>
      <c r="BI346" s="150">
        <f t="shared" si="58"/>
        <v>0</v>
      </c>
      <c r="BJ346" s="17" t="s">
        <v>139</v>
      </c>
      <c r="BK346" s="150">
        <f t="shared" si="59"/>
        <v>382</v>
      </c>
      <c r="BL346" s="17" t="s">
        <v>195</v>
      </c>
      <c r="BM346" s="149" t="s">
        <v>693</v>
      </c>
    </row>
    <row r="347" spans="1:65" s="2" customFormat="1" ht="16.5" customHeight="1">
      <c r="A347" s="29"/>
      <c r="B347" s="137"/>
      <c r="C347" s="165" t="s">
        <v>694</v>
      </c>
      <c r="D347" s="165" t="s">
        <v>188</v>
      </c>
      <c r="E347" s="166" t="s">
        <v>695</v>
      </c>
      <c r="F347" s="167" t="s">
        <v>696</v>
      </c>
      <c r="G347" s="168" t="s">
        <v>185</v>
      </c>
      <c r="H347" s="169">
        <v>2</v>
      </c>
      <c r="I347" s="170">
        <v>288</v>
      </c>
      <c r="J347" s="170">
        <f t="shared" si="50"/>
        <v>576</v>
      </c>
      <c r="K347" s="171"/>
      <c r="L347" s="172"/>
      <c r="M347" s="173" t="s">
        <v>1</v>
      </c>
      <c r="N347" s="174" t="s">
        <v>39</v>
      </c>
      <c r="O347" s="147">
        <v>0</v>
      </c>
      <c r="P347" s="147">
        <f t="shared" si="51"/>
        <v>0</v>
      </c>
      <c r="Q347" s="147">
        <v>0.00045</v>
      </c>
      <c r="R347" s="147">
        <f t="shared" si="52"/>
        <v>0.0009</v>
      </c>
      <c r="S347" s="147">
        <v>0</v>
      </c>
      <c r="T347" s="148">
        <f t="shared" si="5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49" t="s">
        <v>287</v>
      </c>
      <c r="AT347" s="149" t="s">
        <v>188</v>
      </c>
      <c r="AU347" s="149" t="s">
        <v>139</v>
      </c>
      <c r="AY347" s="17" t="s">
        <v>132</v>
      </c>
      <c r="BE347" s="150">
        <f t="shared" si="54"/>
        <v>0</v>
      </c>
      <c r="BF347" s="150">
        <f t="shared" si="55"/>
        <v>576</v>
      </c>
      <c r="BG347" s="150">
        <f t="shared" si="56"/>
        <v>0</v>
      </c>
      <c r="BH347" s="150">
        <f t="shared" si="57"/>
        <v>0</v>
      </c>
      <c r="BI347" s="150">
        <f t="shared" si="58"/>
        <v>0</v>
      </c>
      <c r="BJ347" s="17" t="s">
        <v>139</v>
      </c>
      <c r="BK347" s="150">
        <f t="shared" si="59"/>
        <v>576</v>
      </c>
      <c r="BL347" s="17" t="s">
        <v>195</v>
      </c>
      <c r="BM347" s="149" t="s">
        <v>697</v>
      </c>
    </row>
    <row r="348" spans="1:65" s="2" customFormat="1" ht="21.75" customHeight="1">
      <c r="A348" s="29"/>
      <c r="B348" s="137"/>
      <c r="C348" s="138" t="s">
        <v>698</v>
      </c>
      <c r="D348" s="138" t="s">
        <v>135</v>
      </c>
      <c r="E348" s="139" t="s">
        <v>699</v>
      </c>
      <c r="F348" s="140" t="s">
        <v>700</v>
      </c>
      <c r="G348" s="141" t="s">
        <v>185</v>
      </c>
      <c r="H348" s="142">
        <v>2</v>
      </c>
      <c r="I348" s="143">
        <v>85.6</v>
      </c>
      <c r="J348" s="143">
        <f t="shared" si="50"/>
        <v>171.2</v>
      </c>
      <c r="K348" s="144"/>
      <c r="L348" s="30"/>
      <c r="M348" s="145" t="s">
        <v>1</v>
      </c>
      <c r="N348" s="146" t="s">
        <v>39</v>
      </c>
      <c r="O348" s="147">
        <v>0.243</v>
      </c>
      <c r="P348" s="147">
        <f t="shared" si="51"/>
        <v>0.486</v>
      </c>
      <c r="Q348" s="147">
        <v>0</v>
      </c>
      <c r="R348" s="147">
        <f t="shared" si="52"/>
        <v>0</v>
      </c>
      <c r="S348" s="147">
        <v>0</v>
      </c>
      <c r="T348" s="148">
        <f t="shared" si="5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49" t="s">
        <v>195</v>
      </c>
      <c r="AT348" s="149" t="s">
        <v>135</v>
      </c>
      <c r="AU348" s="149" t="s">
        <v>139</v>
      </c>
      <c r="AY348" s="17" t="s">
        <v>132</v>
      </c>
      <c r="BE348" s="150">
        <f t="shared" si="54"/>
        <v>0</v>
      </c>
      <c r="BF348" s="150">
        <f t="shared" si="55"/>
        <v>171.2</v>
      </c>
      <c r="BG348" s="150">
        <f t="shared" si="56"/>
        <v>0</v>
      </c>
      <c r="BH348" s="150">
        <f t="shared" si="57"/>
        <v>0</v>
      </c>
      <c r="BI348" s="150">
        <f t="shared" si="58"/>
        <v>0</v>
      </c>
      <c r="BJ348" s="17" t="s">
        <v>139</v>
      </c>
      <c r="BK348" s="150">
        <f t="shared" si="59"/>
        <v>171.2</v>
      </c>
      <c r="BL348" s="17" t="s">
        <v>195</v>
      </c>
      <c r="BM348" s="149" t="s">
        <v>701</v>
      </c>
    </row>
    <row r="349" spans="1:65" s="2" customFormat="1" ht="16.5" customHeight="1">
      <c r="A349" s="29"/>
      <c r="B349" s="137"/>
      <c r="C349" s="165" t="s">
        <v>702</v>
      </c>
      <c r="D349" s="165" t="s">
        <v>188</v>
      </c>
      <c r="E349" s="166" t="s">
        <v>703</v>
      </c>
      <c r="F349" s="167" t="s">
        <v>704</v>
      </c>
      <c r="G349" s="168" t="s">
        <v>185</v>
      </c>
      <c r="H349" s="169">
        <v>2</v>
      </c>
      <c r="I349" s="170">
        <v>85.3</v>
      </c>
      <c r="J349" s="170">
        <f t="shared" si="50"/>
        <v>170.6</v>
      </c>
      <c r="K349" s="171"/>
      <c r="L349" s="172"/>
      <c r="M349" s="173" t="s">
        <v>1</v>
      </c>
      <c r="N349" s="174" t="s">
        <v>39</v>
      </c>
      <c r="O349" s="147">
        <v>0</v>
      </c>
      <c r="P349" s="147">
        <f t="shared" si="51"/>
        <v>0</v>
      </c>
      <c r="Q349" s="147">
        <v>0.00135</v>
      </c>
      <c r="R349" s="147">
        <f t="shared" si="52"/>
        <v>0.0027</v>
      </c>
      <c r="S349" s="147">
        <v>0</v>
      </c>
      <c r="T349" s="148">
        <f t="shared" si="5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49" t="s">
        <v>287</v>
      </c>
      <c r="AT349" s="149" t="s">
        <v>188</v>
      </c>
      <c r="AU349" s="149" t="s">
        <v>139</v>
      </c>
      <c r="AY349" s="17" t="s">
        <v>132</v>
      </c>
      <c r="BE349" s="150">
        <f t="shared" si="54"/>
        <v>0</v>
      </c>
      <c r="BF349" s="150">
        <f t="shared" si="55"/>
        <v>170.6</v>
      </c>
      <c r="BG349" s="150">
        <f t="shared" si="56"/>
        <v>0</v>
      </c>
      <c r="BH349" s="150">
        <f t="shared" si="57"/>
        <v>0</v>
      </c>
      <c r="BI349" s="150">
        <f t="shared" si="58"/>
        <v>0</v>
      </c>
      <c r="BJ349" s="17" t="s">
        <v>139</v>
      </c>
      <c r="BK349" s="150">
        <f t="shared" si="59"/>
        <v>170.6</v>
      </c>
      <c r="BL349" s="17" t="s">
        <v>195</v>
      </c>
      <c r="BM349" s="149" t="s">
        <v>705</v>
      </c>
    </row>
    <row r="350" spans="1:65" s="2" customFormat="1" ht="21.75" customHeight="1">
      <c r="A350" s="29"/>
      <c r="B350" s="137"/>
      <c r="C350" s="138" t="s">
        <v>706</v>
      </c>
      <c r="D350" s="138" t="s">
        <v>135</v>
      </c>
      <c r="E350" s="139" t="s">
        <v>707</v>
      </c>
      <c r="F350" s="140" t="s">
        <v>708</v>
      </c>
      <c r="G350" s="141" t="s">
        <v>230</v>
      </c>
      <c r="H350" s="142">
        <v>0.037</v>
      </c>
      <c r="I350" s="143">
        <v>912</v>
      </c>
      <c r="J350" s="143">
        <f t="shared" si="50"/>
        <v>33.74</v>
      </c>
      <c r="K350" s="144"/>
      <c r="L350" s="30"/>
      <c r="M350" s="145" t="s">
        <v>1</v>
      </c>
      <c r="N350" s="146" t="s">
        <v>39</v>
      </c>
      <c r="O350" s="147">
        <v>2.447</v>
      </c>
      <c r="P350" s="147">
        <f t="shared" si="51"/>
        <v>0.090539</v>
      </c>
      <c r="Q350" s="147">
        <v>0</v>
      </c>
      <c r="R350" s="147">
        <f t="shared" si="52"/>
        <v>0</v>
      </c>
      <c r="S350" s="147">
        <v>0</v>
      </c>
      <c r="T350" s="148">
        <f t="shared" si="5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49" t="s">
        <v>195</v>
      </c>
      <c r="AT350" s="149" t="s">
        <v>135</v>
      </c>
      <c r="AU350" s="149" t="s">
        <v>139</v>
      </c>
      <c r="AY350" s="17" t="s">
        <v>132</v>
      </c>
      <c r="BE350" s="150">
        <f t="shared" si="54"/>
        <v>0</v>
      </c>
      <c r="BF350" s="150">
        <f t="shared" si="55"/>
        <v>33.74</v>
      </c>
      <c r="BG350" s="150">
        <f t="shared" si="56"/>
        <v>0</v>
      </c>
      <c r="BH350" s="150">
        <f t="shared" si="57"/>
        <v>0</v>
      </c>
      <c r="BI350" s="150">
        <f t="shared" si="58"/>
        <v>0</v>
      </c>
      <c r="BJ350" s="17" t="s">
        <v>139</v>
      </c>
      <c r="BK350" s="150">
        <f t="shared" si="59"/>
        <v>33.74</v>
      </c>
      <c r="BL350" s="17" t="s">
        <v>195</v>
      </c>
      <c r="BM350" s="149" t="s">
        <v>709</v>
      </c>
    </row>
    <row r="351" spans="1:65" s="2" customFormat="1" ht="21.75" customHeight="1">
      <c r="A351" s="29"/>
      <c r="B351" s="137"/>
      <c r="C351" s="138" t="s">
        <v>710</v>
      </c>
      <c r="D351" s="138" t="s">
        <v>135</v>
      </c>
      <c r="E351" s="139" t="s">
        <v>711</v>
      </c>
      <c r="F351" s="140" t="s">
        <v>712</v>
      </c>
      <c r="G351" s="141" t="s">
        <v>230</v>
      </c>
      <c r="H351" s="142">
        <v>0.037</v>
      </c>
      <c r="I351" s="143">
        <v>456</v>
      </c>
      <c r="J351" s="143">
        <f t="shared" si="50"/>
        <v>16.87</v>
      </c>
      <c r="K351" s="144"/>
      <c r="L351" s="30"/>
      <c r="M351" s="145" t="s">
        <v>1</v>
      </c>
      <c r="N351" s="146" t="s">
        <v>39</v>
      </c>
      <c r="O351" s="147">
        <v>1.45</v>
      </c>
      <c r="P351" s="147">
        <f t="shared" si="51"/>
        <v>0.053649999999999996</v>
      </c>
      <c r="Q351" s="147">
        <v>0</v>
      </c>
      <c r="R351" s="147">
        <f t="shared" si="52"/>
        <v>0</v>
      </c>
      <c r="S351" s="147">
        <v>0</v>
      </c>
      <c r="T351" s="148">
        <f t="shared" si="5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49" t="s">
        <v>195</v>
      </c>
      <c r="AT351" s="149" t="s">
        <v>135</v>
      </c>
      <c r="AU351" s="149" t="s">
        <v>139</v>
      </c>
      <c r="AY351" s="17" t="s">
        <v>132</v>
      </c>
      <c r="BE351" s="150">
        <f t="shared" si="54"/>
        <v>0</v>
      </c>
      <c r="BF351" s="150">
        <f t="shared" si="55"/>
        <v>16.87</v>
      </c>
      <c r="BG351" s="150">
        <f t="shared" si="56"/>
        <v>0</v>
      </c>
      <c r="BH351" s="150">
        <f t="shared" si="57"/>
        <v>0</v>
      </c>
      <c r="BI351" s="150">
        <f t="shared" si="58"/>
        <v>0</v>
      </c>
      <c r="BJ351" s="17" t="s">
        <v>139</v>
      </c>
      <c r="BK351" s="150">
        <f t="shared" si="59"/>
        <v>16.87</v>
      </c>
      <c r="BL351" s="17" t="s">
        <v>195</v>
      </c>
      <c r="BM351" s="149" t="s">
        <v>713</v>
      </c>
    </row>
    <row r="352" spans="1:65" s="2" customFormat="1" ht="21.75" customHeight="1">
      <c r="A352" s="29"/>
      <c r="B352" s="137"/>
      <c r="C352" s="138" t="s">
        <v>714</v>
      </c>
      <c r="D352" s="138" t="s">
        <v>135</v>
      </c>
      <c r="E352" s="139" t="s">
        <v>715</v>
      </c>
      <c r="F352" s="140" t="s">
        <v>716</v>
      </c>
      <c r="G352" s="141" t="s">
        <v>518</v>
      </c>
      <c r="H352" s="142">
        <v>1</v>
      </c>
      <c r="I352" s="143">
        <v>6000</v>
      </c>
      <c r="J352" s="143">
        <f t="shared" si="50"/>
        <v>6000</v>
      </c>
      <c r="K352" s="144"/>
      <c r="L352" s="30"/>
      <c r="M352" s="145" t="s">
        <v>1</v>
      </c>
      <c r="N352" s="146" t="s">
        <v>39</v>
      </c>
      <c r="O352" s="147">
        <v>0</v>
      </c>
      <c r="P352" s="147">
        <f t="shared" si="51"/>
        <v>0</v>
      </c>
      <c r="Q352" s="147">
        <v>0</v>
      </c>
      <c r="R352" s="147">
        <f t="shared" si="52"/>
        <v>0</v>
      </c>
      <c r="S352" s="147">
        <v>0</v>
      </c>
      <c r="T352" s="148">
        <f t="shared" si="5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49" t="s">
        <v>195</v>
      </c>
      <c r="AT352" s="149" t="s">
        <v>135</v>
      </c>
      <c r="AU352" s="149" t="s">
        <v>139</v>
      </c>
      <c r="AY352" s="17" t="s">
        <v>132</v>
      </c>
      <c r="BE352" s="150">
        <f t="shared" si="54"/>
        <v>0</v>
      </c>
      <c r="BF352" s="150">
        <f t="shared" si="55"/>
        <v>6000</v>
      </c>
      <c r="BG352" s="150">
        <f t="shared" si="56"/>
        <v>0</v>
      </c>
      <c r="BH352" s="150">
        <f t="shared" si="57"/>
        <v>0</v>
      </c>
      <c r="BI352" s="150">
        <f t="shared" si="58"/>
        <v>0</v>
      </c>
      <c r="BJ352" s="17" t="s">
        <v>139</v>
      </c>
      <c r="BK352" s="150">
        <f t="shared" si="59"/>
        <v>6000</v>
      </c>
      <c r="BL352" s="17" t="s">
        <v>195</v>
      </c>
      <c r="BM352" s="149" t="s">
        <v>717</v>
      </c>
    </row>
    <row r="353" spans="1:65" s="2" customFormat="1" ht="21.75" customHeight="1">
      <c r="A353" s="29"/>
      <c r="B353" s="137"/>
      <c r="C353" s="138" t="s">
        <v>718</v>
      </c>
      <c r="D353" s="138" t="s">
        <v>135</v>
      </c>
      <c r="E353" s="139" t="s">
        <v>719</v>
      </c>
      <c r="F353" s="140" t="s">
        <v>720</v>
      </c>
      <c r="G353" s="141" t="s">
        <v>518</v>
      </c>
      <c r="H353" s="142">
        <v>2</v>
      </c>
      <c r="I353" s="143">
        <v>300</v>
      </c>
      <c r="J353" s="143">
        <f t="shared" si="50"/>
        <v>600</v>
      </c>
      <c r="K353" s="144"/>
      <c r="L353" s="30"/>
      <c r="M353" s="145" t="s">
        <v>1</v>
      </c>
      <c r="N353" s="146" t="s">
        <v>39</v>
      </c>
      <c r="O353" s="147">
        <v>0</v>
      </c>
      <c r="P353" s="147">
        <f t="shared" si="51"/>
        <v>0</v>
      </c>
      <c r="Q353" s="147">
        <v>0</v>
      </c>
      <c r="R353" s="147">
        <f t="shared" si="52"/>
        <v>0</v>
      </c>
      <c r="S353" s="147">
        <v>0</v>
      </c>
      <c r="T353" s="148">
        <f t="shared" si="5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49" t="s">
        <v>195</v>
      </c>
      <c r="AT353" s="149" t="s">
        <v>135</v>
      </c>
      <c r="AU353" s="149" t="s">
        <v>139</v>
      </c>
      <c r="AY353" s="17" t="s">
        <v>132</v>
      </c>
      <c r="BE353" s="150">
        <f t="shared" si="54"/>
        <v>0</v>
      </c>
      <c r="BF353" s="150">
        <f t="shared" si="55"/>
        <v>600</v>
      </c>
      <c r="BG353" s="150">
        <f t="shared" si="56"/>
        <v>0</v>
      </c>
      <c r="BH353" s="150">
        <f t="shared" si="57"/>
        <v>0</v>
      </c>
      <c r="BI353" s="150">
        <f t="shared" si="58"/>
        <v>0</v>
      </c>
      <c r="BJ353" s="17" t="s">
        <v>139</v>
      </c>
      <c r="BK353" s="150">
        <f t="shared" si="59"/>
        <v>600</v>
      </c>
      <c r="BL353" s="17" t="s">
        <v>195</v>
      </c>
      <c r="BM353" s="149" t="s">
        <v>721</v>
      </c>
    </row>
    <row r="354" spans="2:63" s="12" customFormat="1" ht="22.9" customHeight="1">
      <c r="B354" s="125"/>
      <c r="D354" s="126" t="s">
        <v>72</v>
      </c>
      <c r="E354" s="135" t="s">
        <v>722</v>
      </c>
      <c r="F354" s="135" t="s">
        <v>723</v>
      </c>
      <c r="J354" s="136">
        <f>BK354</f>
        <v>5963.97</v>
      </c>
      <c r="L354" s="125"/>
      <c r="M354" s="129"/>
      <c r="N354" s="130"/>
      <c r="O354" s="130"/>
      <c r="P354" s="131">
        <f>SUM(P355:P363)</f>
        <v>6.746126999999999</v>
      </c>
      <c r="Q354" s="130"/>
      <c r="R354" s="131">
        <f>SUM(R355:R363)</f>
        <v>0.30957443</v>
      </c>
      <c r="S354" s="130"/>
      <c r="T354" s="132">
        <f>SUM(T355:T363)</f>
        <v>0</v>
      </c>
      <c r="AR354" s="126" t="s">
        <v>139</v>
      </c>
      <c r="AT354" s="133" t="s">
        <v>72</v>
      </c>
      <c r="AU354" s="133" t="s">
        <v>81</v>
      </c>
      <c r="AY354" s="126" t="s">
        <v>132</v>
      </c>
      <c r="BK354" s="134">
        <f>SUM(BK355:BK363)</f>
        <v>5963.97</v>
      </c>
    </row>
    <row r="355" spans="1:65" s="2" customFormat="1" ht="21.75" customHeight="1">
      <c r="A355" s="29"/>
      <c r="B355" s="137"/>
      <c r="C355" s="138" t="s">
        <v>724</v>
      </c>
      <c r="D355" s="138" t="s">
        <v>135</v>
      </c>
      <c r="E355" s="139" t="s">
        <v>725</v>
      </c>
      <c r="F355" s="140" t="s">
        <v>726</v>
      </c>
      <c r="G355" s="141" t="s">
        <v>138</v>
      </c>
      <c r="H355" s="142">
        <v>5.239</v>
      </c>
      <c r="I355" s="143">
        <v>507</v>
      </c>
      <c r="J355" s="143">
        <f>ROUND(I355*H355,2)</f>
        <v>2656.17</v>
      </c>
      <c r="K355" s="144"/>
      <c r="L355" s="30"/>
      <c r="M355" s="145" t="s">
        <v>1</v>
      </c>
      <c r="N355" s="146" t="s">
        <v>39</v>
      </c>
      <c r="O355" s="147">
        <v>1.099</v>
      </c>
      <c r="P355" s="147">
        <f>O355*H355</f>
        <v>5.757661</v>
      </c>
      <c r="Q355" s="147">
        <v>0.03767</v>
      </c>
      <c r="R355" s="147">
        <f>Q355*H355</f>
        <v>0.19735313000000002</v>
      </c>
      <c r="S355" s="147">
        <v>0</v>
      </c>
      <c r="T355" s="148">
        <f>S355*H355</f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49" t="s">
        <v>195</v>
      </c>
      <c r="AT355" s="149" t="s">
        <v>135</v>
      </c>
      <c r="AU355" s="149" t="s">
        <v>139</v>
      </c>
      <c r="AY355" s="17" t="s">
        <v>132</v>
      </c>
      <c r="BE355" s="150">
        <f>IF(N355="základní",J355,0)</f>
        <v>0</v>
      </c>
      <c r="BF355" s="150">
        <f>IF(N355="snížená",J355,0)</f>
        <v>2656.17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17" t="s">
        <v>139</v>
      </c>
      <c r="BK355" s="150">
        <f>ROUND(I355*H355,2)</f>
        <v>2656.17</v>
      </c>
      <c r="BL355" s="17" t="s">
        <v>195</v>
      </c>
      <c r="BM355" s="149" t="s">
        <v>727</v>
      </c>
    </row>
    <row r="356" spans="2:51" s="13" customFormat="1" ht="11.25">
      <c r="B356" s="151"/>
      <c r="D356" s="152" t="s">
        <v>141</v>
      </c>
      <c r="E356" s="153" t="s">
        <v>1</v>
      </c>
      <c r="F356" s="154" t="s">
        <v>728</v>
      </c>
      <c r="H356" s="155">
        <v>4.354</v>
      </c>
      <c r="L356" s="151"/>
      <c r="M356" s="156"/>
      <c r="N356" s="157"/>
      <c r="O356" s="157"/>
      <c r="P356" s="157"/>
      <c r="Q356" s="157"/>
      <c r="R356" s="157"/>
      <c r="S356" s="157"/>
      <c r="T356" s="158"/>
      <c r="AT356" s="153" t="s">
        <v>141</v>
      </c>
      <c r="AU356" s="153" t="s">
        <v>139</v>
      </c>
      <c r="AV356" s="13" t="s">
        <v>139</v>
      </c>
      <c r="AW356" s="13" t="s">
        <v>30</v>
      </c>
      <c r="AX356" s="13" t="s">
        <v>73</v>
      </c>
      <c r="AY356" s="153" t="s">
        <v>132</v>
      </c>
    </row>
    <row r="357" spans="2:51" s="13" customFormat="1" ht="11.25">
      <c r="B357" s="151"/>
      <c r="D357" s="152" t="s">
        <v>141</v>
      </c>
      <c r="E357" s="153" t="s">
        <v>1</v>
      </c>
      <c r="F357" s="154" t="s">
        <v>271</v>
      </c>
      <c r="H357" s="155">
        <v>0.885</v>
      </c>
      <c r="L357" s="151"/>
      <c r="M357" s="156"/>
      <c r="N357" s="157"/>
      <c r="O357" s="157"/>
      <c r="P357" s="157"/>
      <c r="Q357" s="157"/>
      <c r="R357" s="157"/>
      <c r="S357" s="157"/>
      <c r="T357" s="158"/>
      <c r="AT357" s="153" t="s">
        <v>141</v>
      </c>
      <c r="AU357" s="153" t="s">
        <v>139</v>
      </c>
      <c r="AV357" s="13" t="s">
        <v>139</v>
      </c>
      <c r="AW357" s="13" t="s">
        <v>30</v>
      </c>
      <c r="AX357" s="13" t="s">
        <v>73</v>
      </c>
      <c r="AY357" s="153" t="s">
        <v>132</v>
      </c>
    </row>
    <row r="358" spans="2:51" s="15" customFormat="1" ht="11.25">
      <c r="B358" s="175"/>
      <c r="D358" s="152" t="s">
        <v>141</v>
      </c>
      <c r="E358" s="176" t="s">
        <v>1</v>
      </c>
      <c r="F358" s="177" t="s">
        <v>202</v>
      </c>
      <c r="H358" s="178">
        <v>5.239</v>
      </c>
      <c r="L358" s="175"/>
      <c r="M358" s="179"/>
      <c r="N358" s="180"/>
      <c r="O358" s="180"/>
      <c r="P358" s="180"/>
      <c r="Q358" s="180"/>
      <c r="R358" s="180"/>
      <c r="S358" s="180"/>
      <c r="T358" s="181"/>
      <c r="AT358" s="176" t="s">
        <v>141</v>
      </c>
      <c r="AU358" s="176" t="s">
        <v>139</v>
      </c>
      <c r="AV358" s="15" t="s">
        <v>78</v>
      </c>
      <c r="AW358" s="15" t="s">
        <v>30</v>
      </c>
      <c r="AX358" s="15" t="s">
        <v>81</v>
      </c>
      <c r="AY358" s="176" t="s">
        <v>132</v>
      </c>
    </row>
    <row r="359" spans="1:65" s="2" customFormat="1" ht="16.5" customHeight="1">
      <c r="A359" s="29"/>
      <c r="B359" s="137"/>
      <c r="C359" s="138" t="s">
        <v>729</v>
      </c>
      <c r="D359" s="138" t="s">
        <v>135</v>
      </c>
      <c r="E359" s="139" t="s">
        <v>730</v>
      </c>
      <c r="F359" s="140" t="s">
        <v>731</v>
      </c>
      <c r="G359" s="141" t="s">
        <v>138</v>
      </c>
      <c r="H359" s="142">
        <v>5.239</v>
      </c>
      <c r="I359" s="143">
        <v>40.3</v>
      </c>
      <c r="J359" s="143">
        <f>ROUND(I359*H359,2)</f>
        <v>211.13</v>
      </c>
      <c r="K359" s="144"/>
      <c r="L359" s="30"/>
      <c r="M359" s="145" t="s">
        <v>1</v>
      </c>
      <c r="N359" s="146" t="s">
        <v>39</v>
      </c>
      <c r="O359" s="147">
        <v>0.044</v>
      </c>
      <c r="P359" s="147">
        <f>O359*H359</f>
        <v>0.23051599999999997</v>
      </c>
      <c r="Q359" s="147">
        <v>0.0003</v>
      </c>
      <c r="R359" s="147">
        <f>Q359*H359</f>
        <v>0.0015716999999999999</v>
      </c>
      <c r="S359" s="147">
        <v>0</v>
      </c>
      <c r="T359" s="148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49" t="s">
        <v>195</v>
      </c>
      <c r="AT359" s="149" t="s">
        <v>135</v>
      </c>
      <c r="AU359" s="149" t="s">
        <v>139</v>
      </c>
      <c r="AY359" s="17" t="s">
        <v>132</v>
      </c>
      <c r="BE359" s="150">
        <f>IF(N359="základní",J359,0)</f>
        <v>0</v>
      </c>
      <c r="BF359" s="150">
        <f>IF(N359="snížená",J359,0)</f>
        <v>211.13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7" t="s">
        <v>139</v>
      </c>
      <c r="BK359" s="150">
        <f>ROUND(I359*H359,2)</f>
        <v>211.13</v>
      </c>
      <c r="BL359" s="17" t="s">
        <v>195</v>
      </c>
      <c r="BM359" s="149" t="s">
        <v>732</v>
      </c>
    </row>
    <row r="360" spans="1:65" s="2" customFormat="1" ht="16.5" customHeight="1">
      <c r="A360" s="29"/>
      <c r="B360" s="137"/>
      <c r="C360" s="165" t="s">
        <v>733</v>
      </c>
      <c r="D360" s="165" t="s">
        <v>188</v>
      </c>
      <c r="E360" s="166" t="s">
        <v>734</v>
      </c>
      <c r="F360" s="167" t="s">
        <v>735</v>
      </c>
      <c r="G360" s="168" t="s">
        <v>138</v>
      </c>
      <c r="H360" s="169">
        <v>5.763</v>
      </c>
      <c r="I360" s="170">
        <v>490</v>
      </c>
      <c r="J360" s="170">
        <f>ROUND(I360*H360,2)</f>
        <v>2823.87</v>
      </c>
      <c r="K360" s="171"/>
      <c r="L360" s="172"/>
      <c r="M360" s="173" t="s">
        <v>1</v>
      </c>
      <c r="N360" s="174" t="s">
        <v>39</v>
      </c>
      <c r="O360" s="147">
        <v>0</v>
      </c>
      <c r="P360" s="147">
        <f>O360*H360</f>
        <v>0</v>
      </c>
      <c r="Q360" s="147">
        <v>0.0192</v>
      </c>
      <c r="R360" s="147">
        <f>Q360*H360</f>
        <v>0.11064959999999999</v>
      </c>
      <c r="S360" s="147">
        <v>0</v>
      </c>
      <c r="T360" s="148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49" t="s">
        <v>287</v>
      </c>
      <c r="AT360" s="149" t="s">
        <v>188</v>
      </c>
      <c r="AU360" s="149" t="s">
        <v>139</v>
      </c>
      <c r="AY360" s="17" t="s">
        <v>132</v>
      </c>
      <c r="BE360" s="150">
        <f>IF(N360="základní",J360,0)</f>
        <v>0</v>
      </c>
      <c r="BF360" s="150">
        <f>IF(N360="snížená",J360,0)</f>
        <v>2823.87</v>
      </c>
      <c r="BG360" s="150">
        <f>IF(N360="zákl. přenesená",J360,0)</f>
        <v>0</v>
      </c>
      <c r="BH360" s="150">
        <f>IF(N360="sníž. přenesená",J360,0)</f>
        <v>0</v>
      </c>
      <c r="BI360" s="150">
        <f>IF(N360="nulová",J360,0)</f>
        <v>0</v>
      </c>
      <c r="BJ360" s="17" t="s">
        <v>139</v>
      </c>
      <c r="BK360" s="150">
        <f>ROUND(I360*H360,2)</f>
        <v>2823.87</v>
      </c>
      <c r="BL360" s="17" t="s">
        <v>195</v>
      </c>
      <c r="BM360" s="149" t="s">
        <v>736</v>
      </c>
    </row>
    <row r="361" spans="2:51" s="13" customFormat="1" ht="11.25">
      <c r="B361" s="151"/>
      <c r="D361" s="152" t="s">
        <v>141</v>
      </c>
      <c r="F361" s="154" t="s">
        <v>737</v>
      </c>
      <c r="H361" s="155">
        <v>5.763</v>
      </c>
      <c r="L361" s="151"/>
      <c r="M361" s="156"/>
      <c r="N361" s="157"/>
      <c r="O361" s="157"/>
      <c r="P361" s="157"/>
      <c r="Q361" s="157"/>
      <c r="R361" s="157"/>
      <c r="S361" s="157"/>
      <c r="T361" s="158"/>
      <c r="AT361" s="153" t="s">
        <v>141</v>
      </c>
      <c r="AU361" s="153" t="s">
        <v>139</v>
      </c>
      <c r="AV361" s="13" t="s">
        <v>139</v>
      </c>
      <c r="AW361" s="13" t="s">
        <v>3</v>
      </c>
      <c r="AX361" s="13" t="s">
        <v>81</v>
      </c>
      <c r="AY361" s="153" t="s">
        <v>132</v>
      </c>
    </row>
    <row r="362" spans="1:65" s="2" customFormat="1" ht="21.75" customHeight="1">
      <c r="A362" s="29"/>
      <c r="B362" s="137"/>
      <c r="C362" s="138" t="s">
        <v>738</v>
      </c>
      <c r="D362" s="138" t="s">
        <v>135</v>
      </c>
      <c r="E362" s="139" t="s">
        <v>739</v>
      </c>
      <c r="F362" s="140" t="s">
        <v>740</v>
      </c>
      <c r="G362" s="141" t="s">
        <v>230</v>
      </c>
      <c r="H362" s="142">
        <v>0.31</v>
      </c>
      <c r="I362" s="143">
        <v>521</v>
      </c>
      <c r="J362" s="143">
        <f>ROUND(I362*H362,2)</f>
        <v>161.51</v>
      </c>
      <c r="K362" s="144"/>
      <c r="L362" s="30"/>
      <c r="M362" s="145" t="s">
        <v>1</v>
      </c>
      <c r="N362" s="146" t="s">
        <v>39</v>
      </c>
      <c r="O362" s="147">
        <v>1.305</v>
      </c>
      <c r="P362" s="147">
        <f>O362*H362</f>
        <v>0.40454999999999997</v>
      </c>
      <c r="Q362" s="147">
        <v>0</v>
      </c>
      <c r="R362" s="147">
        <f>Q362*H362</f>
        <v>0</v>
      </c>
      <c r="S362" s="147">
        <v>0</v>
      </c>
      <c r="T362" s="148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49" t="s">
        <v>195</v>
      </c>
      <c r="AT362" s="149" t="s">
        <v>135</v>
      </c>
      <c r="AU362" s="149" t="s">
        <v>139</v>
      </c>
      <c r="AY362" s="17" t="s">
        <v>132</v>
      </c>
      <c r="BE362" s="150">
        <f>IF(N362="základní",J362,0)</f>
        <v>0</v>
      </c>
      <c r="BF362" s="150">
        <f>IF(N362="snížená",J362,0)</f>
        <v>161.51</v>
      </c>
      <c r="BG362" s="150">
        <f>IF(N362="zákl. přenesená",J362,0)</f>
        <v>0</v>
      </c>
      <c r="BH362" s="150">
        <f>IF(N362="sníž. přenesená",J362,0)</f>
        <v>0</v>
      </c>
      <c r="BI362" s="150">
        <f>IF(N362="nulová",J362,0)</f>
        <v>0</v>
      </c>
      <c r="BJ362" s="17" t="s">
        <v>139</v>
      </c>
      <c r="BK362" s="150">
        <f>ROUND(I362*H362,2)</f>
        <v>161.51</v>
      </c>
      <c r="BL362" s="17" t="s">
        <v>195</v>
      </c>
      <c r="BM362" s="149" t="s">
        <v>741</v>
      </c>
    </row>
    <row r="363" spans="1:65" s="2" customFormat="1" ht="21.75" customHeight="1">
      <c r="A363" s="29"/>
      <c r="B363" s="137"/>
      <c r="C363" s="138" t="s">
        <v>742</v>
      </c>
      <c r="D363" s="138" t="s">
        <v>135</v>
      </c>
      <c r="E363" s="139" t="s">
        <v>743</v>
      </c>
      <c r="F363" s="140" t="s">
        <v>744</v>
      </c>
      <c r="G363" s="141" t="s">
        <v>230</v>
      </c>
      <c r="H363" s="142">
        <v>0.31</v>
      </c>
      <c r="I363" s="143">
        <v>359</v>
      </c>
      <c r="J363" s="143">
        <f>ROUND(I363*H363,2)</f>
        <v>111.29</v>
      </c>
      <c r="K363" s="144"/>
      <c r="L363" s="30"/>
      <c r="M363" s="145" t="s">
        <v>1</v>
      </c>
      <c r="N363" s="146" t="s">
        <v>39</v>
      </c>
      <c r="O363" s="147">
        <v>1.14</v>
      </c>
      <c r="P363" s="147">
        <f>O363*H363</f>
        <v>0.3534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49" t="s">
        <v>195</v>
      </c>
      <c r="AT363" s="149" t="s">
        <v>135</v>
      </c>
      <c r="AU363" s="149" t="s">
        <v>139</v>
      </c>
      <c r="AY363" s="17" t="s">
        <v>132</v>
      </c>
      <c r="BE363" s="150">
        <f>IF(N363="základní",J363,0)</f>
        <v>0</v>
      </c>
      <c r="BF363" s="150">
        <f>IF(N363="snížená",J363,0)</f>
        <v>111.29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7" t="s">
        <v>139</v>
      </c>
      <c r="BK363" s="150">
        <f>ROUND(I363*H363,2)</f>
        <v>111.29</v>
      </c>
      <c r="BL363" s="17" t="s">
        <v>195</v>
      </c>
      <c r="BM363" s="149" t="s">
        <v>745</v>
      </c>
    </row>
    <row r="364" spans="2:63" s="12" customFormat="1" ht="22.9" customHeight="1">
      <c r="B364" s="125"/>
      <c r="D364" s="126" t="s">
        <v>72</v>
      </c>
      <c r="E364" s="135" t="s">
        <v>746</v>
      </c>
      <c r="F364" s="135" t="s">
        <v>747</v>
      </c>
      <c r="J364" s="136">
        <f>BK364</f>
        <v>971.4000000000001</v>
      </c>
      <c r="L364" s="125"/>
      <c r="M364" s="129"/>
      <c r="N364" s="130"/>
      <c r="O364" s="130"/>
      <c r="P364" s="131">
        <f>SUM(P365:P375)</f>
        <v>2.0633589999999997</v>
      </c>
      <c r="Q364" s="130"/>
      <c r="R364" s="131">
        <f>SUM(R365:R375)</f>
        <v>0.0009326</v>
      </c>
      <c r="S364" s="130"/>
      <c r="T364" s="132">
        <f>SUM(T365:T375)</f>
        <v>0.016797</v>
      </c>
      <c r="AR364" s="126" t="s">
        <v>139</v>
      </c>
      <c r="AT364" s="133" t="s">
        <v>72</v>
      </c>
      <c r="AU364" s="133" t="s">
        <v>81</v>
      </c>
      <c r="AY364" s="126" t="s">
        <v>132</v>
      </c>
      <c r="BK364" s="134">
        <f>SUM(BK365:BK375)</f>
        <v>971.4000000000001</v>
      </c>
    </row>
    <row r="365" spans="1:65" s="2" customFormat="1" ht="21.75" customHeight="1">
      <c r="A365" s="29"/>
      <c r="B365" s="137"/>
      <c r="C365" s="138" t="s">
        <v>748</v>
      </c>
      <c r="D365" s="138" t="s">
        <v>135</v>
      </c>
      <c r="E365" s="139" t="s">
        <v>749</v>
      </c>
      <c r="F365" s="140" t="s">
        <v>750</v>
      </c>
      <c r="G365" s="141" t="s">
        <v>138</v>
      </c>
      <c r="H365" s="142">
        <v>5.599</v>
      </c>
      <c r="I365" s="143">
        <v>107</v>
      </c>
      <c r="J365" s="143">
        <f>ROUND(I365*H365,2)</f>
        <v>599.09</v>
      </c>
      <c r="K365" s="144"/>
      <c r="L365" s="30"/>
      <c r="M365" s="145" t="s">
        <v>1</v>
      </c>
      <c r="N365" s="146" t="s">
        <v>39</v>
      </c>
      <c r="O365" s="147">
        <v>0.255</v>
      </c>
      <c r="P365" s="147">
        <f>O365*H365</f>
        <v>1.427745</v>
      </c>
      <c r="Q365" s="147">
        <v>0</v>
      </c>
      <c r="R365" s="147">
        <f>Q365*H365</f>
        <v>0</v>
      </c>
      <c r="S365" s="147">
        <v>0.003</v>
      </c>
      <c r="T365" s="148">
        <f>S365*H365</f>
        <v>0.016797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49" t="s">
        <v>195</v>
      </c>
      <c r="AT365" s="149" t="s">
        <v>135</v>
      </c>
      <c r="AU365" s="149" t="s">
        <v>139</v>
      </c>
      <c r="AY365" s="17" t="s">
        <v>132</v>
      </c>
      <c r="BE365" s="150">
        <f>IF(N365="základní",J365,0)</f>
        <v>0</v>
      </c>
      <c r="BF365" s="150">
        <f>IF(N365="snížená",J365,0)</f>
        <v>599.09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17" t="s">
        <v>139</v>
      </c>
      <c r="BK365" s="150">
        <f>ROUND(I365*H365,2)</f>
        <v>599.09</v>
      </c>
      <c r="BL365" s="17" t="s">
        <v>195</v>
      </c>
      <c r="BM365" s="149" t="s">
        <v>751</v>
      </c>
    </row>
    <row r="366" spans="2:51" s="14" customFormat="1" ht="11.25">
      <c r="B366" s="159"/>
      <c r="D366" s="152" t="s">
        <v>141</v>
      </c>
      <c r="E366" s="160" t="s">
        <v>1</v>
      </c>
      <c r="F366" s="161" t="s">
        <v>752</v>
      </c>
      <c r="H366" s="160" t="s">
        <v>1</v>
      </c>
      <c r="L366" s="159"/>
      <c r="M366" s="162"/>
      <c r="N366" s="163"/>
      <c r="O366" s="163"/>
      <c r="P366" s="163"/>
      <c r="Q366" s="163"/>
      <c r="R366" s="163"/>
      <c r="S366" s="163"/>
      <c r="T366" s="164"/>
      <c r="AT366" s="160" t="s">
        <v>141</v>
      </c>
      <c r="AU366" s="160" t="s">
        <v>139</v>
      </c>
      <c r="AV366" s="14" t="s">
        <v>81</v>
      </c>
      <c r="AW366" s="14" t="s">
        <v>30</v>
      </c>
      <c r="AX366" s="14" t="s">
        <v>73</v>
      </c>
      <c r="AY366" s="160" t="s">
        <v>132</v>
      </c>
    </row>
    <row r="367" spans="2:51" s="13" customFormat="1" ht="11.25">
      <c r="B367" s="151"/>
      <c r="D367" s="152" t="s">
        <v>141</v>
      </c>
      <c r="E367" s="153" t="s">
        <v>1</v>
      </c>
      <c r="F367" s="154" t="s">
        <v>676</v>
      </c>
      <c r="H367" s="155">
        <v>0.992</v>
      </c>
      <c r="L367" s="151"/>
      <c r="M367" s="156"/>
      <c r="N367" s="157"/>
      <c r="O367" s="157"/>
      <c r="P367" s="157"/>
      <c r="Q367" s="157"/>
      <c r="R367" s="157"/>
      <c r="S367" s="157"/>
      <c r="T367" s="158"/>
      <c r="AT367" s="153" t="s">
        <v>141</v>
      </c>
      <c r="AU367" s="153" t="s">
        <v>139</v>
      </c>
      <c r="AV367" s="13" t="s">
        <v>139</v>
      </c>
      <c r="AW367" s="13" t="s">
        <v>30</v>
      </c>
      <c r="AX367" s="13" t="s">
        <v>73</v>
      </c>
      <c r="AY367" s="153" t="s">
        <v>132</v>
      </c>
    </row>
    <row r="368" spans="2:51" s="13" customFormat="1" ht="11.25">
      <c r="B368" s="151"/>
      <c r="D368" s="152" t="s">
        <v>141</v>
      </c>
      <c r="E368" s="153" t="s">
        <v>1</v>
      </c>
      <c r="F368" s="154" t="s">
        <v>677</v>
      </c>
      <c r="H368" s="155">
        <v>3.164</v>
      </c>
      <c r="L368" s="151"/>
      <c r="M368" s="156"/>
      <c r="N368" s="157"/>
      <c r="O368" s="157"/>
      <c r="P368" s="157"/>
      <c r="Q368" s="157"/>
      <c r="R368" s="157"/>
      <c r="S368" s="157"/>
      <c r="T368" s="158"/>
      <c r="AT368" s="153" t="s">
        <v>141</v>
      </c>
      <c r="AU368" s="153" t="s">
        <v>139</v>
      </c>
      <c r="AV368" s="13" t="s">
        <v>139</v>
      </c>
      <c r="AW368" s="13" t="s">
        <v>30</v>
      </c>
      <c r="AX368" s="13" t="s">
        <v>73</v>
      </c>
      <c r="AY368" s="153" t="s">
        <v>132</v>
      </c>
    </row>
    <row r="369" spans="2:51" s="13" customFormat="1" ht="11.25">
      <c r="B369" s="151"/>
      <c r="D369" s="152" t="s">
        <v>141</v>
      </c>
      <c r="E369" s="153" t="s">
        <v>1</v>
      </c>
      <c r="F369" s="154" t="s">
        <v>753</v>
      </c>
      <c r="H369" s="155">
        <v>1.443</v>
      </c>
      <c r="L369" s="151"/>
      <c r="M369" s="156"/>
      <c r="N369" s="157"/>
      <c r="O369" s="157"/>
      <c r="P369" s="157"/>
      <c r="Q369" s="157"/>
      <c r="R369" s="157"/>
      <c r="S369" s="157"/>
      <c r="T369" s="158"/>
      <c r="AT369" s="153" t="s">
        <v>141</v>
      </c>
      <c r="AU369" s="153" t="s">
        <v>139</v>
      </c>
      <c r="AV369" s="13" t="s">
        <v>139</v>
      </c>
      <c r="AW369" s="13" t="s">
        <v>30</v>
      </c>
      <c r="AX369" s="13" t="s">
        <v>73</v>
      </c>
      <c r="AY369" s="153" t="s">
        <v>132</v>
      </c>
    </row>
    <row r="370" spans="2:51" s="15" customFormat="1" ht="11.25">
      <c r="B370" s="175"/>
      <c r="D370" s="152" t="s">
        <v>141</v>
      </c>
      <c r="E370" s="176" t="s">
        <v>1</v>
      </c>
      <c r="F370" s="177" t="s">
        <v>202</v>
      </c>
      <c r="H370" s="178">
        <v>5.599</v>
      </c>
      <c r="L370" s="175"/>
      <c r="M370" s="179"/>
      <c r="N370" s="180"/>
      <c r="O370" s="180"/>
      <c r="P370" s="180"/>
      <c r="Q370" s="180"/>
      <c r="R370" s="180"/>
      <c r="S370" s="180"/>
      <c r="T370" s="181"/>
      <c r="AT370" s="176" t="s">
        <v>141</v>
      </c>
      <c r="AU370" s="176" t="s">
        <v>139</v>
      </c>
      <c r="AV370" s="15" t="s">
        <v>78</v>
      </c>
      <c r="AW370" s="15" t="s">
        <v>30</v>
      </c>
      <c r="AX370" s="15" t="s">
        <v>81</v>
      </c>
      <c r="AY370" s="176" t="s">
        <v>132</v>
      </c>
    </row>
    <row r="371" spans="1:65" s="2" customFormat="1" ht="16.5" customHeight="1">
      <c r="A371" s="29"/>
      <c r="B371" s="137"/>
      <c r="C371" s="138" t="s">
        <v>754</v>
      </c>
      <c r="D371" s="138" t="s">
        <v>135</v>
      </c>
      <c r="E371" s="139" t="s">
        <v>755</v>
      </c>
      <c r="F371" s="140" t="s">
        <v>756</v>
      </c>
      <c r="G371" s="141" t="s">
        <v>298</v>
      </c>
      <c r="H371" s="142">
        <v>3.5</v>
      </c>
      <c r="I371" s="143">
        <v>82.5</v>
      </c>
      <c r="J371" s="143">
        <f>ROUND(I371*H371,2)</f>
        <v>288.75</v>
      </c>
      <c r="K371" s="144"/>
      <c r="L371" s="30"/>
      <c r="M371" s="145" t="s">
        <v>1</v>
      </c>
      <c r="N371" s="146" t="s">
        <v>39</v>
      </c>
      <c r="O371" s="147">
        <v>0.181</v>
      </c>
      <c r="P371" s="147">
        <f>O371*H371</f>
        <v>0.6335</v>
      </c>
      <c r="Q371" s="147">
        <v>1E-05</v>
      </c>
      <c r="R371" s="147">
        <f>Q371*H371</f>
        <v>3.5000000000000004E-05</v>
      </c>
      <c r="S371" s="147">
        <v>0</v>
      </c>
      <c r="T371" s="148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49" t="s">
        <v>195</v>
      </c>
      <c r="AT371" s="149" t="s">
        <v>135</v>
      </c>
      <c r="AU371" s="149" t="s">
        <v>139</v>
      </c>
      <c r="AY371" s="17" t="s">
        <v>132</v>
      </c>
      <c r="BE371" s="150">
        <f>IF(N371="základní",J371,0)</f>
        <v>0</v>
      </c>
      <c r="BF371" s="150">
        <f>IF(N371="snížená",J371,0)</f>
        <v>288.75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7" t="s">
        <v>139</v>
      </c>
      <c r="BK371" s="150">
        <f>ROUND(I371*H371,2)</f>
        <v>288.75</v>
      </c>
      <c r="BL371" s="17" t="s">
        <v>195</v>
      </c>
      <c r="BM371" s="149" t="s">
        <v>757</v>
      </c>
    </row>
    <row r="372" spans="1:65" s="2" customFormat="1" ht="16.5" customHeight="1">
      <c r="A372" s="29"/>
      <c r="B372" s="137"/>
      <c r="C372" s="165" t="s">
        <v>758</v>
      </c>
      <c r="D372" s="165" t="s">
        <v>188</v>
      </c>
      <c r="E372" s="166" t="s">
        <v>759</v>
      </c>
      <c r="F372" s="167" t="s">
        <v>760</v>
      </c>
      <c r="G372" s="168" t="s">
        <v>298</v>
      </c>
      <c r="H372" s="169">
        <v>4.08</v>
      </c>
      <c r="I372" s="170">
        <v>20.3</v>
      </c>
      <c r="J372" s="170">
        <f>ROUND(I372*H372,2)</f>
        <v>82.82</v>
      </c>
      <c r="K372" s="171"/>
      <c r="L372" s="172"/>
      <c r="M372" s="173" t="s">
        <v>1</v>
      </c>
      <c r="N372" s="174" t="s">
        <v>39</v>
      </c>
      <c r="O372" s="147">
        <v>0</v>
      </c>
      <c r="P372" s="147">
        <f>O372*H372</f>
        <v>0</v>
      </c>
      <c r="Q372" s="147">
        <v>0.00022</v>
      </c>
      <c r="R372" s="147">
        <f>Q372*H372</f>
        <v>0.0008976</v>
      </c>
      <c r="S372" s="147">
        <v>0</v>
      </c>
      <c r="T372" s="148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49" t="s">
        <v>287</v>
      </c>
      <c r="AT372" s="149" t="s">
        <v>188</v>
      </c>
      <c r="AU372" s="149" t="s">
        <v>139</v>
      </c>
      <c r="AY372" s="17" t="s">
        <v>132</v>
      </c>
      <c r="BE372" s="150">
        <f>IF(N372="základní",J372,0)</f>
        <v>0</v>
      </c>
      <c r="BF372" s="150">
        <f>IF(N372="snížená",J372,0)</f>
        <v>82.82</v>
      </c>
      <c r="BG372" s="150">
        <f>IF(N372="zákl. přenesená",J372,0)</f>
        <v>0</v>
      </c>
      <c r="BH372" s="150">
        <f>IF(N372="sníž. přenesená",J372,0)</f>
        <v>0</v>
      </c>
      <c r="BI372" s="150">
        <f>IF(N372="nulová",J372,0)</f>
        <v>0</v>
      </c>
      <c r="BJ372" s="17" t="s">
        <v>139</v>
      </c>
      <c r="BK372" s="150">
        <f>ROUND(I372*H372,2)</f>
        <v>82.82</v>
      </c>
      <c r="BL372" s="17" t="s">
        <v>195</v>
      </c>
      <c r="BM372" s="149" t="s">
        <v>761</v>
      </c>
    </row>
    <row r="373" spans="2:51" s="13" customFormat="1" ht="11.25">
      <c r="B373" s="151"/>
      <c r="D373" s="152" t="s">
        <v>141</v>
      </c>
      <c r="F373" s="154" t="s">
        <v>762</v>
      </c>
      <c r="H373" s="155">
        <v>4.08</v>
      </c>
      <c r="L373" s="151"/>
      <c r="M373" s="156"/>
      <c r="N373" s="157"/>
      <c r="O373" s="157"/>
      <c r="P373" s="157"/>
      <c r="Q373" s="157"/>
      <c r="R373" s="157"/>
      <c r="S373" s="157"/>
      <c r="T373" s="158"/>
      <c r="AT373" s="153" t="s">
        <v>141</v>
      </c>
      <c r="AU373" s="153" t="s">
        <v>139</v>
      </c>
      <c r="AV373" s="13" t="s">
        <v>139</v>
      </c>
      <c r="AW373" s="13" t="s">
        <v>3</v>
      </c>
      <c r="AX373" s="13" t="s">
        <v>81</v>
      </c>
      <c r="AY373" s="153" t="s">
        <v>132</v>
      </c>
    </row>
    <row r="374" spans="1:65" s="2" customFormat="1" ht="21.75" customHeight="1">
      <c r="A374" s="29"/>
      <c r="B374" s="137"/>
      <c r="C374" s="138" t="s">
        <v>763</v>
      </c>
      <c r="D374" s="138" t="s">
        <v>135</v>
      </c>
      <c r="E374" s="139" t="s">
        <v>764</v>
      </c>
      <c r="F374" s="140" t="s">
        <v>765</v>
      </c>
      <c r="G374" s="141" t="s">
        <v>230</v>
      </c>
      <c r="H374" s="142">
        <v>0.001</v>
      </c>
      <c r="I374" s="143">
        <v>422</v>
      </c>
      <c r="J374" s="143">
        <f>ROUND(I374*H374,2)</f>
        <v>0.42</v>
      </c>
      <c r="K374" s="144"/>
      <c r="L374" s="30"/>
      <c r="M374" s="145" t="s">
        <v>1</v>
      </c>
      <c r="N374" s="146" t="s">
        <v>39</v>
      </c>
      <c r="O374" s="147">
        <v>1.114</v>
      </c>
      <c r="P374" s="147">
        <f>O374*H374</f>
        <v>0.0011140000000000002</v>
      </c>
      <c r="Q374" s="147">
        <v>0</v>
      </c>
      <c r="R374" s="147">
        <f>Q374*H374</f>
        <v>0</v>
      </c>
      <c r="S374" s="147">
        <v>0</v>
      </c>
      <c r="T374" s="148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49" t="s">
        <v>195</v>
      </c>
      <c r="AT374" s="149" t="s">
        <v>135</v>
      </c>
      <c r="AU374" s="149" t="s">
        <v>139</v>
      </c>
      <c r="AY374" s="17" t="s">
        <v>132</v>
      </c>
      <c r="BE374" s="150">
        <f>IF(N374="základní",J374,0)</f>
        <v>0</v>
      </c>
      <c r="BF374" s="150">
        <f>IF(N374="snížená",J374,0)</f>
        <v>0.42</v>
      </c>
      <c r="BG374" s="150">
        <f>IF(N374="zákl. přenesená",J374,0)</f>
        <v>0</v>
      </c>
      <c r="BH374" s="150">
        <f>IF(N374="sníž. přenesená",J374,0)</f>
        <v>0</v>
      </c>
      <c r="BI374" s="150">
        <f>IF(N374="nulová",J374,0)</f>
        <v>0</v>
      </c>
      <c r="BJ374" s="17" t="s">
        <v>139</v>
      </c>
      <c r="BK374" s="150">
        <f>ROUND(I374*H374,2)</f>
        <v>0.42</v>
      </c>
      <c r="BL374" s="17" t="s">
        <v>195</v>
      </c>
      <c r="BM374" s="149" t="s">
        <v>766</v>
      </c>
    </row>
    <row r="375" spans="1:65" s="2" customFormat="1" ht="21.75" customHeight="1">
      <c r="A375" s="29"/>
      <c r="B375" s="137"/>
      <c r="C375" s="138" t="s">
        <v>767</v>
      </c>
      <c r="D375" s="138" t="s">
        <v>135</v>
      </c>
      <c r="E375" s="139" t="s">
        <v>768</v>
      </c>
      <c r="F375" s="140" t="s">
        <v>769</v>
      </c>
      <c r="G375" s="141" t="s">
        <v>230</v>
      </c>
      <c r="H375" s="142">
        <v>0.001</v>
      </c>
      <c r="I375" s="143">
        <v>315</v>
      </c>
      <c r="J375" s="143">
        <f>ROUND(I375*H375,2)</f>
        <v>0.32</v>
      </c>
      <c r="K375" s="144"/>
      <c r="L375" s="30"/>
      <c r="M375" s="145" t="s">
        <v>1</v>
      </c>
      <c r="N375" s="146" t="s">
        <v>39</v>
      </c>
      <c r="O375" s="147">
        <v>1</v>
      </c>
      <c r="P375" s="147">
        <f>O375*H375</f>
        <v>0.001</v>
      </c>
      <c r="Q375" s="147">
        <v>0</v>
      </c>
      <c r="R375" s="147">
        <f>Q375*H375</f>
        <v>0</v>
      </c>
      <c r="S375" s="147">
        <v>0</v>
      </c>
      <c r="T375" s="148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49" t="s">
        <v>195</v>
      </c>
      <c r="AT375" s="149" t="s">
        <v>135</v>
      </c>
      <c r="AU375" s="149" t="s">
        <v>139</v>
      </c>
      <c r="AY375" s="17" t="s">
        <v>132</v>
      </c>
      <c r="BE375" s="150">
        <f>IF(N375="základní",J375,0)</f>
        <v>0</v>
      </c>
      <c r="BF375" s="150">
        <f>IF(N375="snížená",J375,0)</f>
        <v>0.32</v>
      </c>
      <c r="BG375" s="150">
        <f>IF(N375="zákl. přenesená",J375,0)</f>
        <v>0</v>
      </c>
      <c r="BH375" s="150">
        <f>IF(N375="sníž. přenesená",J375,0)</f>
        <v>0</v>
      </c>
      <c r="BI375" s="150">
        <f>IF(N375="nulová",J375,0)</f>
        <v>0</v>
      </c>
      <c r="BJ375" s="17" t="s">
        <v>139</v>
      </c>
      <c r="BK375" s="150">
        <f>ROUND(I375*H375,2)</f>
        <v>0.32</v>
      </c>
      <c r="BL375" s="17" t="s">
        <v>195</v>
      </c>
      <c r="BM375" s="149" t="s">
        <v>770</v>
      </c>
    </row>
    <row r="376" spans="2:63" s="12" customFormat="1" ht="22.9" customHeight="1">
      <c r="B376" s="125"/>
      <c r="D376" s="126" t="s">
        <v>72</v>
      </c>
      <c r="E376" s="135" t="s">
        <v>771</v>
      </c>
      <c r="F376" s="135" t="s">
        <v>772</v>
      </c>
      <c r="J376" s="136">
        <f>BK376</f>
        <v>33897.990000000005</v>
      </c>
      <c r="L376" s="125"/>
      <c r="M376" s="129"/>
      <c r="N376" s="130"/>
      <c r="O376" s="130"/>
      <c r="P376" s="131">
        <f>SUM(P377:P392)</f>
        <v>34.380720000000004</v>
      </c>
      <c r="Q376" s="130"/>
      <c r="R376" s="131">
        <f>SUM(R377:R392)</f>
        <v>1.2520225999999999</v>
      </c>
      <c r="S376" s="130"/>
      <c r="T376" s="132">
        <f>SUM(T377:T392)</f>
        <v>0</v>
      </c>
      <c r="AR376" s="126" t="s">
        <v>139</v>
      </c>
      <c r="AT376" s="133" t="s">
        <v>72</v>
      </c>
      <c r="AU376" s="133" t="s">
        <v>81</v>
      </c>
      <c r="AY376" s="126" t="s">
        <v>132</v>
      </c>
      <c r="BK376" s="134">
        <f>SUM(BK377:BK392)</f>
        <v>33897.990000000005</v>
      </c>
    </row>
    <row r="377" spans="1:65" s="2" customFormat="1" ht="21.75" customHeight="1">
      <c r="A377" s="29"/>
      <c r="B377" s="137"/>
      <c r="C377" s="138" t="s">
        <v>773</v>
      </c>
      <c r="D377" s="138" t="s">
        <v>135</v>
      </c>
      <c r="E377" s="139" t="s">
        <v>774</v>
      </c>
      <c r="F377" s="140" t="s">
        <v>775</v>
      </c>
      <c r="G377" s="141" t="s">
        <v>298</v>
      </c>
      <c r="H377" s="142">
        <v>12.22</v>
      </c>
      <c r="I377" s="143">
        <v>52</v>
      </c>
      <c r="J377" s="143">
        <f>ROUND(I377*H377,2)</f>
        <v>635.44</v>
      </c>
      <c r="K377" s="144"/>
      <c r="L377" s="30"/>
      <c r="M377" s="145" t="s">
        <v>1</v>
      </c>
      <c r="N377" s="146" t="s">
        <v>39</v>
      </c>
      <c r="O377" s="147">
        <v>0.129</v>
      </c>
      <c r="P377" s="147">
        <f>O377*H377</f>
        <v>1.5763800000000001</v>
      </c>
      <c r="Q377" s="147">
        <v>0.00035</v>
      </c>
      <c r="R377" s="147">
        <f>Q377*H377</f>
        <v>0.004277</v>
      </c>
      <c r="S377" s="147">
        <v>0</v>
      </c>
      <c r="T377" s="148">
        <f>S377*H377</f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49" t="s">
        <v>195</v>
      </c>
      <c r="AT377" s="149" t="s">
        <v>135</v>
      </c>
      <c r="AU377" s="149" t="s">
        <v>139</v>
      </c>
      <c r="AY377" s="17" t="s">
        <v>132</v>
      </c>
      <c r="BE377" s="150">
        <f>IF(N377="základní",J377,0)</f>
        <v>0</v>
      </c>
      <c r="BF377" s="150">
        <f>IF(N377="snížená",J377,0)</f>
        <v>635.44</v>
      </c>
      <c r="BG377" s="150">
        <f>IF(N377="zákl. přenesená",J377,0)</f>
        <v>0</v>
      </c>
      <c r="BH377" s="150">
        <f>IF(N377="sníž. přenesená",J377,0)</f>
        <v>0</v>
      </c>
      <c r="BI377" s="150">
        <f>IF(N377="nulová",J377,0)</f>
        <v>0</v>
      </c>
      <c r="BJ377" s="17" t="s">
        <v>139</v>
      </c>
      <c r="BK377" s="150">
        <f>ROUND(I377*H377,2)</f>
        <v>635.44</v>
      </c>
      <c r="BL377" s="17" t="s">
        <v>195</v>
      </c>
      <c r="BM377" s="149" t="s">
        <v>776</v>
      </c>
    </row>
    <row r="378" spans="2:51" s="13" customFormat="1" ht="11.25">
      <c r="B378" s="151"/>
      <c r="D378" s="152" t="s">
        <v>141</v>
      </c>
      <c r="E378" s="153" t="s">
        <v>1</v>
      </c>
      <c r="F378" s="154" t="s">
        <v>777</v>
      </c>
      <c r="H378" s="155">
        <v>3.75</v>
      </c>
      <c r="L378" s="151"/>
      <c r="M378" s="156"/>
      <c r="N378" s="157"/>
      <c r="O378" s="157"/>
      <c r="P378" s="157"/>
      <c r="Q378" s="157"/>
      <c r="R378" s="157"/>
      <c r="S378" s="157"/>
      <c r="T378" s="158"/>
      <c r="AT378" s="153" t="s">
        <v>141</v>
      </c>
      <c r="AU378" s="153" t="s">
        <v>139</v>
      </c>
      <c r="AV378" s="13" t="s">
        <v>139</v>
      </c>
      <c r="AW378" s="13" t="s">
        <v>30</v>
      </c>
      <c r="AX378" s="13" t="s">
        <v>73</v>
      </c>
      <c r="AY378" s="153" t="s">
        <v>132</v>
      </c>
    </row>
    <row r="379" spans="2:51" s="13" customFormat="1" ht="11.25">
      <c r="B379" s="151"/>
      <c r="D379" s="152" t="s">
        <v>141</v>
      </c>
      <c r="E379" s="153" t="s">
        <v>1</v>
      </c>
      <c r="F379" s="154" t="s">
        <v>640</v>
      </c>
      <c r="H379" s="155">
        <v>8.47</v>
      </c>
      <c r="L379" s="151"/>
      <c r="M379" s="156"/>
      <c r="N379" s="157"/>
      <c r="O379" s="157"/>
      <c r="P379" s="157"/>
      <c r="Q379" s="157"/>
      <c r="R379" s="157"/>
      <c r="S379" s="157"/>
      <c r="T379" s="158"/>
      <c r="AT379" s="153" t="s">
        <v>141</v>
      </c>
      <c r="AU379" s="153" t="s">
        <v>139</v>
      </c>
      <c r="AV379" s="13" t="s">
        <v>139</v>
      </c>
      <c r="AW379" s="13" t="s">
        <v>30</v>
      </c>
      <c r="AX379" s="13" t="s">
        <v>73</v>
      </c>
      <c r="AY379" s="153" t="s">
        <v>132</v>
      </c>
    </row>
    <row r="380" spans="2:51" s="15" customFormat="1" ht="11.25">
      <c r="B380" s="175"/>
      <c r="D380" s="152" t="s">
        <v>141</v>
      </c>
      <c r="E380" s="176" t="s">
        <v>1</v>
      </c>
      <c r="F380" s="177" t="s">
        <v>202</v>
      </c>
      <c r="H380" s="178">
        <v>12.22</v>
      </c>
      <c r="L380" s="175"/>
      <c r="M380" s="179"/>
      <c r="N380" s="180"/>
      <c r="O380" s="180"/>
      <c r="P380" s="180"/>
      <c r="Q380" s="180"/>
      <c r="R380" s="180"/>
      <c r="S380" s="180"/>
      <c r="T380" s="181"/>
      <c r="AT380" s="176" t="s">
        <v>141</v>
      </c>
      <c r="AU380" s="176" t="s">
        <v>139</v>
      </c>
      <c r="AV380" s="15" t="s">
        <v>78</v>
      </c>
      <c r="AW380" s="15" t="s">
        <v>30</v>
      </c>
      <c r="AX380" s="15" t="s">
        <v>81</v>
      </c>
      <c r="AY380" s="176" t="s">
        <v>132</v>
      </c>
    </row>
    <row r="381" spans="1:65" s="2" customFormat="1" ht="16.5" customHeight="1">
      <c r="A381" s="29"/>
      <c r="B381" s="137"/>
      <c r="C381" s="165" t="s">
        <v>778</v>
      </c>
      <c r="D381" s="165" t="s">
        <v>188</v>
      </c>
      <c r="E381" s="166" t="s">
        <v>779</v>
      </c>
      <c r="F381" s="167" t="s">
        <v>780</v>
      </c>
      <c r="G381" s="168" t="s">
        <v>185</v>
      </c>
      <c r="H381" s="169">
        <v>33.605</v>
      </c>
      <c r="I381" s="170">
        <v>130</v>
      </c>
      <c r="J381" s="170">
        <f>ROUND(I381*H381,2)</f>
        <v>4368.65</v>
      </c>
      <c r="K381" s="171"/>
      <c r="L381" s="172"/>
      <c r="M381" s="173" t="s">
        <v>1</v>
      </c>
      <c r="N381" s="174" t="s">
        <v>39</v>
      </c>
      <c r="O381" s="147">
        <v>0</v>
      </c>
      <c r="P381" s="147">
        <f>O381*H381</f>
        <v>0</v>
      </c>
      <c r="Q381" s="147">
        <v>0</v>
      </c>
      <c r="R381" s="147">
        <f>Q381*H381</f>
        <v>0</v>
      </c>
      <c r="S381" s="147">
        <v>0</v>
      </c>
      <c r="T381" s="148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49" t="s">
        <v>287</v>
      </c>
      <c r="AT381" s="149" t="s">
        <v>188</v>
      </c>
      <c r="AU381" s="149" t="s">
        <v>139</v>
      </c>
      <c r="AY381" s="17" t="s">
        <v>132</v>
      </c>
      <c r="BE381" s="150">
        <f>IF(N381="základní",J381,0)</f>
        <v>0</v>
      </c>
      <c r="BF381" s="150">
        <f>IF(N381="snížená",J381,0)</f>
        <v>4368.65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7" t="s">
        <v>139</v>
      </c>
      <c r="BK381" s="150">
        <f>ROUND(I381*H381,2)</f>
        <v>4368.65</v>
      </c>
      <c r="BL381" s="17" t="s">
        <v>195</v>
      </c>
      <c r="BM381" s="149" t="s">
        <v>781</v>
      </c>
    </row>
    <row r="382" spans="2:51" s="13" customFormat="1" ht="11.25">
      <c r="B382" s="151"/>
      <c r="D382" s="152" t="s">
        <v>141</v>
      </c>
      <c r="E382" s="153" t="s">
        <v>1</v>
      </c>
      <c r="F382" s="154" t="s">
        <v>782</v>
      </c>
      <c r="H382" s="155">
        <v>33.605</v>
      </c>
      <c r="L382" s="151"/>
      <c r="M382" s="156"/>
      <c r="N382" s="157"/>
      <c r="O382" s="157"/>
      <c r="P382" s="157"/>
      <c r="Q382" s="157"/>
      <c r="R382" s="157"/>
      <c r="S382" s="157"/>
      <c r="T382" s="158"/>
      <c r="AT382" s="153" t="s">
        <v>141</v>
      </c>
      <c r="AU382" s="153" t="s">
        <v>139</v>
      </c>
      <c r="AV382" s="13" t="s">
        <v>139</v>
      </c>
      <c r="AW382" s="13" t="s">
        <v>30</v>
      </c>
      <c r="AX382" s="13" t="s">
        <v>81</v>
      </c>
      <c r="AY382" s="153" t="s">
        <v>132</v>
      </c>
    </row>
    <row r="383" spans="1:65" s="2" customFormat="1" ht="21.75" customHeight="1">
      <c r="A383" s="29"/>
      <c r="B383" s="137"/>
      <c r="C383" s="138" t="s">
        <v>783</v>
      </c>
      <c r="D383" s="138" t="s">
        <v>135</v>
      </c>
      <c r="E383" s="139" t="s">
        <v>784</v>
      </c>
      <c r="F383" s="140" t="s">
        <v>785</v>
      </c>
      <c r="G383" s="141" t="s">
        <v>138</v>
      </c>
      <c r="H383" s="142">
        <v>24.48</v>
      </c>
      <c r="I383" s="143">
        <v>523</v>
      </c>
      <c r="J383" s="143">
        <f>ROUND(I383*H383,2)</f>
        <v>12803.04</v>
      </c>
      <c r="K383" s="144"/>
      <c r="L383" s="30"/>
      <c r="M383" s="145" t="s">
        <v>1</v>
      </c>
      <c r="N383" s="146" t="s">
        <v>39</v>
      </c>
      <c r="O383" s="147">
        <v>1.171</v>
      </c>
      <c r="P383" s="147">
        <f>O383*H383</f>
        <v>28.66608</v>
      </c>
      <c r="Q383" s="147">
        <v>0.03362</v>
      </c>
      <c r="R383" s="147">
        <f>Q383*H383</f>
        <v>0.8230175999999999</v>
      </c>
      <c r="S383" s="147">
        <v>0</v>
      </c>
      <c r="T383" s="148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49" t="s">
        <v>195</v>
      </c>
      <c r="AT383" s="149" t="s">
        <v>135</v>
      </c>
      <c r="AU383" s="149" t="s">
        <v>139</v>
      </c>
      <c r="AY383" s="17" t="s">
        <v>132</v>
      </c>
      <c r="BE383" s="150">
        <f>IF(N383="základní",J383,0)</f>
        <v>0</v>
      </c>
      <c r="BF383" s="150">
        <f>IF(N383="snížená",J383,0)</f>
        <v>12803.04</v>
      </c>
      <c r="BG383" s="150">
        <f>IF(N383="zákl. přenesená",J383,0)</f>
        <v>0</v>
      </c>
      <c r="BH383" s="150">
        <f>IF(N383="sníž. přenesená",J383,0)</f>
        <v>0</v>
      </c>
      <c r="BI383" s="150">
        <f>IF(N383="nulová",J383,0)</f>
        <v>0</v>
      </c>
      <c r="BJ383" s="17" t="s">
        <v>139</v>
      </c>
      <c r="BK383" s="150">
        <f>ROUND(I383*H383,2)</f>
        <v>12803.04</v>
      </c>
      <c r="BL383" s="17" t="s">
        <v>195</v>
      </c>
      <c r="BM383" s="149" t="s">
        <v>786</v>
      </c>
    </row>
    <row r="384" spans="2:51" s="13" customFormat="1" ht="11.25">
      <c r="B384" s="151"/>
      <c r="D384" s="152" t="s">
        <v>141</v>
      </c>
      <c r="E384" s="153" t="s">
        <v>1</v>
      </c>
      <c r="F384" s="154" t="s">
        <v>787</v>
      </c>
      <c r="H384" s="155">
        <v>16.92</v>
      </c>
      <c r="L384" s="151"/>
      <c r="M384" s="156"/>
      <c r="N384" s="157"/>
      <c r="O384" s="157"/>
      <c r="P384" s="157"/>
      <c r="Q384" s="157"/>
      <c r="R384" s="157"/>
      <c r="S384" s="157"/>
      <c r="T384" s="158"/>
      <c r="AT384" s="153" t="s">
        <v>141</v>
      </c>
      <c r="AU384" s="153" t="s">
        <v>139</v>
      </c>
      <c r="AV384" s="13" t="s">
        <v>139</v>
      </c>
      <c r="AW384" s="13" t="s">
        <v>30</v>
      </c>
      <c r="AX384" s="13" t="s">
        <v>73</v>
      </c>
      <c r="AY384" s="153" t="s">
        <v>132</v>
      </c>
    </row>
    <row r="385" spans="2:51" s="13" customFormat="1" ht="11.25">
      <c r="B385" s="151"/>
      <c r="D385" s="152" t="s">
        <v>141</v>
      </c>
      <c r="E385" s="153" t="s">
        <v>1</v>
      </c>
      <c r="F385" s="154" t="s">
        <v>788</v>
      </c>
      <c r="H385" s="155">
        <v>7.56</v>
      </c>
      <c r="L385" s="151"/>
      <c r="M385" s="156"/>
      <c r="N385" s="157"/>
      <c r="O385" s="157"/>
      <c r="P385" s="157"/>
      <c r="Q385" s="157"/>
      <c r="R385" s="157"/>
      <c r="S385" s="157"/>
      <c r="T385" s="158"/>
      <c r="AT385" s="153" t="s">
        <v>141</v>
      </c>
      <c r="AU385" s="153" t="s">
        <v>139</v>
      </c>
      <c r="AV385" s="13" t="s">
        <v>139</v>
      </c>
      <c r="AW385" s="13" t="s">
        <v>30</v>
      </c>
      <c r="AX385" s="13" t="s">
        <v>73</v>
      </c>
      <c r="AY385" s="153" t="s">
        <v>132</v>
      </c>
    </row>
    <row r="386" spans="2:51" s="15" customFormat="1" ht="11.25">
      <c r="B386" s="175"/>
      <c r="D386" s="152" t="s">
        <v>141</v>
      </c>
      <c r="E386" s="176" t="s">
        <v>1</v>
      </c>
      <c r="F386" s="177" t="s">
        <v>202</v>
      </c>
      <c r="H386" s="178">
        <v>24.48</v>
      </c>
      <c r="L386" s="175"/>
      <c r="M386" s="179"/>
      <c r="N386" s="180"/>
      <c r="O386" s="180"/>
      <c r="P386" s="180"/>
      <c r="Q386" s="180"/>
      <c r="R386" s="180"/>
      <c r="S386" s="180"/>
      <c r="T386" s="181"/>
      <c r="AT386" s="176" t="s">
        <v>141</v>
      </c>
      <c r="AU386" s="176" t="s">
        <v>139</v>
      </c>
      <c r="AV386" s="15" t="s">
        <v>78</v>
      </c>
      <c r="AW386" s="15" t="s">
        <v>30</v>
      </c>
      <c r="AX386" s="15" t="s">
        <v>81</v>
      </c>
      <c r="AY386" s="176" t="s">
        <v>132</v>
      </c>
    </row>
    <row r="387" spans="1:65" s="2" customFormat="1" ht="21.75" customHeight="1">
      <c r="A387" s="29"/>
      <c r="B387" s="137"/>
      <c r="C387" s="165" t="s">
        <v>789</v>
      </c>
      <c r="D387" s="165" t="s">
        <v>188</v>
      </c>
      <c r="E387" s="166" t="s">
        <v>790</v>
      </c>
      <c r="F387" s="167" t="s">
        <v>791</v>
      </c>
      <c r="G387" s="168" t="s">
        <v>138</v>
      </c>
      <c r="H387" s="169">
        <v>26.928</v>
      </c>
      <c r="I387" s="170">
        <v>520</v>
      </c>
      <c r="J387" s="170">
        <f>ROUND(I387*H387,2)</f>
        <v>14002.56</v>
      </c>
      <c r="K387" s="171"/>
      <c r="L387" s="172"/>
      <c r="M387" s="173" t="s">
        <v>1</v>
      </c>
      <c r="N387" s="174" t="s">
        <v>39</v>
      </c>
      <c r="O387" s="147">
        <v>0</v>
      </c>
      <c r="P387" s="147">
        <f>O387*H387</f>
        <v>0</v>
      </c>
      <c r="Q387" s="147">
        <v>0.0155</v>
      </c>
      <c r="R387" s="147">
        <f>Q387*H387</f>
        <v>0.41738400000000003</v>
      </c>
      <c r="S387" s="147">
        <v>0</v>
      </c>
      <c r="T387" s="148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49" t="s">
        <v>287</v>
      </c>
      <c r="AT387" s="149" t="s">
        <v>188</v>
      </c>
      <c r="AU387" s="149" t="s">
        <v>139</v>
      </c>
      <c r="AY387" s="17" t="s">
        <v>132</v>
      </c>
      <c r="BE387" s="150">
        <f>IF(N387="základní",J387,0)</f>
        <v>0</v>
      </c>
      <c r="BF387" s="150">
        <f>IF(N387="snížená",J387,0)</f>
        <v>14002.56</v>
      </c>
      <c r="BG387" s="150">
        <f>IF(N387="zákl. přenesená",J387,0)</f>
        <v>0</v>
      </c>
      <c r="BH387" s="150">
        <f>IF(N387="sníž. přenesená",J387,0)</f>
        <v>0</v>
      </c>
      <c r="BI387" s="150">
        <f>IF(N387="nulová",J387,0)</f>
        <v>0</v>
      </c>
      <c r="BJ387" s="17" t="s">
        <v>139</v>
      </c>
      <c r="BK387" s="150">
        <f>ROUND(I387*H387,2)</f>
        <v>14002.56</v>
      </c>
      <c r="BL387" s="17" t="s">
        <v>195</v>
      </c>
      <c r="BM387" s="149" t="s">
        <v>792</v>
      </c>
    </row>
    <row r="388" spans="2:51" s="13" customFormat="1" ht="11.25">
      <c r="B388" s="151"/>
      <c r="D388" s="152" t="s">
        <v>141</v>
      </c>
      <c r="E388" s="153" t="s">
        <v>1</v>
      </c>
      <c r="F388" s="154" t="s">
        <v>793</v>
      </c>
      <c r="H388" s="155">
        <v>26.928</v>
      </c>
      <c r="L388" s="151"/>
      <c r="M388" s="156"/>
      <c r="N388" s="157"/>
      <c r="O388" s="157"/>
      <c r="P388" s="157"/>
      <c r="Q388" s="157"/>
      <c r="R388" s="157"/>
      <c r="S388" s="157"/>
      <c r="T388" s="158"/>
      <c r="AT388" s="153" t="s">
        <v>141</v>
      </c>
      <c r="AU388" s="153" t="s">
        <v>139</v>
      </c>
      <c r="AV388" s="13" t="s">
        <v>139</v>
      </c>
      <c r="AW388" s="13" t="s">
        <v>30</v>
      </c>
      <c r="AX388" s="13" t="s">
        <v>81</v>
      </c>
      <c r="AY388" s="153" t="s">
        <v>132</v>
      </c>
    </row>
    <row r="389" spans="1:65" s="2" customFormat="1" ht="16.5" customHeight="1">
      <c r="A389" s="29"/>
      <c r="B389" s="137"/>
      <c r="C389" s="138" t="s">
        <v>794</v>
      </c>
      <c r="D389" s="138" t="s">
        <v>135</v>
      </c>
      <c r="E389" s="139" t="s">
        <v>795</v>
      </c>
      <c r="F389" s="140" t="s">
        <v>796</v>
      </c>
      <c r="G389" s="141" t="s">
        <v>138</v>
      </c>
      <c r="H389" s="142">
        <v>24.48</v>
      </c>
      <c r="I389" s="143">
        <v>40.3</v>
      </c>
      <c r="J389" s="143">
        <f>ROUND(I389*H389,2)</f>
        <v>986.54</v>
      </c>
      <c r="K389" s="144"/>
      <c r="L389" s="30"/>
      <c r="M389" s="145" t="s">
        <v>1</v>
      </c>
      <c r="N389" s="146" t="s">
        <v>39</v>
      </c>
      <c r="O389" s="147">
        <v>0.044</v>
      </c>
      <c r="P389" s="147">
        <f>O389*H389</f>
        <v>1.0771199999999999</v>
      </c>
      <c r="Q389" s="147">
        <v>0.0003</v>
      </c>
      <c r="R389" s="147">
        <f>Q389*H389</f>
        <v>0.007344</v>
      </c>
      <c r="S389" s="147">
        <v>0</v>
      </c>
      <c r="T389" s="148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49" t="s">
        <v>195</v>
      </c>
      <c r="AT389" s="149" t="s">
        <v>135</v>
      </c>
      <c r="AU389" s="149" t="s">
        <v>139</v>
      </c>
      <c r="AY389" s="17" t="s">
        <v>132</v>
      </c>
      <c r="BE389" s="150">
        <f>IF(N389="základní",J389,0)</f>
        <v>0</v>
      </c>
      <c r="BF389" s="150">
        <f>IF(N389="snížená",J389,0)</f>
        <v>986.54</v>
      </c>
      <c r="BG389" s="150">
        <f>IF(N389="zákl. přenesená",J389,0)</f>
        <v>0</v>
      </c>
      <c r="BH389" s="150">
        <f>IF(N389="sníž. přenesená",J389,0)</f>
        <v>0</v>
      </c>
      <c r="BI389" s="150">
        <f>IF(N389="nulová",J389,0)</f>
        <v>0</v>
      </c>
      <c r="BJ389" s="17" t="s">
        <v>139</v>
      </c>
      <c r="BK389" s="150">
        <f>ROUND(I389*H389,2)</f>
        <v>986.54</v>
      </c>
      <c r="BL389" s="17" t="s">
        <v>195</v>
      </c>
      <c r="BM389" s="149" t="s">
        <v>797</v>
      </c>
    </row>
    <row r="390" spans="1:65" s="2" customFormat="1" ht="21.75" customHeight="1">
      <c r="A390" s="29"/>
      <c r="B390" s="137"/>
      <c r="C390" s="138" t="s">
        <v>798</v>
      </c>
      <c r="D390" s="138" t="s">
        <v>135</v>
      </c>
      <c r="E390" s="139" t="s">
        <v>799</v>
      </c>
      <c r="F390" s="140" t="s">
        <v>800</v>
      </c>
      <c r="G390" s="141" t="s">
        <v>230</v>
      </c>
      <c r="H390" s="142">
        <v>1.252</v>
      </c>
      <c r="I390" s="143">
        <v>521</v>
      </c>
      <c r="J390" s="143">
        <f>ROUND(I390*H390,2)</f>
        <v>652.29</v>
      </c>
      <c r="K390" s="144"/>
      <c r="L390" s="30"/>
      <c r="M390" s="145" t="s">
        <v>1</v>
      </c>
      <c r="N390" s="146" t="s">
        <v>39</v>
      </c>
      <c r="O390" s="147">
        <v>1.305</v>
      </c>
      <c r="P390" s="147">
        <f>O390*H390</f>
        <v>1.6338599999999999</v>
      </c>
      <c r="Q390" s="147">
        <v>0</v>
      </c>
      <c r="R390" s="147">
        <f>Q390*H390</f>
        <v>0</v>
      </c>
      <c r="S390" s="147">
        <v>0</v>
      </c>
      <c r="T390" s="148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49" t="s">
        <v>195</v>
      </c>
      <c r="AT390" s="149" t="s">
        <v>135</v>
      </c>
      <c r="AU390" s="149" t="s">
        <v>139</v>
      </c>
      <c r="AY390" s="17" t="s">
        <v>132</v>
      </c>
      <c r="BE390" s="150">
        <f>IF(N390="základní",J390,0)</f>
        <v>0</v>
      </c>
      <c r="BF390" s="150">
        <f>IF(N390="snížená",J390,0)</f>
        <v>652.29</v>
      </c>
      <c r="BG390" s="150">
        <f>IF(N390="zákl. přenesená",J390,0)</f>
        <v>0</v>
      </c>
      <c r="BH390" s="150">
        <f>IF(N390="sníž. přenesená",J390,0)</f>
        <v>0</v>
      </c>
      <c r="BI390" s="150">
        <f>IF(N390="nulová",J390,0)</f>
        <v>0</v>
      </c>
      <c r="BJ390" s="17" t="s">
        <v>139</v>
      </c>
      <c r="BK390" s="150">
        <f>ROUND(I390*H390,2)</f>
        <v>652.29</v>
      </c>
      <c r="BL390" s="17" t="s">
        <v>195</v>
      </c>
      <c r="BM390" s="149" t="s">
        <v>801</v>
      </c>
    </row>
    <row r="391" spans="1:65" s="2" customFormat="1" ht="21.75" customHeight="1">
      <c r="A391" s="29"/>
      <c r="B391" s="137"/>
      <c r="C391" s="138" t="s">
        <v>802</v>
      </c>
      <c r="D391" s="138" t="s">
        <v>135</v>
      </c>
      <c r="E391" s="139" t="s">
        <v>803</v>
      </c>
      <c r="F391" s="140" t="s">
        <v>804</v>
      </c>
      <c r="G391" s="141" t="s">
        <v>230</v>
      </c>
      <c r="H391" s="142">
        <v>1.252</v>
      </c>
      <c r="I391" s="143">
        <v>359</v>
      </c>
      <c r="J391" s="143">
        <f>ROUND(I391*H391,2)</f>
        <v>449.47</v>
      </c>
      <c r="K391" s="144"/>
      <c r="L391" s="30"/>
      <c r="M391" s="145" t="s">
        <v>1</v>
      </c>
      <c r="N391" s="146" t="s">
        <v>39</v>
      </c>
      <c r="O391" s="147">
        <v>1.14</v>
      </c>
      <c r="P391" s="147">
        <f>O391*H391</f>
        <v>1.4272799999999999</v>
      </c>
      <c r="Q391" s="147">
        <v>0</v>
      </c>
      <c r="R391" s="147">
        <f>Q391*H391</f>
        <v>0</v>
      </c>
      <c r="S391" s="147">
        <v>0</v>
      </c>
      <c r="T391" s="148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49" t="s">
        <v>195</v>
      </c>
      <c r="AT391" s="149" t="s">
        <v>135</v>
      </c>
      <c r="AU391" s="149" t="s">
        <v>139</v>
      </c>
      <c r="AY391" s="17" t="s">
        <v>132</v>
      </c>
      <c r="BE391" s="150">
        <f>IF(N391="základní",J391,0)</f>
        <v>0</v>
      </c>
      <c r="BF391" s="150">
        <f>IF(N391="snížená",J391,0)</f>
        <v>449.47</v>
      </c>
      <c r="BG391" s="150">
        <f>IF(N391="zákl. přenesená",J391,0)</f>
        <v>0</v>
      </c>
      <c r="BH391" s="150">
        <f>IF(N391="sníž. přenesená",J391,0)</f>
        <v>0</v>
      </c>
      <c r="BI391" s="150">
        <f>IF(N391="nulová",J391,0)</f>
        <v>0</v>
      </c>
      <c r="BJ391" s="17" t="s">
        <v>139</v>
      </c>
      <c r="BK391" s="150">
        <f>ROUND(I391*H391,2)</f>
        <v>449.47</v>
      </c>
      <c r="BL391" s="17" t="s">
        <v>195</v>
      </c>
      <c r="BM391" s="149" t="s">
        <v>805</v>
      </c>
    </row>
    <row r="392" spans="1:65" s="2" customFormat="1" ht="16.5" customHeight="1">
      <c r="A392" s="29"/>
      <c r="B392" s="137"/>
      <c r="C392" s="138" t="s">
        <v>806</v>
      </c>
      <c r="D392" s="138" t="s">
        <v>135</v>
      </c>
      <c r="E392" s="139"/>
      <c r="F392" s="140"/>
      <c r="G392" s="141"/>
      <c r="H392" s="142"/>
      <c r="I392" s="143"/>
      <c r="J392" s="143"/>
      <c r="K392" s="144"/>
      <c r="L392" s="30"/>
      <c r="M392" s="145" t="s">
        <v>1</v>
      </c>
      <c r="N392" s="146" t="s">
        <v>39</v>
      </c>
      <c r="O392" s="147">
        <v>0</v>
      </c>
      <c r="P392" s="147">
        <f>O392*H392</f>
        <v>0</v>
      </c>
      <c r="Q392" s="147">
        <v>0</v>
      </c>
      <c r="R392" s="147">
        <f>Q392*H392</f>
        <v>0</v>
      </c>
      <c r="S392" s="147">
        <v>0</v>
      </c>
      <c r="T392" s="148">
        <f>S392*H392</f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49" t="s">
        <v>195</v>
      </c>
      <c r="AT392" s="149" t="s">
        <v>135</v>
      </c>
      <c r="AU392" s="149" t="s">
        <v>139</v>
      </c>
      <c r="AY392" s="17" t="s">
        <v>132</v>
      </c>
      <c r="BE392" s="150">
        <f>IF(N392="základní",J392,0)</f>
        <v>0</v>
      </c>
      <c r="BF392" s="150">
        <f>IF(N392="snížená",J392,0)</f>
        <v>0</v>
      </c>
      <c r="BG392" s="150">
        <f>IF(N392="zákl. přenesená",J392,0)</f>
        <v>0</v>
      </c>
      <c r="BH392" s="150">
        <f>IF(N392="sníž. přenesená",J392,0)</f>
        <v>0</v>
      </c>
      <c r="BI392" s="150">
        <f>IF(N392="nulová",J392,0)</f>
        <v>0</v>
      </c>
      <c r="BJ392" s="17" t="s">
        <v>139</v>
      </c>
      <c r="BK392" s="150">
        <f>ROUND(I392*H392,2)</f>
        <v>0</v>
      </c>
      <c r="BL392" s="17" t="s">
        <v>195</v>
      </c>
      <c r="BM392" s="149" t="s">
        <v>807</v>
      </c>
    </row>
    <row r="393" spans="2:63" s="12" customFormat="1" ht="22.9" customHeight="1">
      <c r="B393" s="125"/>
      <c r="D393" s="126" t="s">
        <v>72</v>
      </c>
      <c r="E393" s="135" t="s">
        <v>808</v>
      </c>
      <c r="F393" s="135" t="s">
        <v>809</v>
      </c>
      <c r="J393" s="136">
        <f>BK393</f>
        <v>1157.38</v>
      </c>
      <c r="L393" s="125"/>
      <c r="M393" s="129"/>
      <c r="N393" s="130"/>
      <c r="O393" s="130"/>
      <c r="P393" s="131">
        <f>SUM(P394:P398)</f>
        <v>2.3177000000000003</v>
      </c>
      <c r="Q393" s="130"/>
      <c r="R393" s="131">
        <f>SUM(R394:R398)</f>
        <v>0.001617</v>
      </c>
      <c r="S393" s="130"/>
      <c r="T393" s="132">
        <f>SUM(T394:T398)</f>
        <v>0</v>
      </c>
      <c r="AR393" s="126" t="s">
        <v>139</v>
      </c>
      <c r="AT393" s="133" t="s">
        <v>72</v>
      </c>
      <c r="AU393" s="133" t="s">
        <v>81</v>
      </c>
      <c r="AY393" s="126" t="s">
        <v>132</v>
      </c>
      <c r="BK393" s="134">
        <f>SUM(BK394:BK398)</f>
        <v>1157.38</v>
      </c>
    </row>
    <row r="394" spans="1:65" s="2" customFormat="1" ht="21.75" customHeight="1">
      <c r="A394" s="29"/>
      <c r="B394" s="137"/>
      <c r="C394" s="138" t="s">
        <v>810</v>
      </c>
      <c r="D394" s="138" t="s">
        <v>135</v>
      </c>
      <c r="E394" s="139" t="s">
        <v>811</v>
      </c>
      <c r="F394" s="140" t="s">
        <v>812</v>
      </c>
      <c r="G394" s="141" t="s">
        <v>138</v>
      </c>
      <c r="H394" s="142">
        <v>4.9</v>
      </c>
      <c r="I394" s="143">
        <v>52</v>
      </c>
      <c r="J394" s="143">
        <f>ROUND(I394*H394,2)</f>
        <v>254.8</v>
      </c>
      <c r="K394" s="144"/>
      <c r="L394" s="30"/>
      <c r="M394" s="145" t="s">
        <v>1</v>
      </c>
      <c r="N394" s="146" t="s">
        <v>39</v>
      </c>
      <c r="O394" s="147">
        <v>0.117</v>
      </c>
      <c r="P394" s="147">
        <f>O394*H394</f>
        <v>0.5733</v>
      </c>
      <c r="Q394" s="147">
        <v>7E-05</v>
      </c>
      <c r="R394" s="147">
        <f>Q394*H394</f>
        <v>0.000343</v>
      </c>
      <c r="S394" s="147">
        <v>0</v>
      </c>
      <c r="T394" s="148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49" t="s">
        <v>195</v>
      </c>
      <c r="AT394" s="149" t="s">
        <v>135</v>
      </c>
      <c r="AU394" s="149" t="s">
        <v>139</v>
      </c>
      <c r="AY394" s="17" t="s">
        <v>132</v>
      </c>
      <c r="BE394" s="150">
        <f>IF(N394="základní",J394,0)</f>
        <v>0</v>
      </c>
      <c r="BF394" s="150">
        <f>IF(N394="snížená",J394,0)</f>
        <v>254.8</v>
      </c>
      <c r="BG394" s="150">
        <f>IF(N394="zákl. přenesená",J394,0)</f>
        <v>0</v>
      </c>
      <c r="BH394" s="150">
        <f>IF(N394="sníž. přenesená",J394,0)</f>
        <v>0</v>
      </c>
      <c r="BI394" s="150">
        <f>IF(N394="nulová",J394,0)</f>
        <v>0</v>
      </c>
      <c r="BJ394" s="17" t="s">
        <v>139</v>
      </c>
      <c r="BK394" s="150">
        <f>ROUND(I394*H394,2)</f>
        <v>254.8</v>
      </c>
      <c r="BL394" s="17" t="s">
        <v>195</v>
      </c>
      <c r="BM394" s="149" t="s">
        <v>813</v>
      </c>
    </row>
    <row r="395" spans="1:65" s="2" customFormat="1" ht="21.75" customHeight="1">
      <c r="A395" s="29"/>
      <c r="B395" s="137"/>
      <c r="C395" s="138" t="s">
        <v>814</v>
      </c>
      <c r="D395" s="138" t="s">
        <v>135</v>
      </c>
      <c r="E395" s="139" t="s">
        <v>815</v>
      </c>
      <c r="F395" s="140" t="s">
        <v>816</v>
      </c>
      <c r="G395" s="141" t="s">
        <v>138</v>
      </c>
      <c r="H395" s="142">
        <v>4.9</v>
      </c>
      <c r="I395" s="143">
        <v>91.5</v>
      </c>
      <c r="J395" s="143">
        <f>ROUND(I395*H395,2)</f>
        <v>448.35</v>
      </c>
      <c r="K395" s="144"/>
      <c r="L395" s="30"/>
      <c r="M395" s="145" t="s">
        <v>1</v>
      </c>
      <c r="N395" s="146" t="s">
        <v>39</v>
      </c>
      <c r="O395" s="147">
        <v>0.184</v>
      </c>
      <c r="P395" s="147">
        <f>O395*H395</f>
        <v>0.9016000000000001</v>
      </c>
      <c r="Q395" s="147">
        <v>0.00014</v>
      </c>
      <c r="R395" s="147">
        <f>Q395*H395</f>
        <v>0.000686</v>
      </c>
      <c r="S395" s="147">
        <v>0</v>
      </c>
      <c r="T395" s="148">
        <f>S395*H395</f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49" t="s">
        <v>195</v>
      </c>
      <c r="AT395" s="149" t="s">
        <v>135</v>
      </c>
      <c r="AU395" s="149" t="s">
        <v>139</v>
      </c>
      <c r="AY395" s="17" t="s">
        <v>132</v>
      </c>
      <c r="BE395" s="150">
        <f>IF(N395="základní",J395,0)</f>
        <v>0</v>
      </c>
      <c r="BF395" s="150">
        <f>IF(N395="snížená",J395,0)</f>
        <v>448.35</v>
      </c>
      <c r="BG395" s="150">
        <f>IF(N395="zákl. přenesená",J395,0)</f>
        <v>0</v>
      </c>
      <c r="BH395" s="150">
        <f>IF(N395="sníž. přenesená",J395,0)</f>
        <v>0</v>
      </c>
      <c r="BI395" s="150">
        <f>IF(N395="nulová",J395,0)</f>
        <v>0</v>
      </c>
      <c r="BJ395" s="17" t="s">
        <v>139</v>
      </c>
      <c r="BK395" s="150">
        <f>ROUND(I395*H395,2)</f>
        <v>448.35</v>
      </c>
      <c r="BL395" s="17" t="s">
        <v>195</v>
      </c>
      <c r="BM395" s="149" t="s">
        <v>817</v>
      </c>
    </row>
    <row r="396" spans="2:51" s="14" customFormat="1" ht="11.25">
      <c r="B396" s="159"/>
      <c r="D396" s="152" t="s">
        <v>141</v>
      </c>
      <c r="E396" s="160" t="s">
        <v>1</v>
      </c>
      <c r="F396" s="161" t="s">
        <v>818</v>
      </c>
      <c r="H396" s="160" t="s">
        <v>1</v>
      </c>
      <c r="L396" s="159"/>
      <c r="M396" s="162"/>
      <c r="N396" s="163"/>
      <c r="O396" s="163"/>
      <c r="P396" s="163"/>
      <c r="Q396" s="163"/>
      <c r="R396" s="163"/>
      <c r="S396" s="163"/>
      <c r="T396" s="164"/>
      <c r="AT396" s="160" t="s">
        <v>141</v>
      </c>
      <c r="AU396" s="160" t="s">
        <v>139</v>
      </c>
      <c r="AV396" s="14" t="s">
        <v>81</v>
      </c>
      <c r="AW396" s="14" t="s">
        <v>30</v>
      </c>
      <c r="AX396" s="14" t="s">
        <v>73</v>
      </c>
      <c r="AY396" s="160" t="s">
        <v>132</v>
      </c>
    </row>
    <row r="397" spans="2:51" s="13" customFormat="1" ht="11.25">
      <c r="B397" s="151"/>
      <c r="D397" s="152" t="s">
        <v>141</v>
      </c>
      <c r="E397" s="153" t="s">
        <v>1</v>
      </c>
      <c r="F397" s="154" t="s">
        <v>819</v>
      </c>
      <c r="H397" s="155">
        <v>4.9</v>
      </c>
      <c r="L397" s="151"/>
      <c r="M397" s="156"/>
      <c r="N397" s="157"/>
      <c r="O397" s="157"/>
      <c r="P397" s="157"/>
      <c r="Q397" s="157"/>
      <c r="R397" s="157"/>
      <c r="S397" s="157"/>
      <c r="T397" s="158"/>
      <c r="AT397" s="153" t="s">
        <v>141</v>
      </c>
      <c r="AU397" s="153" t="s">
        <v>139</v>
      </c>
      <c r="AV397" s="13" t="s">
        <v>139</v>
      </c>
      <c r="AW397" s="13" t="s">
        <v>30</v>
      </c>
      <c r="AX397" s="13" t="s">
        <v>81</v>
      </c>
      <c r="AY397" s="153" t="s">
        <v>132</v>
      </c>
    </row>
    <row r="398" spans="1:65" s="2" customFormat="1" ht="21.75" customHeight="1">
      <c r="A398" s="29"/>
      <c r="B398" s="137"/>
      <c r="C398" s="138" t="s">
        <v>820</v>
      </c>
      <c r="D398" s="138" t="s">
        <v>135</v>
      </c>
      <c r="E398" s="139" t="s">
        <v>821</v>
      </c>
      <c r="F398" s="140" t="s">
        <v>822</v>
      </c>
      <c r="G398" s="141" t="s">
        <v>138</v>
      </c>
      <c r="H398" s="142">
        <v>4.9</v>
      </c>
      <c r="I398" s="143">
        <v>92.7</v>
      </c>
      <c r="J398" s="143">
        <f>ROUND(I398*H398,2)</f>
        <v>454.23</v>
      </c>
      <c r="K398" s="144"/>
      <c r="L398" s="30"/>
      <c r="M398" s="145" t="s">
        <v>1</v>
      </c>
      <c r="N398" s="146" t="s">
        <v>39</v>
      </c>
      <c r="O398" s="147">
        <v>0.172</v>
      </c>
      <c r="P398" s="147">
        <f>O398*H398</f>
        <v>0.8428</v>
      </c>
      <c r="Q398" s="147">
        <v>0.00012</v>
      </c>
      <c r="R398" s="147">
        <f>Q398*H398</f>
        <v>0.0005880000000000001</v>
      </c>
      <c r="S398" s="147">
        <v>0</v>
      </c>
      <c r="T398" s="148">
        <f>S398*H398</f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49" t="s">
        <v>195</v>
      </c>
      <c r="AT398" s="149" t="s">
        <v>135</v>
      </c>
      <c r="AU398" s="149" t="s">
        <v>139</v>
      </c>
      <c r="AY398" s="17" t="s">
        <v>132</v>
      </c>
      <c r="BE398" s="150">
        <f>IF(N398="základní",J398,0)</f>
        <v>0</v>
      </c>
      <c r="BF398" s="150">
        <f>IF(N398="snížená",J398,0)</f>
        <v>454.23</v>
      </c>
      <c r="BG398" s="150">
        <f>IF(N398="zákl. přenesená",J398,0)</f>
        <v>0</v>
      </c>
      <c r="BH398" s="150">
        <f>IF(N398="sníž. přenesená",J398,0)</f>
        <v>0</v>
      </c>
      <c r="BI398" s="150">
        <f>IF(N398="nulová",J398,0)</f>
        <v>0</v>
      </c>
      <c r="BJ398" s="17" t="s">
        <v>139</v>
      </c>
      <c r="BK398" s="150">
        <f>ROUND(I398*H398,2)</f>
        <v>454.23</v>
      </c>
      <c r="BL398" s="17" t="s">
        <v>195</v>
      </c>
      <c r="BM398" s="149" t="s">
        <v>823</v>
      </c>
    </row>
    <row r="399" spans="2:63" s="12" customFormat="1" ht="22.9" customHeight="1">
      <c r="B399" s="125"/>
      <c r="D399" s="126" t="s">
        <v>72</v>
      </c>
      <c r="E399" s="135" t="s">
        <v>824</v>
      </c>
      <c r="F399" s="135" t="s">
        <v>825</v>
      </c>
      <c r="J399" s="136">
        <f>BK399</f>
        <v>1555.48</v>
      </c>
      <c r="L399" s="125"/>
      <c r="M399" s="129"/>
      <c r="N399" s="130"/>
      <c r="O399" s="130"/>
      <c r="P399" s="131">
        <f>SUM(P400:P415)</f>
        <v>3.080544</v>
      </c>
      <c r="Q399" s="130"/>
      <c r="R399" s="131">
        <f>SUM(R400:R415)</f>
        <v>0.012557060000000002</v>
      </c>
      <c r="S399" s="130"/>
      <c r="T399" s="132">
        <f>SUM(T400:T415)</f>
        <v>0.00044733</v>
      </c>
      <c r="AR399" s="126" t="s">
        <v>139</v>
      </c>
      <c r="AT399" s="133" t="s">
        <v>72</v>
      </c>
      <c r="AU399" s="133" t="s">
        <v>81</v>
      </c>
      <c r="AY399" s="126" t="s">
        <v>132</v>
      </c>
      <c r="BK399" s="134">
        <f>SUM(BK400:BK415)</f>
        <v>1555.48</v>
      </c>
    </row>
    <row r="400" spans="1:65" s="2" customFormat="1" ht="21.75" customHeight="1">
      <c r="A400" s="29"/>
      <c r="B400" s="137"/>
      <c r="C400" s="138" t="s">
        <v>826</v>
      </c>
      <c r="D400" s="138" t="s">
        <v>135</v>
      </c>
      <c r="E400" s="139" t="s">
        <v>193</v>
      </c>
      <c r="F400" s="140" t="s">
        <v>194</v>
      </c>
      <c r="G400" s="141" t="s">
        <v>138</v>
      </c>
      <c r="H400" s="142">
        <v>30.038</v>
      </c>
      <c r="I400" s="143">
        <v>4.23</v>
      </c>
      <c r="J400" s="143">
        <f>ROUND(I400*H400,2)</f>
        <v>127.06</v>
      </c>
      <c r="K400" s="144"/>
      <c r="L400" s="30"/>
      <c r="M400" s="145" t="s">
        <v>1</v>
      </c>
      <c r="N400" s="146" t="s">
        <v>39</v>
      </c>
      <c r="O400" s="147">
        <v>0.012</v>
      </c>
      <c r="P400" s="147">
        <f>O400*H400</f>
        <v>0.360456</v>
      </c>
      <c r="Q400" s="147">
        <v>0</v>
      </c>
      <c r="R400" s="147">
        <f>Q400*H400</f>
        <v>0</v>
      </c>
      <c r="S400" s="147">
        <v>0</v>
      </c>
      <c r="T400" s="148">
        <f>S400*H400</f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49" t="s">
        <v>195</v>
      </c>
      <c r="AT400" s="149" t="s">
        <v>135</v>
      </c>
      <c r="AU400" s="149" t="s">
        <v>139</v>
      </c>
      <c r="AY400" s="17" t="s">
        <v>132</v>
      </c>
      <c r="BE400" s="150">
        <f>IF(N400="základní",J400,0)</f>
        <v>0</v>
      </c>
      <c r="BF400" s="150">
        <f>IF(N400="snížená",J400,0)</f>
        <v>127.06</v>
      </c>
      <c r="BG400" s="150">
        <f>IF(N400="zákl. přenesená",J400,0)</f>
        <v>0</v>
      </c>
      <c r="BH400" s="150">
        <f>IF(N400="sníž. přenesená",J400,0)</f>
        <v>0</v>
      </c>
      <c r="BI400" s="150">
        <f>IF(N400="nulová",J400,0)</f>
        <v>0</v>
      </c>
      <c r="BJ400" s="17" t="s">
        <v>139</v>
      </c>
      <c r="BK400" s="150">
        <f>ROUND(I400*H400,2)</f>
        <v>127.06</v>
      </c>
      <c r="BL400" s="17" t="s">
        <v>195</v>
      </c>
      <c r="BM400" s="149" t="s">
        <v>827</v>
      </c>
    </row>
    <row r="401" spans="2:51" s="14" customFormat="1" ht="11.25">
      <c r="B401" s="159"/>
      <c r="D401" s="152" t="s">
        <v>141</v>
      </c>
      <c r="E401" s="160" t="s">
        <v>1</v>
      </c>
      <c r="F401" s="161" t="s">
        <v>199</v>
      </c>
      <c r="H401" s="160" t="s">
        <v>1</v>
      </c>
      <c r="L401" s="159"/>
      <c r="M401" s="162"/>
      <c r="N401" s="163"/>
      <c r="O401" s="163"/>
      <c r="P401" s="163"/>
      <c r="Q401" s="163"/>
      <c r="R401" s="163"/>
      <c r="S401" s="163"/>
      <c r="T401" s="164"/>
      <c r="AT401" s="160" t="s">
        <v>141</v>
      </c>
      <c r="AU401" s="160" t="s">
        <v>139</v>
      </c>
      <c r="AV401" s="14" t="s">
        <v>81</v>
      </c>
      <c r="AW401" s="14" t="s">
        <v>30</v>
      </c>
      <c r="AX401" s="14" t="s">
        <v>73</v>
      </c>
      <c r="AY401" s="160" t="s">
        <v>132</v>
      </c>
    </row>
    <row r="402" spans="2:51" s="13" customFormat="1" ht="11.25">
      <c r="B402" s="151"/>
      <c r="D402" s="152" t="s">
        <v>141</v>
      </c>
      <c r="E402" s="153" t="s">
        <v>1</v>
      </c>
      <c r="F402" s="154" t="s">
        <v>828</v>
      </c>
      <c r="H402" s="155">
        <v>0.885</v>
      </c>
      <c r="L402" s="151"/>
      <c r="M402" s="156"/>
      <c r="N402" s="157"/>
      <c r="O402" s="157"/>
      <c r="P402" s="157"/>
      <c r="Q402" s="157"/>
      <c r="R402" s="157"/>
      <c r="S402" s="157"/>
      <c r="T402" s="158"/>
      <c r="AT402" s="153" t="s">
        <v>141</v>
      </c>
      <c r="AU402" s="153" t="s">
        <v>139</v>
      </c>
      <c r="AV402" s="13" t="s">
        <v>139</v>
      </c>
      <c r="AW402" s="13" t="s">
        <v>30</v>
      </c>
      <c r="AX402" s="13" t="s">
        <v>73</v>
      </c>
      <c r="AY402" s="153" t="s">
        <v>132</v>
      </c>
    </row>
    <row r="403" spans="2:51" s="13" customFormat="1" ht="11.25">
      <c r="B403" s="151"/>
      <c r="D403" s="152" t="s">
        <v>141</v>
      </c>
      <c r="E403" s="153" t="s">
        <v>1</v>
      </c>
      <c r="F403" s="154" t="s">
        <v>272</v>
      </c>
      <c r="H403" s="155">
        <v>4.363</v>
      </c>
      <c r="L403" s="151"/>
      <c r="M403" s="156"/>
      <c r="N403" s="157"/>
      <c r="O403" s="157"/>
      <c r="P403" s="157"/>
      <c r="Q403" s="157"/>
      <c r="R403" s="157"/>
      <c r="S403" s="157"/>
      <c r="T403" s="158"/>
      <c r="AT403" s="153" t="s">
        <v>141</v>
      </c>
      <c r="AU403" s="153" t="s">
        <v>139</v>
      </c>
      <c r="AV403" s="13" t="s">
        <v>139</v>
      </c>
      <c r="AW403" s="13" t="s">
        <v>30</v>
      </c>
      <c r="AX403" s="13" t="s">
        <v>73</v>
      </c>
      <c r="AY403" s="153" t="s">
        <v>132</v>
      </c>
    </row>
    <row r="404" spans="2:51" s="14" customFormat="1" ht="11.25">
      <c r="B404" s="159"/>
      <c r="D404" s="152" t="s">
        <v>141</v>
      </c>
      <c r="E404" s="160" t="s">
        <v>1</v>
      </c>
      <c r="F404" s="161" t="s">
        <v>829</v>
      </c>
      <c r="H404" s="160" t="s">
        <v>1</v>
      </c>
      <c r="L404" s="159"/>
      <c r="M404" s="162"/>
      <c r="N404" s="163"/>
      <c r="O404" s="163"/>
      <c r="P404" s="163"/>
      <c r="Q404" s="163"/>
      <c r="R404" s="163"/>
      <c r="S404" s="163"/>
      <c r="T404" s="164"/>
      <c r="AT404" s="160" t="s">
        <v>141</v>
      </c>
      <c r="AU404" s="160" t="s">
        <v>139</v>
      </c>
      <c r="AV404" s="14" t="s">
        <v>81</v>
      </c>
      <c r="AW404" s="14" t="s">
        <v>30</v>
      </c>
      <c r="AX404" s="14" t="s">
        <v>73</v>
      </c>
      <c r="AY404" s="160" t="s">
        <v>132</v>
      </c>
    </row>
    <row r="405" spans="2:51" s="13" customFormat="1" ht="11.25">
      <c r="B405" s="151"/>
      <c r="D405" s="152" t="s">
        <v>141</v>
      </c>
      <c r="E405" s="153" t="s">
        <v>1</v>
      </c>
      <c r="F405" s="154" t="s">
        <v>830</v>
      </c>
      <c r="H405" s="155">
        <v>5.082</v>
      </c>
      <c r="L405" s="151"/>
      <c r="M405" s="156"/>
      <c r="N405" s="157"/>
      <c r="O405" s="157"/>
      <c r="P405" s="157"/>
      <c r="Q405" s="157"/>
      <c r="R405" s="157"/>
      <c r="S405" s="157"/>
      <c r="T405" s="158"/>
      <c r="AT405" s="153" t="s">
        <v>141</v>
      </c>
      <c r="AU405" s="153" t="s">
        <v>139</v>
      </c>
      <c r="AV405" s="13" t="s">
        <v>139</v>
      </c>
      <c r="AW405" s="13" t="s">
        <v>30</v>
      </c>
      <c r="AX405" s="13" t="s">
        <v>73</v>
      </c>
      <c r="AY405" s="153" t="s">
        <v>132</v>
      </c>
    </row>
    <row r="406" spans="2:51" s="13" customFormat="1" ht="11.25">
      <c r="B406" s="151"/>
      <c r="D406" s="152" t="s">
        <v>141</v>
      </c>
      <c r="E406" s="153" t="s">
        <v>1</v>
      </c>
      <c r="F406" s="154" t="s">
        <v>831</v>
      </c>
      <c r="H406" s="155">
        <v>2.268</v>
      </c>
      <c r="L406" s="151"/>
      <c r="M406" s="156"/>
      <c r="N406" s="157"/>
      <c r="O406" s="157"/>
      <c r="P406" s="157"/>
      <c r="Q406" s="157"/>
      <c r="R406" s="157"/>
      <c r="S406" s="157"/>
      <c r="T406" s="158"/>
      <c r="AT406" s="153" t="s">
        <v>141</v>
      </c>
      <c r="AU406" s="153" t="s">
        <v>139</v>
      </c>
      <c r="AV406" s="13" t="s">
        <v>139</v>
      </c>
      <c r="AW406" s="13" t="s">
        <v>30</v>
      </c>
      <c r="AX406" s="13" t="s">
        <v>73</v>
      </c>
      <c r="AY406" s="153" t="s">
        <v>132</v>
      </c>
    </row>
    <row r="407" spans="2:51" s="14" customFormat="1" ht="11.25">
      <c r="B407" s="159"/>
      <c r="D407" s="152" t="s">
        <v>141</v>
      </c>
      <c r="E407" s="160" t="s">
        <v>1</v>
      </c>
      <c r="F407" s="161" t="s">
        <v>832</v>
      </c>
      <c r="H407" s="160" t="s">
        <v>1</v>
      </c>
      <c r="L407" s="159"/>
      <c r="M407" s="162"/>
      <c r="N407" s="163"/>
      <c r="O407" s="163"/>
      <c r="P407" s="163"/>
      <c r="Q407" s="163"/>
      <c r="R407" s="163"/>
      <c r="S407" s="163"/>
      <c r="T407" s="164"/>
      <c r="AT407" s="160" t="s">
        <v>141</v>
      </c>
      <c r="AU407" s="160" t="s">
        <v>139</v>
      </c>
      <c r="AV407" s="14" t="s">
        <v>81</v>
      </c>
      <c r="AW407" s="14" t="s">
        <v>30</v>
      </c>
      <c r="AX407" s="14" t="s">
        <v>73</v>
      </c>
      <c r="AY407" s="160" t="s">
        <v>132</v>
      </c>
    </row>
    <row r="408" spans="2:51" s="13" customFormat="1" ht="11.25">
      <c r="B408" s="151"/>
      <c r="D408" s="152" t="s">
        <v>141</v>
      </c>
      <c r="E408" s="153" t="s">
        <v>1</v>
      </c>
      <c r="F408" s="154" t="s">
        <v>833</v>
      </c>
      <c r="H408" s="155">
        <v>8.84</v>
      </c>
      <c r="L408" s="151"/>
      <c r="M408" s="156"/>
      <c r="N408" s="157"/>
      <c r="O408" s="157"/>
      <c r="P408" s="157"/>
      <c r="Q408" s="157"/>
      <c r="R408" s="157"/>
      <c r="S408" s="157"/>
      <c r="T408" s="158"/>
      <c r="AT408" s="153" t="s">
        <v>141</v>
      </c>
      <c r="AU408" s="153" t="s">
        <v>139</v>
      </c>
      <c r="AV408" s="13" t="s">
        <v>139</v>
      </c>
      <c r="AW408" s="13" t="s">
        <v>30</v>
      </c>
      <c r="AX408" s="13" t="s">
        <v>73</v>
      </c>
      <c r="AY408" s="153" t="s">
        <v>132</v>
      </c>
    </row>
    <row r="409" spans="2:51" s="13" customFormat="1" ht="11.25">
      <c r="B409" s="151"/>
      <c r="D409" s="152" t="s">
        <v>141</v>
      </c>
      <c r="E409" s="153" t="s">
        <v>1</v>
      </c>
      <c r="F409" s="154" t="s">
        <v>834</v>
      </c>
      <c r="H409" s="155">
        <v>8.6</v>
      </c>
      <c r="L409" s="151"/>
      <c r="M409" s="156"/>
      <c r="N409" s="157"/>
      <c r="O409" s="157"/>
      <c r="P409" s="157"/>
      <c r="Q409" s="157"/>
      <c r="R409" s="157"/>
      <c r="S409" s="157"/>
      <c r="T409" s="158"/>
      <c r="AT409" s="153" t="s">
        <v>141</v>
      </c>
      <c r="AU409" s="153" t="s">
        <v>139</v>
      </c>
      <c r="AV409" s="13" t="s">
        <v>139</v>
      </c>
      <c r="AW409" s="13" t="s">
        <v>30</v>
      </c>
      <c r="AX409" s="13" t="s">
        <v>73</v>
      </c>
      <c r="AY409" s="153" t="s">
        <v>132</v>
      </c>
    </row>
    <row r="410" spans="2:51" s="15" customFormat="1" ht="11.25">
      <c r="B410" s="175"/>
      <c r="D410" s="152" t="s">
        <v>141</v>
      </c>
      <c r="E410" s="176" t="s">
        <v>1</v>
      </c>
      <c r="F410" s="177" t="s">
        <v>202</v>
      </c>
      <c r="H410" s="178">
        <v>30.038</v>
      </c>
      <c r="L410" s="175"/>
      <c r="M410" s="179"/>
      <c r="N410" s="180"/>
      <c r="O410" s="180"/>
      <c r="P410" s="180"/>
      <c r="Q410" s="180"/>
      <c r="R410" s="180"/>
      <c r="S410" s="180"/>
      <c r="T410" s="181"/>
      <c r="AT410" s="176" t="s">
        <v>141</v>
      </c>
      <c r="AU410" s="176" t="s">
        <v>139</v>
      </c>
      <c r="AV410" s="15" t="s">
        <v>78</v>
      </c>
      <c r="AW410" s="15" t="s">
        <v>30</v>
      </c>
      <c r="AX410" s="15" t="s">
        <v>81</v>
      </c>
      <c r="AY410" s="176" t="s">
        <v>132</v>
      </c>
    </row>
    <row r="411" spans="1:65" s="2" customFormat="1" ht="16.5" customHeight="1">
      <c r="A411" s="29"/>
      <c r="B411" s="137"/>
      <c r="C411" s="138" t="s">
        <v>835</v>
      </c>
      <c r="D411" s="138" t="s">
        <v>135</v>
      </c>
      <c r="E411" s="139" t="s">
        <v>836</v>
      </c>
      <c r="F411" s="140" t="s">
        <v>837</v>
      </c>
      <c r="G411" s="141" t="s">
        <v>138</v>
      </c>
      <c r="H411" s="142">
        <v>1.443</v>
      </c>
      <c r="I411" s="143">
        <v>26.1</v>
      </c>
      <c r="J411" s="143">
        <f>ROUND(I411*H411,2)</f>
        <v>37.66</v>
      </c>
      <c r="K411" s="144"/>
      <c r="L411" s="30"/>
      <c r="M411" s="145" t="s">
        <v>1</v>
      </c>
      <c r="N411" s="146" t="s">
        <v>39</v>
      </c>
      <c r="O411" s="147">
        <v>0.074</v>
      </c>
      <c r="P411" s="147">
        <f>O411*H411</f>
        <v>0.106782</v>
      </c>
      <c r="Q411" s="147">
        <v>0.001</v>
      </c>
      <c r="R411" s="147">
        <f>Q411*H411</f>
        <v>0.001443</v>
      </c>
      <c r="S411" s="147">
        <v>0.00031</v>
      </c>
      <c r="T411" s="148">
        <f>S411*H411</f>
        <v>0.00044733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49" t="s">
        <v>195</v>
      </c>
      <c r="AT411" s="149" t="s">
        <v>135</v>
      </c>
      <c r="AU411" s="149" t="s">
        <v>139</v>
      </c>
      <c r="AY411" s="17" t="s">
        <v>132</v>
      </c>
      <c r="BE411" s="150">
        <f>IF(N411="základní",J411,0)</f>
        <v>0</v>
      </c>
      <c r="BF411" s="150">
        <f>IF(N411="snížená",J411,0)</f>
        <v>37.66</v>
      </c>
      <c r="BG411" s="150">
        <f>IF(N411="zákl. přenesená",J411,0)</f>
        <v>0</v>
      </c>
      <c r="BH411" s="150">
        <f>IF(N411="sníž. přenesená",J411,0)</f>
        <v>0</v>
      </c>
      <c r="BI411" s="150">
        <f>IF(N411="nulová",J411,0)</f>
        <v>0</v>
      </c>
      <c r="BJ411" s="17" t="s">
        <v>139</v>
      </c>
      <c r="BK411" s="150">
        <f>ROUND(I411*H411,2)</f>
        <v>37.66</v>
      </c>
      <c r="BL411" s="17" t="s">
        <v>195</v>
      </c>
      <c r="BM411" s="149" t="s">
        <v>838</v>
      </c>
    </row>
    <row r="412" spans="2:51" s="14" customFormat="1" ht="11.25">
      <c r="B412" s="159"/>
      <c r="D412" s="152" t="s">
        <v>141</v>
      </c>
      <c r="E412" s="160" t="s">
        <v>1</v>
      </c>
      <c r="F412" s="161" t="s">
        <v>839</v>
      </c>
      <c r="H412" s="160" t="s">
        <v>1</v>
      </c>
      <c r="L412" s="159"/>
      <c r="M412" s="162"/>
      <c r="N412" s="163"/>
      <c r="O412" s="163"/>
      <c r="P412" s="163"/>
      <c r="Q412" s="163"/>
      <c r="R412" s="163"/>
      <c r="S412" s="163"/>
      <c r="T412" s="164"/>
      <c r="AT412" s="160" t="s">
        <v>141</v>
      </c>
      <c r="AU412" s="160" t="s">
        <v>139</v>
      </c>
      <c r="AV412" s="14" t="s">
        <v>81</v>
      </c>
      <c r="AW412" s="14" t="s">
        <v>30</v>
      </c>
      <c r="AX412" s="14" t="s">
        <v>73</v>
      </c>
      <c r="AY412" s="160" t="s">
        <v>132</v>
      </c>
    </row>
    <row r="413" spans="2:51" s="13" customFormat="1" ht="11.25">
      <c r="B413" s="151"/>
      <c r="D413" s="152" t="s">
        <v>141</v>
      </c>
      <c r="E413" s="153" t="s">
        <v>1</v>
      </c>
      <c r="F413" s="154" t="s">
        <v>840</v>
      </c>
      <c r="H413" s="155">
        <v>1.443</v>
      </c>
      <c r="L413" s="151"/>
      <c r="M413" s="156"/>
      <c r="N413" s="157"/>
      <c r="O413" s="157"/>
      <c r="P413" s="157"/>
      <c r="Q413" s="157"/>
      <c r="R413" s="157"/>
      <c r="S413" s="157"/>
      <c r="T413" s="158"/>
      <c r="AT413" s="153" t="s">
        <v>141</v>
      </c>
      <c r="AU413" s="153" t="s">
        <v>139</v>
      </c>
      <c r="AV413" s="13" t="s">
        <v>139</v>
      </c>
      <c r="AW413" s="13" t="s">
        <v>30</v>
      </c>
      <c r="AX413" s="13" t="s">
        <v>81</v>
      </c>
      <c r="AY413" s="153" t="s">
        <v>132</v>
      </c>
    </row>
    <row r="414" spans="1:65" s="2" customFormat="1" ht="21.75" customHeight="1">
      <c r="A414" s="29"/>
      <c r="B414" s="137"/>
      <c r="C414" s="138" t="s">
        <v>841</v>
      </c>
      <c r="D414" s="138" t="s">
        <v>135</v>
      </c>
      <c r="E414" s="139" t="s">
        <v>842</v>
      </c>
      <c r="F414" s="140" t="s">
        <v>843</v>
      </c>
      <c r="G414" s="141" t="s">
        <v>138</v>
      </c>
      <c r="H414" s="142">
        <v>30.038</v>
      </c>
      <c r="I414" s="143">
        <v>19.1</v>
      </c>
      <c r="J414" s="143">
        <f>ROUND(I414*H414,2)</f>
        <v>573.73</v>
      </c>
      <c r="K414" s="144"/>
      <c r="L414" s="30"/>
      <c r="M414" s="145" t="s">
        <v>1</v>
      </c>
      <c r="N414" s="146" t="s">
        <v>39</v>
      </c>
      <c r="O414" s="147">
        <v>0.033</v>
      </c>
      <c r="P414" s="147">
        <f>O414*H414</f>
        <v>0.9912540000000001</v>
      </c>
      <c r="Q414" s="147">
        <v>0.00021</v>
      </c>
      <c r="R414" s="147">
        <f>Q414*H414</f>
        <v>0.00630798</v>
      </c>
      <c r="S414" s="147">
        <v>0</v>
      </c>
      <c r="T414" s="148">
        <f>S414*H414</f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49" t="s">
        <v>195</v>
      </c>
      <c r="AT414" s="149" t="s">
        <v>135</v>
      </c>
      <c r="AU414" s="149" t="s">
        <v>139</v>
      </c>
      <c r="AY414" s="17" t="s">
        <v>132</v>
      </c>
      <c r="BE414" s="150">
        <f>IF(N414="základní",J414,0)</f>
        <v>0</v>
      </c>
      <c r="BF414" s="150">
        <f>IF(N414="snížená",J414,0)</f>
        <v>573.73</v>
      </c>
      <c r="BG414" s="150">
        <f>IF(N414="zákl. přenesená",J414,0)</f>
        <v>0</v>
      </c>
      <c r="BH414" s="150">
        <f>IF(N414="sníž. přenesená",J414,0)</f>
        <v>0</v>
      </c>
      <c r="BI414" s="150">
        <f>IF(N414="nulová",J414,0)</f>
        <v>0</v>
      </c>
      <c r="BJ414" s="17" t="s">
        <v>139</v>
      </c>
      <c r="BK414" s="150">
        <f>ROUND(I414*H414,2)</f>
        <v>573.73</v>
      </c>
      <c r="BL414" s="17" t="s">
        <v>195</v>
      </c>
      <c r="BM414" s="149" t="s">
        <v>844</v>
      </c>
    </row>
    <row r="415" spans="1:65" s="2" customFormat="1" ht="21.75" customHeight="1">
      <c r="A415" s="29"/>
      <c r="B415" s="137"/>
      <c r="C415" s="138" t="s">
        <v>845</v>
      </c>
      <c r="D415" s="138" t="s">
        <v>135</v>
      </c>
      <c r="E415" s="139" t="s">
        <v>846</v>
      </c>
      <c r="F415" s="140" t="s">
        <v>847</v>
      </c>
      <c r="G415" s="141" t="s">
        <v>138</v>
      </c>
      <c r="H415" s="142">
        <v>30.038</v>
      </c>
      <c r="I415" s="143">
        <v>27.2</v>
      </c>
      <c r="J415" s="143">
        <f>ROUND(I415*H415,2)</f>
        <v>817.03</v>
      </c>
      <c r="K415" s="144"/>
      <c r="L415" s="30"/>
      <c r="M415" s="145" t="s">
        <v>1</v>
      </c>
      <c r="N415" s="146" t="s">
        <v>39</v>
      </c>
      <c r="O415" s="147">
        <v>0.054</v>
      </c>
      <c r="P415" s="147">
        <f>O415*H415</f>
        <v>1.622052</v>
      </c>
      <c r="Q415" s="147">
        <v>0.00016</v>
      </c>
      <c r="R415" s="147">
        <f>Q415*H415</f>
        <v>0.004806080000000001</v>
      </c>
      <c r="S415" s="147">
        <v>0</v>
      </c>
      <c r="T415" s="148">
        <f>S415*H415</f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49" t="s">
        <v>195</v>
      </c>
      <c r="AT415" s="149" t="s">
        <v>135</v>
      </c>
      <c r="AU415" s="149" t="s">
        <v>139</v>
      </c>
      <c r="AY415" s="17" t="s">
        <v>132</v>
      </c>
      <c r="BE415" s="150">
        <f>IF(N415="základní",J415,0)</f>
        <v>0</v>
      </c>
      <c r="BF415" s="150">
        <f>IF(N415="snížená",J415,0)</f>
        <v>817.03</v>
      </c>
      <c r="BG415" s="150">
        <f>IF(N415="zákl. přenesená",J415,0)</f>
        <v>0</v>
      </c>
      <c r="BH415" s="150">
        <f>IF(N415="sníž. přenesená",J415,0)</f>
        <v>0</v>
      </c>
      <c r="BI415" s="150">
        <f>IF(N415="nulová",J415,0)</f>
        <v>0</v>
      </c>
      <c r="BJ415" s="17" t="s">
        <v>139</v>
      </c>
      <c r="BK415" s="150">
        <f>ROUND(I415*H415,2)</f>
        <v>817.03</v>
      </c>
      <c r="BL415" s="17" t="s">
        <v>195</v>
      </c>
      <c r="BM415" s="149" t="s">
        <v>848</v>
      </c>
    </row>
    <row r="416" spans="2:63" s="12" customFormat="1" ht="25.9" customHeight="1">
      <c r="B416" s="125"/>
      <c r="D416" s="126" t="s">
        <v>72</v>
      </c>
      <c r="E416" s="127" t="s">
        <v>849</v>
      </c>
      <c r="F416" s="127" t="s">
        <v>850</v>
      </c>
      <c r="J416" s="128">
        <f>BK416</f>
        <v>20130</v>
      </c>
      <c r="L416" s="125"/>
      <c r="M416" s="129"/>
      <c r="N416" s="130"/>
      <c r="O416" s="130"/>
      <c r="P416" s="131">
        <f>SUM(P417:P438)</f>
        <v>66</v>
      </c>
      <c r="Q416" s="130"/>
      <c r="R416" s="131">
        <f>SUM(R417:R438)</f>
        <v>0</v>
      </c>
      <c r="S416" s="130"/>
      <c r="T416" s="132">
        <f>SUM(T417:T438)</f>
        <v>0</v>
      </c>
      <c r="AR416" s="126" t="s">
        <v>78</v>
      </c>
      <c r="AT416" s="133" t="s">
        <v>72</v>
      </c>
      <c r="AU416" s="133" t="s">
        <v>73</v>
      </c>
      <c r="AY416" s="126" t="s">
        <v>132</v>
      </c>
      <c r="BK416" s="134">
        <f>SUM(BK417:BK438)</f>
        <v>20130</v>
      </c>
    </row>
    <row r="417" spans="1:65" s="2" customFormat="1" ht="16.5" customHeight="1">
      <c r="A417" s="29"/>
      <c r="B417" s="137"/>
      <c r="C417" s="138" t="s">
        <v>851</v>
      </c>
      <c r="D417" s="138" t="s">
        <v>135</v>
      </c>
      <c r="E417" s="139" t="s">
        <v>852</v>
      </c>
      <c r="F417" s="140" t="s">
        <v>853</v>
      </c>
      <c r="G417" s="141" t="s">
        <v>854</v>
      </c>
      <c r="H417" s="142">
        <v>50</v>
      </c>
      <c r="I417" s="143">
        <v>265</v>
      </c>
      <c r="J417" s="143">
        <f>ROUND(I417*H417,2)</f>
        <v>13250</v>
      </c>
      <c r="K417" s="144"/>
      <c r="L417" s="30"/>
      <c r="M417" s="145" t="s">
        <v>1</v>
      </c>
      <c r="N417" s="146" t="s">
        <v>39</v>
      </c>
      <c r="O417" s="147">
        <v>1</v>
      </c>
      <c r="P417" s="147">
        <f>O417*H417</f>
        <v>50</v>
      </c>
      <c r="Q417" s="147">
        <v>0</v>
      </c>
      <c r="R417" s="147">
        <f>Q417*H417</f>
        <v>0</v>
      </c>
      <c r="S417" s="147">
        <v>0</v>
      </c>
      <c r="T417" s="148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49" t="s">
        <v>855</v>
      </c>
      <c r="AT417" s="149" t="s">
        <v>135</v>
      </c>
      <c r="AU417" s="149" t="s">
        <v>81</v>
      </c>
      <c r="AY417" s="17" t="s">
        <v>132</v>
      </c>
      <c r="BE417" s="150">
        <f>IF(N417="základní",J417,0)</f>
        <v>0</v>
      </c>
      <c r="BF417" s="150">
        <f>IF(N417="snížená",J417,0)</f>
        <v>13250</v>
      </c>
      <c r="BG417" s="150">
        <f>IF(N417="zákl. přenesená",J417,0)</f>
        <v>0</v>
      </c>
      <c r="BH417" s="150">
        <f>IF(N417="sníž. přenesená",J417,0)</f>
        <v>0</v>
      </c>
      <c r="BI417" s="150">
        <f>IF(N417="nulová",J417,0)</f>
        <v>0</v>
      </c>
      <c r="BJ417" s="17" t="s">
        <v>139</v>
      </c>
      <c r="BK417" s="150">
        <f>ROUND(I417*H417,2)</f>
        <v>13250</v>
      </c>
      <c r="BL417" s="17" t="s">
        <v>855</v>
      </c>
      <c r="BM417" s="149" t="s">
        <v>856</v>
      </c>
    </row>
    <row r="418" spans="2:51" s="14" customFormat="1" ht="22.5">
      <c r="B418" s="159"/>
      <c r="D418" s="152" t="s">
        <v>141</v>
      </c>
      <c r="E418" s="160" t="s">
        <v>1</v>
      </c>
      <c r="F418" s="161" t="s">
        <v>857</v>
      </c>
      <c r="H418" s="160" t="s">
        <v>1</v>
      </c>
      <c r="L418" s="159"/>
      <c r="M418" s="162"/>
      <c r="N418" s="163"/>
      <c r="O418" s="163"/>
      <c r="P418" s="163"/>
      <c r="Q418" s="163"/>
      <c r="R418" s="163"/>
      <c r="S418" s="163"/>
      <c r="T418" s="164"/>
      <c r="AT418" s="160" t="s">
        <v>141</v>
      </c>
      <c r="AU418" s="160" t="s">
        <v>81</v>
      </c>
      <c r="AV418" s="14" t="s">
        <v>81</v>
      </c>
      <c r="AW418" s="14" t="s">
        <v>30</v>
      </c>
      <c r="AX418" s="14" t="s">
        <v>73</v>
      </c>
      <c r="AY418" s="160" t="s">
        <v>132</v>
      </c>
    </row>
    <row r="419" spans="2:51" s="14" customFormat="1" ht="11.25">
      <c r="B419" s="159"/>
      <c r="D419" s="152" t="s">
        <v>141</v>
      </c>
      <c r="E419" s="160" t="s">
        <v>1</v>
      </c>
      <c r="F419" s="161" t="s">
        <v>858</v>
      </c>
      <c r="H419" s="160" t="s">
        <v>1</v>
      </c>
      <c r="L419" s="159"/>
      <c r="M419" s="162"/>
      <c r="N419" s="163"/>
      <c r="O419" s="163"/>
      <c r="P419" s="163"/>
      <c r="Q419" s="163"/>
      <c r="R419" s="163"/>
      <c r="S419" s="163"/>
      <c r="T419" s="164"/>
      <c r="AT419" s="160" t="s">
        <v>141</v>
      </c>
      <c r="AU419" s="160" t="s">
        <v>81</v>
      </c>
      <c r="AV419" s="14" t="s">
        <v>81</v>
      </c>
      <c r="AW419" s="14" t="s">
        <v>30</v>
      </c>
      <c r="AX419" s="14" t="s">
        <v>73</v>
      </c>
      <c r="AY419" s="160" t="s">
        <v>132</v>
      </c>
    </row>
    <row r="420" spans="2:51" s="13" customFormat="1" ht="11.25">
      <c r="B420" s="151"/>
      <c r="D420" s="152" t="s">
        <v>141</v>
      </c>
      <c r="E420" s="153" t="s">
        <v>1</v>
      </c>
      <c r="F420" s="154" t="s">
        <v>195</v>
      </c>
      <c r="H420" s="155">
        <v>16</v>
      </c>
      <c r="L420" s="151"/>
      <c r="M420" s="156"/>
      <c r="N420" s="157"/>
      <c r="O420" s="157"/>
      <c r="P420" s="157"/>
      <c r="Q420" s="157"/>
      <c r="R420" s="157"/>
      <c r="S420" s="157"/>
      <c r="T420" s="158"/>
      <c r="AT420" s="153" t="s">
        <v>141</v>
      </c>
      <c r="AU420" s="153" t="s">
        <v>81</v>
      </c>
      <c r="AV420" s="13" t="s">
        <v>139</v>
      </c>
      <c r="AW420" s="13" t="s">
        <v>30</v>
      </c>
      <c r="AX420" s="13" t="s">
        <v>73</v>
      </c>
      <c r="AY420" s="153" t="s">
        <v>132</v>
      </c>
    </row>
    <row r="421" spans="2:51" s="14" customFormat="1" ht="11.25">
      <c r="B421" s="159"/>
      <c r="D421" s="152" t="s">
        <v>141</v>
      </c>
      <c r="E421" s="160" t="s">
        <v>1</v>
      </c>
      <c r="F421" s="161" t="s">
        <v>859</v>
      </c>
      <c r="H421" s="160" t="s">
        <v>1</v>
      </c>
      <c r="L421" s="159"/>
      <c r="M421" s="162"/>
      <c r="N421" s="163"/>
      <c r="O421" s="163"/>
      <c r="P421" s="163"/>
      <c r="Q421" s="163"/>
      <c r="R421" s="163"/>
      <c r="S421" s="163"/>
      <c r="T421" s="164"/>
      <c r="AT421" s="160" t="s">
        <v>141</v>
      </c>
      <c r="AU421" s="160" t="s">
        <v>81</v>
      </c>
      <c r="AV421" s="14" t="s">
        <v>81</v>
      </c>
      <c r="AW421" s="14" t="s">
        <v>30</v>
      </c>
      <c r="AX421" s="14" t="s">
        <v>73</v>
      </c>
      <c r="AY421" s="160" t="s">
        <v>132</v>
      </c>
    </row>
    <row r="422" spans="2:51" s="13" customFormat="1" ht="11.25">
      <c r="B422" s="151"/>
      <c r="D422" s="152" t="s">
        <v>141</v>
      </c>
      <c r="E422" s="153" t="s">
        <v>1</v>
      </c>
      <c r="F422" s="154" t="s">
        <v>195</v>
      </c>
      <c r="H422" s="155">
        <v>16</v>
      </c>
      <c r="L422" s="151"/>
      <c r="M422" s="156"/>
      <c r="N422" s="157"/>
      <c r="O422" s="157"/>
      <c r="P422" s="157"/>
      <c r="Q422" s="157"/>
      <c r="R422" s="157"/>
      <c r="S422" s="157"/>
      <c r="T422" s="158"/>
      <c r="AT422" s="153" t="s">
        <v>141</v>
      </c>
      <c r="AU422" s="153" t="s">
        <v>81</v>
      </c>
      <c r="AV422" s="13" t="s">
        <v>139</v>
      </c>
      <c r="AW422" s="13" t="s">
        <v>30</v>
      </c>
      <c r="AX422" s="13" t="s">
        <v>73</v>
      </c>
      <c r="AY422" s="153" t="s">
        <v>132</v>
      </c>
    </row>
    <row r="423" spans="2:51" s="14" customFormat="1" ht="22.5">
      <c r="B423" s="159"/>
      <c r="D423" s="152" t="s">
        <v>141</v>
      </c>
      <c r="E423" s="160" t="s">
        <v>1</v>
      </c>
      <c r="F423" s="161" t="s">
        <v>860</v>
      </c>
      <c r="H423" s="160" t="s">
        <v>1</v>
      </c>
      <c r="L423" s="159"/>
      <c r="M423" s="162"/>
      <c r="N423" s="163"/>
      <c r="O423" s="163"/>
      <c r="P423" s="163"/>
      <c r="Q423" s="163"/>
      <c r="R423" s="163"/>
      <c r="S423" s="163"/>
      <c r="T423" s="164"/>
      <c r="AT423" s="160" t="s">
        <v>141</v>
      </c>
      <c r="AU423" s="160" t="s">
        <v>81</v>
      </c>
      <c r="AV423" s="14" t="s">
        <v>81</v>
      </c>
      <c r="AW423" s="14" t="s">
        <v>30</v>
      </c>
      <c r="AX423" s="14" t="s">
        <v>73</v>
      </c>
      <c r="AY423" s="160" t="s">
        <v>132</v>
      </c>
    </row>
    <row r="424" spans="2:51" s="13" customFormat="1" ht="11.25">
      <c r="B424" s="151"/>
      <c r="D424" s="152" t="s">
        <v>141</v>
      </c>
      <c r="E424" s="153" t="s">
        <v>1</v>
      </c>
      <c r="F424" s="154" t="s">
        <v>139</v>
      </c>
      <c r="H424" s="155">
        <v>2</v>
      </c>
      <c r="L424" s="151"/>
      <c r="M424" s="156"/>
      <c r="N424" s="157"/>
      <c r="O424" s="157"/>
      <c r="P424" s="157"/>
      <c r="Q424" s="157"/>
      <c r="R424" s="157"/>
      <c r="S424" s="157"/>
      <c r="T424" s="158"/>
      <c r="AT424" s="153" t="s">
        <v>141</v>
      </c>
      <c r="AU424" s="153" t="s">
        <v>81</v>
      </c>
      <c r="AV424" s="13" t="s">
        <v>139</v>
      </c>
      <c r="AW424" s="13" t="s">
        <v>30</v>
      </c>
      <c r="AX424" s="13" t="s">
        <v>73</v>
      </c>
      <c r="AY424" s="153" t="s">
        <v>132</v>
      </c>
    </row>
    <row r="425" spans="2:51" s="14" customFormat="1" ht="11.25">
      <c r="B425" s="159"/>
      <c r="D425" s="152" t="s">
        <v>141</v>
      </c>
      <c r="E425" s="160" t="s">
        <v>1</v>
      </c>
      <c r="F425" s="161" t="s">
        <v>861</v>
      </c>
      <c r="H425" s="160" t="s">
        <v>1</v>
      </c>
      <c r="L425" s="159"/>
      <c r="M425" s="162"/>
      <c r="N425" s="163"/>
      <c r="O425" s="163"/>
      <c r="P425" s="163"/>
      <c r="Q425" s="163"/>
      <c r="R425" s="163"/>
      <c r="S425" s="163"/>
      <c r="T425" s="164"/>
      <c r="AT425" s="160" t="s">
        <v>141</v>
      </c>
      <c r="AU425" s="160" t="s">
        <v>81</v>
      </c>
      <c r="AV425" s="14" t="s">
        <v>81</v>
      </c>
      <c r="AW425" s="14" t="s">
        <v>30</v>
      </c>
      <c r="AX425" s="14" t="s">
        <v>73</v>
      </c>
      <c r="AY425" s="160" t="s">
        <v>132</v>
      </c>
    </row>
    <row r="426" spans="2:51" s="13" customFormat="1" ht="11.25">
      <c r="B426" s="151"/>
      <c r="D426" s="152" t="s">
        <v>141</v>
      </c>
      <c r="E426" s="153" t="s">
        <v>1</v>
      </c>
      <c r="F426" s="154" t="s">
        <v>157</v>
      </c>
      <c r="H426" s="155">
        <v>8</v>
      </c>
      <c r="L426" s="151"/>
      <c r="M426" s="156"/>
      <c r="N426" s="157"/>
      <c r="O426" s="157"/>
      <c r="P426" s="157"/>
      <c r="Q426" s="157"/>
      <c r="R426" s="157"/>
      <c r="S426" s="157"/>
      <c r="T426" s="158"/>
      <c r="AT426" s="153" t="s">
        <v>141</v>
      </c>
      <c r="AU426" s="153" t="s">
        <v>81</v>
      </c>
      <c r="AV426" s="13" t="s">
        <v>139</v>
      </c>
      <c r="AW426" s="13" t="s">
        <v>30</v>
      </c>
      <c r="AX426" s="13" t="s">
        <v>73</v>
      </c>
      <c r="AY426" s="153" t="s">
        <v>132</v>
      </c>
    </row>
    <row r="427" spans="2:51" s="14" customFormat="1" ht="11.25">
      <c r="B427" s="159"/>
      <c r="D427" s="152" t="s">
        <v>141</v>
      </c>
      <c r="E427" s="160" t="s">
        <v>1</v>
      </c>
      <c r="F427" s="161" t="s">
        <v>862</v>
      </c>
      <c r="H427" s="160" t="s">
        <v>1</v>
      </c>
      <c r="L427" s="159"/>
      <c r="M427" s="162"/>
      <c r="N427" s="163"/>
      <c r="O427" s="163"/>
      <c r="P427" s="163"/>
      <c r="Q427" s="163"/>
      <c r="R427" s="163"/>
      <c r="S427" s="163"/>
      <c r="T427" s="164"/>
      <c r="AT427" s="160" t="s">
        <v>141</v>
      </c>
      <c r="AU427" s="160" t="s">
        <v>81</v>
      </c>
      <c r="AV427" s="14" t="s">
        <v>81</v>
      </c>
      <c r="AW427" s="14" t="s">
        <v>30</v>
      </c>
      <c r="AX427" s="14" t="s">
        <v>73</v>
      </c>
      <c r="AY427" s="160" t="s">
        <v>132</v>
      </c>
    </row>
    <row r="428" spans="2:51" s="13" customFormat="1" ht="11.25">
      <c r="B428" s="151"/>
      <c r="D428" s="152" t="s">
        <v>141</v>
      </c>
      <c r="E428" s="153" t="s">
        <v>1</v>
      </c>
      <c r="F428" s="154" t="s">
        <v>157</v>
      </c>
      <c r="H428" s="155">
        <v>8</v>
      </c>
      <c r="L428" s="151"/>
      <c r="M428" s="156"/>
      <c r="N428" s="157"/>
      <c r="O428" s="157"/>
      <c r="P428" s="157"/>
      <c r="Q428" s="157"/>
      <c r="R428" s="157"/>
      <c r="S428" s="157"/>
      <c r="T428" s="158"/>
      <c r="AT428" s="153" t="s">
        <v>141</v>
      </c>
      <c r="AU428" s="153" t="s">
        <v>81</v>
      </c>
      <c r="AV428" s="13" t="s">
        <v>139</v>
      </c>
      <c r="AW428" s="13" t="s">
        <v>30</v>
      </c>
      <c r="AX428" s="13" t="s">
        <v>73</v>
      </c>
      <c r="AY428" s="153" t="s">
        <v>132</v>
      </c>
    </row>
    <row r="429" spans="2:51" s="15" customFormat="1" ht="11.25">
      <c r="B429" s="175"/>
      <c r="D429" s="152" t="s">
        <v>141</v>
      </c>
      <c r="E429" s="176" t="s">
        <v>1</v>
      </c>
      <c r="F429" s="177" t="s">
        <v>202</v>
      </c>
      <c r="H429" s="178">
        <v>50</v>
      </c>
      <c r="L429" s="175"/>
      <c r="M429" s="179"/>
      <c r="N429" s="180"/>
      <c r="O429" s="180"/>
      <c r="P429" s="180"/>
      <c r="Q429" s="180"/>
      <c r="R429" s="180"/>
      <c r="S429" s="180"/>
      <c r="T429" s="181"/>
      <c r="AT429" s="176" t="s">
        <v>141</v>
      </c>
      <c r="AU429" s="176" t="s">
        <v>81</v>
      </c>
      <c r="AV429" s="15" t="s">
        <v>78</v>
      </c>
      <c r="AW429" s="15" t="s">
        <v>30</v>
      </c>
      <c r="AX429" s="15" t="s">
        <v>81</v>
      </c>
      <c r="AY429" s="176" t="s">
        <v>132</v>
      </c>
    </row>
    <row r="430" spans="1:65" s="2" customFormat="1" ht="16.5" customHeight="1">
      <c r="A430" s="29"/>
      <c r="B430" s="137"/>
      <c r="C430" s="138" t="s">
        <v>863</v>
      </c>
      <c r="D430" s="138" t="s">
        <v>135</v>
      </c>
      <c r="E430" s="139" t="s">
        <v>864</v>
      </c>
      <c r="F430" s="140" t="s">
        <v>865</v>
      </c>
      <c r="G430" s="141" t="s">
        <v>854</v>
      </c>
      <c r="H430" s="142">
        <v>8</v>
      </c>
      <c r="I430" s="143">
        <v>395</v>
      </c>
      <c r="J430" s="143">
        <f>ROUND(I430*H430,2)</f>
        <v>3160</v>
      </c>
      <c r="K430" s="144"/>
      <c r="L430" s="30"/>
      <c r="M430" s="145" t="s">
        <v>1</v>
      </c>
      <c r="N430" s="146" t="s">
        <v>39</v>
      </c>
      <c r="O430" s="147">
        <v>1</v>
      </c>
      <c r="P430" s="147">
        <f>O430*H430</f>
        <v>8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49" t="s">
        <v>855</v>
      </c>
      <c r="AT430" s="149" t="s">
        <v>135</v>
      </c>
      <c r="AU430" s="149" t="s">
        <v>81</v>
      </c>
      <c r="AY430" s="17" t="s">
        <v>132</v>
      </c>
      <c r="BE430" s="150">
        <f>IF(N430="základní",J430,0)</f>
        <v>0</v>
      </c>
      <c r="BF430" s="150">
        <f>IF(N430="snížená",J430,0)</f>
        <v>3160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17" t="s">
        <v>139</v>
      </c>
      <c r="BK430" s="150">
        <f>ROUND(I430*H430,2)</f>
        <v>3160</v>
      </c>
      <c r="BL430" s="17" t="s">
        <v>855</v>
      </c>
      <c r="BM430" s="149" t="s">
        <v>866</v>
      </c>
    </row>
    <row r="431" spans="2:51" s="14" customFormat="1" ht="22.5">
      <c r="B431" s="159"/>
      <c r="D431" s="152" t="s">
        <v>141</v>
      </c>
      <c r="E431" s="160" t="s">
        <v>1</v>
      </c>
      <c r="F431" s="161" t="s">
        <v>867</v>
      </c>
      <c r="H431" s="160" t="s">
        <v>1</v>
      </c>
      <c r="L431" s="159"/>
      <c r="M431" s="162"/>
      <c r="N431" s="163"/>
      <c r="O431" s="163"/>
      <c r="P431" s="163"/>
      <c r="Q431" s="163"/>
      <c r="R431" s="163"/>
      <c r="S431" s="163"/>
      <c r="T431" s="164"/>
      <c r="AT431" s="160" t="s">
        <v>141</v>
      </c>
      <c r="AU431" s="160" t="s">
        <v>81</v>
      </c>
      <c r="AV431" s="14" t="s">
        <v>81</v>
      </c>
      <c r="AW431" s="14" t="s">
        <v>30</v>
      </c>
      <c r="AX431" s="14" t="s">
        <v>73</v>
      </c>
      <c r="AY431" s="160" t="s">
        <v>132</v>
      </c>
    </row>
    <row r="432" spans="2:51" s="13" customFormat="1" ht="11.25">
      <c r="B432" s="151"/>
      <c r="D432" s="152" t="s">
        <v>141</v>
      </c>
      <c r="E432" s="153" t="s">
        <v>1</v>
      </c>
      <c r="F432" s="154" t="s">
        <v>157</v>
      </c>
      <c r="H432" s="155">
        <v>8</v>
      </c>
      <c r="L432" s="151"/>
      <c r="M432" s="156"/>
      <c r="N432" s="157"/>
      <c r="O432" s="157"/>
      <c r="P432" s="157"/>
      <c r="Q432" s="157"/>
      <c r="R432" s="157"/>
      <c r="S432" s="157"/>
      <c r="T432" s="158"/>
      <c r="AT432" s="153" t="s">
        <v>141</v>
      </c>
      <c r="AU432" s="153" t="s">
        <v>81</v>
      </c>
      <c r="AV432" s="13" t="s">
        <v>139</v>
      </c>
      <c r="AW432" s="13" t="s">
        <v>30</v>
      </c>
      <c r="AX432" s="13" t="s">
        <v>81</v>
      </c>
      <c r="AY432" s="153" t="s">
        <v>132</v>
      </c>
    </row>
    <row r="433" spans="1:65" s="2" customFormat="1" ht="16.5" customHeight="1">
      <c r="A433" s="29"/>
      <c r="B433" s="137"/>
      <c r="C433" s="138" t="s">
        <v>868</v>
      </c>
      <c r="D433" s="138" t="s">
        <v>135</v>
      </c>
      <c r="E433" s="139" t="s">
        <v>869</v>
      </c>
      <c r="F433" s="140" t="s">
        <v>870</v>
      </c>
      <c r="G433" s="141" t="s">
        <v>854</v>
      </c>
      <c r="H433" s="142">
        <v>4</v>
      </c>
      <c r="I433" s="143">
        <v>434</v>
      </c>
      <c r="J433" s="143">
        <f>ROUND(I433*H433,2)</f>
        <v>1736</v>
      </c>
      <c r="K433" s="144"/>
      <c r="L433" s="30"/>
      <c r="M433" s="145" t="s">
        <v>1</v>
      </c>
      <c r="N433" s="146" t="s">
        <v>39</v>
      </c>
      <c r="O433" s="147">
        <v>1</v>
      </c>
      <c r="P433" s="147">
        <f>O433*H433</f>
        <v>4</v>
      </c>
      <c r="Q433" s="147">
        <v>0</v>
      </c>
      <c r="R433" s="147">
        <f>Q433*H433</f>
        <v>0</v>
      </c>
      <c r="S433" s="147">
        <v>0</v>
      </c>
      <c r="T433" s="148">
        <f>S433*H433</f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49" t="s">
        <v>855</v>
      </c>
      <c r="AT433" s="149" t="s">
        <v>135</v>
      </c>
      <c r="AU433" s="149" t="s">
        <v>81</v>
      </c>
      <c r="AY433" s="17" t="s">
        <v>132</v>
      </c>
      <c r="BE433" s="150">
        <f>IF(N433="základní",J433,0)</f>
        <v>0</v>
      </c>
      <c r="BF433" s="150">
        <f>IF(N433="snížená",J433,0)</f>
        <v>1736</v>
      </c>
      <c r="BG433" s="150">
        <f>IF(N433="zákl. přenesená",J433,0)</f>
        <v>0</v>
      </c>
      <c r="BH433" s="150">
        <f>IF(N433="sníž. přenesená",J433,0)</f>
        <v>0</v>
      </c>
      <c r="BI433" s="150">
        <f>IF(N433="nulová",J433,0)</f>
        <v>0</v>
      </c>
      <c r="BJ433" s="17" t="s">
        <v>139</v>
      </c>
      <c r="BK433" s="150">
        <f>ROUND(I433*H433,2)</f>
        <v>1736</v>
      </c>
      <c r="BL433" s="17" t="s">
        <v>855</v>
      </c>
      <c r="BM433" s="149" t="s">
        <v>871</v>
      </c>
    </row>
    <row r="434" spans="2:51" s="14" customFormat="1" ht="11.25">
      <c r="B434" s="159"/>
      <c r="D434" s="152" t="s">
        <v>141</v>
      </c>
      <c r="E434" s="160" t="s">
        <v>1</v>
      </c>
      <c r="F434" s="161" t="s">
        <v>872</v>
      </c>
      <c r="H434" s="160" t="s">
        <v>1</v>
      </c>
      <c r="L434" s="159"/>
      <c r="M434" s="162"/>
      <c r="N434" s="163"/>
      <c r="O434" s="163"/>
      <c r="P434" s="163"/>
      <c r="Q434" s="163"/>
      <c r="R434" s="163"/>
      <c r="S434" s="163"/>
      <c r="T434" s="164"/>
      <c r="AT434" s="160" t="s">
        <v>141</v>
      </c>
      <c r="AU434" s="160" t="s">
        <v>81</v>
      </c>
      <c r="AV434" s="14" t="s">
        <v>81</v>
      </c>
      <c r="AW434" s="14" t="s">
        <v>30</v>
      </c>
      <c r="AX434" s="14" t="s">
        <v>73</v>
      </c>
      <c r="AY434" s="160" t="s">
        <v>132</v>
      </c>
    </row>
    <row r="435" spans="2:51" s="13" customFormat="1" ht="11.25">
      <c r="B435" s="151"/>
      <c r="D435" s="152" t="s">
        <v>141</v>
      </c>
      <c r="E435" s="153" t="s">
        <v>1</v>
      </c>
      <c r="F435" s="154" t="s">
        <v>78</v>
      </c>
      <c r="H435" s="155">
        <v>4</v>
      </c>
      <c r="L435" s="151"/>
      <c r="M435" s="156"/>
      <c r="N435" s="157"/>
      <c r="O435" s="157"/>
      <c r="P435" s="157"/>
      <c r="Q435" s="157"/>
      <c r="R435" s="157"/>
      <c r="S435" s="157"/>
      <c r="T435" s="158"/>
      <c r="AT435" s="153" t="s">
        <v>141</v>
      </c>
      <c r="AU435" s="153" t="s">
        <v>81</v>
      </c>
      <c r="AV435" s="13" t="s">
        <v>139</v>
      </c>
      <c r="AW435" s="13" t="s">
        <v>30</v>
      </c>
      <c r="AX435" s="13" t="s">
        <v>81</v>
      </c>
      <c r="AY435" s="153" t="s">
        <v>132</v>
      </c>
    </row>
    <row r="436" spans="1:65" s="2" customFormat="1" ht="16.5" customHeight="1">
      <c r="A436" s="29"/>
      <c r="B436" s="137"/>
      <c r="C436" s="138" t="s">
        <v>873</v>
      </c>
      <c r="D436" s="138" t="s">
        <v>135</v>
      </c>
      <c r="E436" s="139" t="s">
        <v>874</v>
      </c>
      <c r="F436" s="140" t="s">
        <v>875</v>
      </c>
      <c r="G436" s="141" t="s">
        <v>854</v>
      </c>
      <c r="H436" s="142">
        <v>4</v>
      </c>
      <c r="I436" s="143">
        <v>496</v>
      </c>
      <c r="J436" s="143">
        <f>ROUND(I436*H436,2)</f>
        <v>1984</v>
      </c>
      <c r="K436" s="144"/>
      <c r="L436" s="30"/>
      <c r="M436" s="145" t="s">
        <v>1</v>
      </c>
      <c r="N436" s="146" t="s">
        <v>39</v>
      </c>
      <c r="O436" s="147">
        <v>1</v>
      </c>
      <c r="P436" s="147">
        <f>O436*H436</f>
        <v>4</v>
      </c>
      <c r="Q436" s="147">
        <v>0</v>
      </c>
      <c r="R436" s="147">
        <f>Q436*H436</f>
        <v>0</v>
      </c>
      <c r="S436" s="147">
        <v>0</v>
      </c>
      <c r="T436" s="148">
        <f>S436*H436</f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49" t="s">
        <v>855</v>
      </c>
      <c r="AT436" s="149" t="s">
        <v>135</v>
      </c>
      <c r="AU436" s="149" t="s">
        <v>81</v>
      </c>
      <c r="AY436" s="17" t="s">
        <v>132</v>
      </c>
      <c r="BE436" s="150">
        <f>IF(N436="základní",J436,0)</f>
        <v>0</v>
      </c>
      <c r="BF436" s="150">
        <f>IF(N436="snížená",J436,0)</f>
        <v>1984</v>
      </c>
      <c r="BG436" s="150">
        <f>IF(N436="zákl. přenesená",J436,0)</f>
        <v>0</v>
      </c>
      <c r="BH436" s="150">
        <f>IF(N436="sníž. přenesená",J436,0)</f>
        <v>0</v>
      </c>
      <c r="BI436" s="150">
        <f>IF(N436="nulová",J436,0)</f>
        <v>0</v>
      </c>
      <c r="BJ436" s="17" t="s">
        <v>139</v>
      </c>
      <c r="BK436" s="150">
        <f>ROUND(I436*H436,2)</f>
        <v>1984</v>
      </c>
      <c r="BL436" s="17" t="s">
        <v>855</v>
      </c>
      <c r="BM436" s="149" t="s">
        <v>876</v>
      </c>
    </row>
    <row r="437" spans="2:51" s="14" customFormat="1" ht="11.25">
      <c r="B437" s="159"/>
      <c r="D437" s="152" t="s">
        <v>141</v>
      </c>
      <c r="E437" s="160" t="s">
        <v>1</v>
      </c>
      <c r="F437" s="161" t="s">
        <v>877</v>
      </c>
      <c r="H437" s="160" t="s">
        <v>1</v>
      </c>
      <c r="L437" s="159"/>
      <c r="M437" s="162"/>
      <c r="N437" s="163"/>
      <c r="O437" s="163"/>
      <c r="P437" s="163"/>
      <c r="Q437" s="163"/>
      <c r="R437" s="163"/>
      <c r="S437" s="163"/>
      <c r="T437" s="164"/>
      <c r="AT437" s="160" t="s">
        <v>141</v>
      </c>
      <c r="AU437" s="160" t="s">
        <v>81</v>
      </c>
      <c r="AV437" s="14" t="s">
        <v>81</v>
      </c>
      <c r="AW437" s="14" t="s">
        <v>30</v>
      </c>
      <c r="AX437" s="14" t="s">
        <v>73</v>
      </c>
      <c r="AY437" s="160" t="s">
        <v>132</v>
      </c>
    </row>
    <row r="438" spans="2:51" s="13" customFormat="1" ht="11.25">
      <c r="B438" s="151"/>
      <c r="D438" s="152" t="s">
        <v>141</v>
      </c>
      <c r="E438" s="153" t="s">
        <v>1</v>
      </c>
      <c r="F438" s="154" t="s">
        <v>78</v>
      </c>
      <c r="H438" s="155">
        <v>4</v>
      </c>
      <c r="L438" s="151"/>
      <c r="M438" s="156"/>
      <c r="N438" s="157"/>
      <c r="O438" s="157"/>
      <c r="P438" s="157"/>
      <c r="Q438" s="157"/>
      <c r="R438" s="157"/>
      <c r="S438" s="157"/>
      <c r="T438" s="158"/>
      <c r="AT438" s="153" t="s">
        <v>141</v>
      </c>
      <c r="AU438" s="153" t="s">
        <v>81</v>
      </c>
      <c r="AV438" s="13" t="s">
        <v>139</v>
      </c>
      <c r="AW438" s="13" t="s">
        <v>30</v>
      </c>
      <c r="AX438" s="13" t="s">
        <v>81</v>
      </c>
      <c r="AY438" s="153" t="s">
        <v>132</v>
      </c>
    </row>
    <row r="439" spans="2:63" s="12" customFormat="1" ht="25.9" customHeight="1">
      <c r="B439" s="125"/>
      <c r="D439" s="126" t="s">
        <v>72</v>
      </c>
      <c r="E439" s="127" t="s">
        <v>878</v>
      </c>
      <c r="F439" s="127" t="s">
        <v>879</v>
      </c>
      <c r="J439" s="128">
        <f>BK439</f>
        <v>15000</v>
      </c>
      <c r="L439" s="125"/>
      <c r="M439" s="129"/>
      <c r="N439" s="130"/>
      <c r="O439" s="130"/>
      <c r="P439" s="131">
        <f>P440+P442</f>
        <v>0</v>
      </c>
      <c r="Q439" s="130"/>
      <c r="R439" s="131">
        <f>R440+R442</f>
        <v>0</v>
      </c>
      <c r="S439" s="130"/>
      <c r="T439" s="132">
        <f>T440+T442</f>
        <v>0</v>
      </c>
      <c r="AR439" s="126" t="s">
        <v>148</v>
      </c>
      <c r="AT439" s="133" t="s">
        <v>72</v>
      </c>
      <c r="AU439" s="133" t="s">
        <v>73</v>
      </c>
      <c r="AY439" s="126" t="s">
        <v>132</v>
      </c>
      <c r="BK439" s="134">
        <f>BK440+BK442</f>
        <v>15000</v>
      </c>
    </row>
    <row r="440" spans="2:63" s="12" customFormat="1" ht="22.9" customHeight="1">
      <c r="B440" s="125"/>
      <c r="D440" s="126" t="s">
        <v>72</v>
      </c>
      <c r="E440" s="135" t="s">
        <v>880</v>
      </c>
      <c r="F440" s="135" t="s">
        <v>881</v>
      </c>
      <c r="J440" s="136">
        <f>BK440</f>
        <v>5000</v>
      </c>
      <c r="L440" s="125"/>
      <c r="M440" s="129"/>
      <c r="N440" s="130"/>
      <c r="O440" s="130"/>
      <c r="P440" s="131">
        <f>P441</f>
        <v>0</v>
      </c>
      <c r="Q440" s="130"/>
      <c r="R440" s="131">
        <f>R441</f>
        <v>0</v>
      </c>
      <c r="S440" s="130"/>
      <c r="T440" s="132">
        <f>T441</f>
        <v>0</v>
      </c>
      <c r="AR440" s="126" t="s">
        <v>148</v>
      </c>
      <c r="AT440" s="133" t="s">
        <v>72</v>
      </c>
      <c r="AU440" s="133" t="s">
        <v>81</v>
      </c>
      <c r="AY440" s="126" t="s">
        <v>132</v>
      </c>
      <c r="BK440" s="134">
        <f>BK441</f>
        <v>5000</v>
      </c>
    </row>
    <row r="441" spans="1:65" s="2" customFormat="1" ht="16.5" customHeight="1">
      <c r="A441" s="29"/>
      <c r="B441" s="137"/>
      <c r="C441" s="138" t="s">
        <v>882</v>
      </c>
      <c r="D441" s="138" t="s">
        <v>135</v>
      </c>
      <c r="E441" s="139" t="s">
        <v>883</v>
      </c>
      <c r="F441" s="140" t="s">
        <v>881</v>
      </c>
      <c r="G441" s="141" t="s">
        <v>380</v>
      </c>
      <c r="H441" s="142">
        <v>1</v>
      </c>
      <c r="I441" s="143">
        <v>5000</v>
      </c>
      <c r="J441" s="143">
        <f>ROUND(I441*H441,2)</f>
        <v>5000</v>
      </c>
      <c r="K441" s="144"/>
      <c r="L441" s="30"/>
      <c r="M441" s="145" t="s">
        <v>1</v>
      </c>
      <c r="N441" s="146" t="s">
        <v>39</v>
      </c>
      <c r="O441" s="147">
        <v>0</v>
      </c>
      <c r="P441" s="147">
        <f>O441*H441</f>
        <v>0</v>
      </c>
      <c r="Q441" s="147">
        <v>0</v>
      </c>
      <c r="R441" s="147">
        <f>Q441*H441</f>
        <v>0</v>
      </c>
      <c r="S441" s="147">
        <v>0</v>
      </c>
      <c r="T441" s="148">
        <f>S441*H441</f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49" t="s">
        <v>884</v>
      </c>
      <c r="AT441" s="149" t="s">
        <v>135</v>
      </c>
      <c r="AU441" s="149" t="s">
        <v>139</v>
      </c>
      <c r="AY441" s="17" t="s">
        <v>132</v>
      </c>
      <c r="BE441" s="150">
        <f>IF(N441="základní",J441,0)</f>
        <v>0</v>
      </c>
      <c r="BF441" s="150">
        <f>IF(N441="snížená",J441,0)</f>
        <v>5000</v>
      </c>
      <c r="BG441" s="150">
        <f>IF(N441="zákl. přenesená",J441,0)</f>
        <v>0</v>
      </c>
      <c r="BH441" s="150">
        <f>IF(N441="sníž. přenesená",J441,0)</f>
        <v>0</v>
      </c>
      <c r="BI441" s="150">
        <f>IF(N441="nulová",J441,0)</f>
        <v>0</v>
      </c>
      <c r="BJ441" s="17" t="s">
        <v>139</v>
      </c>
      <c r="BK441" s="150">
        <f>ROUND(I441*H441,2)</f>
        <v>5000</v>
      </c>
      <c r="BL441" s="17" t="s">
        <v>884</v>
      </c>
      <c r="BM441" s="149" t="s">
        <v>885</v>
      </c>
    </row>
    <row r="442" spans="2:63" s="12" customFormat="1" ht="22.9" customHeight="1">
      <c r="B442" s="125"/>
      <c r="D442" s="126" t="s">
        <v>72</v>
      </c>
      <c r="E442" s="135" t="s">
        <v>886</v>
      </c>
      <c r="F442" s="135" t="s">
        <v>887</v>
      </c>
      <c r="J442" s="136">
        <f>BK442</f>
        <v>10000</v>
      </c>
      <c r="L442" s="125"/>
      <c r="M442" s="129"/>
      <c r="N442" s="130"/>
      <c r="O442" s="130"/>
      <c r="P442" s="131">
        <f>P443</f>
        <v>0</v>
      </c>
      <c r="Q442" s="130"/>
      <c r="R442" s="131">
        <f>R443</f>
        <v>0</v>
      </c>
      <c r="S442" s="130"/>
      <c r="T442" s="132">
        <f>T443</f>
        <v>0</v>
      </c>
      <c r="AR442" s="126" t="s">
        <v>148</v>
      </c>
      <c r="AT442" s="133" t="s">
        <v>72</v>
      </c>
      <c r="AU442" s="133" t="s">
        <v>81</v>
      </c>
      <c r="AY442" s="126" t="s">
        <v>132</v>
      </c>
      <c r="BK442" s="134">
        <f>BK443</f>
        <v>10000</v>
      </c>
    </row>
    <row r="443" spans="1:65" s="2" customFormat="1" ht="16.5" customHeight="1">
      <c r="A443" s="29"/>
      <c r="B443" s="137"/>
      <c r="C443" s="138" t="s">
        <v>888</v>
      </c>
      <c r="D443" s="138" t="s">
        <v>135</v>
      </c>
      <c r="E443" s="139" t="s">
        <v>889</v>
      </c>
      <c r="F443" s="140" t="s">
        <v>887</v>
      </c>
      <c r="G443" s="141" t="s">
        <v>380</v>
      </c>
      <c r="H443" s="142">
        <v>1</v>
      </c>
      <c r="I443" s="143">
        <v>10000</v>
      </c>
      <c r="J443" s="143">
        <f>ROUND(I443*H443,2)</f>
        <v>10000</v>
      </c>
      <c r="K443" s="144"/>
      <c r="L443" s="30"/>
      <c r="M443" s="182" t="s">
        <v>1</v>
      </c>
      <c r="N443" s="183" t="s">
        <v>39</v>
      </c>
      <c r="O443" s="184">
        <v>0</v>
      </c>
      <c r="P443" s="184">
        <f>O443*H443</f>
        <v>0</v>
      </c>
      <c r="Q443" s="184">
        <v>0</v>
      </c>
      <c r="R443" s="184">
        <f>Q443*H443</f>
        <v>0</v>
      </c>
      <c r="S443" s="184">
        <v>0</v>
      </c>
      <c r="T443" s="185">
        <f>S443*H443</f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49" t="s">
        <v>884</v>
      </c>
      <c r="AT443" s="149" t="s">
        <v>135</v>
      </c>
      <c r="AU443" s="149" t="s">
        <v>139</v>
      </c>
      <c r="AY443" s="17" t="s">
        <v>132</v>
      </c>
      <c r="BE443" s="150">
        <f>IF(N443="základní",J443,0)</f>
        <v>0</v>
      </c>
      <c r="BF443" s="150">
        <f>IF(N443="snížená",J443,0)</f>
        <v>10000</v>
      </c>
      <c r="BG443" s="150">
        <f>IF(N443="zákl. přenesená",J443,0)</f>
        <v>0</v>
      </c>
      <c r="BH443" s="150">
        <f>IF(N443="sníž. přenesená",J443,0)</f>
        <v>0</v>
      </c>
      <c r="BI443" s="150">
        <f>IF(N443="nulová",J443,0)</f>
        <v>0</v>
      </c>
      <c r="BJ443" s="17" t="s">
        <v>139</v>
      </c>
      <c r="BK443" s="150">
        <f>ROUND(I443*H443,2)</f>
        <v>10000</v>
      </c>
      <c r="BL443" s="17" t="s">
        <v>884</v>
      </c>
      <c r="BM443" s="149" t="s">
        <v>890</v>
      </c>
    </row>
    <row r="444" spans="1:31" s="2" customFormat="1" ht="6.95" customHeight="1">
      <c r="A444" s="29"/>
      <c r="B444" s="44"/>
      <c r="C444" s="45"/>
      <c r="D444" s="45"/>
      <c r="E444" s="45"/>
      <c r="F444" s="45"/>
      <c r="G444" s="45"/>
      <c r="H444" s="45"/>
      <c r="I444" s="45"/>
      <c r="J444" s="45"/>
      <c r="K444" s="45"/>
      <c r="L444" s="30"/>
      <c r="M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</row>
  </sheetData>
  <autoFilter ref="C141:K44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2020-06-02T05:03:45Z</dcterms:created>
  <dcterms:modified xsi:type="dcterms:W3CDTF">2021-06-02T14:01:42Z</dcterms:modified>
  <cp:category/>
  <cp:version/>
  <cp:contentType/>
  <cp:contentStatus/>
</cp:coreProperties>
</file>