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290" windowHeight="1227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č.5'!$C$139:$K$423</definedName>
    <definedName name="_xlnm.Print_Area" localSheetId="1">'5 - Bytová jednotka č.5'!$C$4:$J$76,'5 - Bytová jednotka č.5'!$C$82:$J$121,'5 - Bytová jednotka č.5'!$C$127:$K$423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č.5'!$139:$139</definedName>
  </definedNames>
  <calcPr calcId="162913"/>
</workbook>
</file>

<file path=xl/sharedStrings.xml><?xml version="1.0" encoding="utf-8"?>
<sst xmlns="http://schemas.openxmlformats.org/spreadsheetml/2006/main" count="3396" uniqueCount="720">
  <si>
    <t>Export Komplet</t>
  </si>
  <si>
    <t/>
  </si>
  <si>
    <t>2.0</t>
  </si>
  <si>
    <t>False</t>
  </si>
  <si>
    <t>{570878b4-c09d-461a-8c07-ca65d282b3bf}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</si>
  <si>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</si>
  <si>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</si>
  <si>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</si>
  <si>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</si>
  <si>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</si>
  <si>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</si>
  <si>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</si>
  <si>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</si>
  <si>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</si>
  <si>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</si>
  <si>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</si>
  <si>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</si>
  <si>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V. Košaře 122/1</t>
  </si>
  <si>
    <t>KSO:</t>
  </si>
  <si>
    <t>CC-CZ:</t>
  </si>
  <si>
    <t>Místo:</t>
  </si>
  <si>
    <t xml:space="preserve"> </t>
  </si>
  <si>
    <t>Datum:</t>
  </si>
  <si>
    <t>27. 8. 2019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</si>
  <si>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</si>
  <si>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</si>
  <si>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</si>
  <si>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</si>
  <si>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</si>
  <si>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</si>
  <si>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</si>
  <si>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</si>
  <si>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</si>
  <si>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</si>
  <si>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</si>
  <si>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</si>
  <si>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</si>
  <si>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</si>
  <si>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</si>
  <si>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</si>
  <si>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</si>
  <si>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</si>
  <si>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</si>
  <si>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</si>
  <si>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</si>
  <si>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</si>
  <si>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</si>
  <si>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</si>
  <si>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</si>
  <si>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</si>
  <si>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</si>
  <si>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</si>
  <si>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</si>
  <si>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</si>
  <si>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</si>
  <si>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</si>
  <si>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</si>
  <si>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</si>
  <si>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</si>
  <si>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</si>
  <si>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</si>
  <si>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</si>
  <si>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</si>
  <si>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</si>
  <si>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</si>
  <si>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</si>
  <si>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</si>
  <si>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</si>
  <si>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</si>
  <si>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</si>
  <si>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</si>
  <si>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</si>
  <si>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</si>
  <si>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</si>
  <si>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</si>
  <si>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</si>
  <si>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</si>
  <si>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</si>
  <si>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</si>
  <si>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</si>
  <si>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</si>
  <si>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</si>
  <si>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</si>
  <si>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</si>
  <si>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</si>
  <si>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{7a273748-1351-411e-bb4a-d5beeb11af8e}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</si>
  <si>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</si>
  <si>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</si>
  <si>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</si>
  <si>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</si>
  <si>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</si>
  <si>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</si>
  <si>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</si>
  <si>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</si>
  <si>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</si>
  <si>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</si>
  <si>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</si>
  <si>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</si>
  <si>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</si>
  <si>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</si>
  <si>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</si>
  <si>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</si>
  <si>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</si>
  <si>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</si>
  <si>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</si>
  <si>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</si>
  <si>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</si>
  <si>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</si>
  <si>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</si>
  <si>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</si>
  <si>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</si>
  <si>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</si>
  <si>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</si>
  <si>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</si>
  <si>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</si>
  <si>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</si>
  <si>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</si>
  <si>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</si>
  <si>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</si>
  <si>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</si>
  <si>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</si>
  <si>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</si>
  <si>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</si>
  <si>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</si>
  <si>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</si>
  <si>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</si>
  <si>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</si>
  <si>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</si>
  <si>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</si>
  <si>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</si>
  <si>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</si>
  <si>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</si>
  <si>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</si>
  <si>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</si>
  <si>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</si>
  <si>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</si>
  <si>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m2</t>
  </si>
  <si>
    <t>4</t>
  </si>
  <si>
    <t>2</t>
  </si>
  <si>
    <t>VV</t>
  </si>
  <si>
    <t>3,25</t>
  </si>
  <si>
    <t>Součet</t>
  </si>
  <si>
    <t>3</t>
  </si>
  <si>
    <t>612131121</t>
  </si>
  <si>
    <t>Penetrační disperzní nátěr vnitřních stěn nanášený ručně</t>
  </si>
  <si>
    <t>1392172552</t>
  </si>
  <si>
    <t>612142001</t>
  </si>
  <si>
    <t>Potažení vnitřních stěn sklovláknitým pletivem vtlačeným do tenkovrstvé hmoty</t>
  </si>
  <si>
    <t>-539645972</t>
  </si>
  <si>
    <t>612311131</t>
  </si>
  <si>
    <t>Potažení vnitřních stěn vápenným štukem tloušťky do 3 mm</t>
  </si>
  <si>
    <t>1069203208</t>
  </si>
  <si>
    <t>(2,18+1,105)*0,6</t>
  </si>
  <si>
    <t>(0,6+2,4)*0,5</t>
  </si>
  <si>
    <t>8</t>
  </si>
  <si>
    <t>612321111</t>
  </si>
  <si>
    <t>Vápenocementová omítka hrubá jednovrstvá zatřená vnitřních stěn nanášená ručně</t>
  </si>
  <si>
    <t>-2040375668</t>
  </si>
  <si>
    <t>(1,835+4,04+1,105+0,6)*2,6</t>
  </si>
  <si>
    <t>9</t>
  </si>
  <si>
    <t>4,04*2</t>
  </si>
  <si>
    <t>50</t>
  </si>
  <si>
    <t>631319013</t>
  </si>
  <si>
    <t>Příplatek k mazanině tl do 240 mm za přehlazení povrchu</t>
  </si>
  <si>
    <t>m3</t>
  </si>
  <si>
    <t>-1946130643</t>
  </si>
  <si>
    <t>631319197</t>
  </si>
  <si>
    <t>Příplatek k mazanině tl do 240 mm za plochu do 5 m2</t>
  </si>
  <si>
    <t>1070249430</t>
  </si>
  <si>
    <t>631342132</t>
  </si>
  <si>
    <t>Mazanina tl do 240 mm z betonu lehkého tepelně-izolačního polystyrenového 500 kg/m3</t>
  </si>
  <si>
    <t>-1088352833</t>
  </si>
  <si>
    <t>podbetonování sprchového koutu max. v. 150mm - vytvoření spádové vrstvy:</t>
  </si>
  <si>
    <t>0,7*1,2*0,15</t>
  </si>
  <si>
    <t>632441112</t>
  </si>
  <si>
    <t>Potěr anhydritový samonivelační tl do 30 mm ze suchých směsí</t>
  </si>
  <si>
    <t>240153186</t>
  </si>
  <si>
    <t>642944121</t>
  </si>
  <si>
    <t>Osazování ocelových zárubní dodatečné pl do 2,5 m2</t>
  </si>
  <si>
    <t>kus</t>
  </si>
  <si>
    <t>-1210978925</t>
  </si>
  <si>
    <t>16</t>
  </si>
  <si>
    <t>M</t>
  </si>
  <si>
    <t>55331521</t>
  </si>
  <si>
    <t>-579421320</t>
  </si>
  <si>
    <t>Ostatní konstrukce a práce, bourání</t>
  </si>
  <si>
    <t>784111001</t>
  </si>
  <si>
    <t>Oprášení (ometení ) podkladu v místnostech výšky do 3,80 m</t>
  </si>
  <si>
    <t>382511728</t>
  </si>
  <si>
    <t>konstrukce po vybouraném jádru:</t>
  </si>
  <si>
    <t>(4,04+2+2)*2,6</t>
  </si>
  <si>
    <t>strop:</t>
  </si>
  <si>
    <t>784111011</t>
  </si>
  <si>
    <t>Obroušení podkladu omítnutého v místnostech výšky do 3,80 m</t>
  </si>
  <si>
    <t>-1330611746</t>
  </si>
  <si>
    <t>lehké obroušení stávajícího panelu - příprava pro novou omítku:</t>
  </si>
  <si>
    <t>952901111</t>
  </si>
  <si>
    <t>Vyčištění budov bytové a občanské výstavby při výšce podlaží do 4 m</t>
  </si>
  <si>
    <t>355162099</t>
  </si>
  <si>
    <t>4,04*4</t>
  </si>
  <si>
    <t>přístupová trasa do bytu-chodba:</t>
  </si>
  <si>
    <t>962084121</t>
  </si>
  <si>
    <t>Bourání příček umakartových tl do 50 mm</t>
  </si>
  <si>
    <t>-471675218</t>
  </si>
  <si>
    <t>(4,04+1,87+2,2+1,2+0,865)*2,6</t>
  </si>
  <si>
    <t>965046111</t>
  </si>
  <si>
    <t>Broušení stávajících betonových podlah úběr do 3 mm</t>
  </si>
  <si>
    <t>2028505536</t>
  </si>
  <si>
    <t>997</t>
  </si>
  <si>
    <t>Přesun sutě</t>
  </si>
  <si>
    <t>997013157</t>
  </si>
  <si>
    <t>Vnitrostaveništní doprava suti a vybouraných hmot pro budovy v do 24 m s omezením mechanizace</t>
  </si>
  <si>
    <t>t</t>
  </si>
  <si>
    <t>1688602951</t>
  </si>
  <si>
    <t>997013219</t>
  </si>
  <si>
    <t>Příplatek k vnitrostaveništní dopravě suti a vybouraných hmot za zvětšenou dopravu suti ZKD 10 m</t>
  </si>
  <si>
    <t>779660564</t>
  </si>
  <si>
    <t>3,017*50 'Přepočtené koeficientem množství</t>
  </si>
  <si>
    <t>997013501</t>
  </si>
  <si>
    <t>Odvoz suti a vybouraných hmot na skládku nebo meziskládku do 1 km se složením</t>
  </si>
  <si>
    <t>-2119968737</t>
  </si>
  <si>
    <t>997013509</t>
  </si>
  <si>
    <t>Příplatek k odvozu suti a vybouraných hmot na skládku ZKD 1 km přes 1 km</t>
  </si>
  <si>
    <t>-41546433</t>
  </si>
  <si>
    <t>3,017*9 'Přepočtené koeficientem množství</t>
  </si>
  <si>
    <t>997013831</t>
  </si>
  <si>
    <t>Poplatek za uložení na skládce (skládkovné) stavebního odpadu směsného kód odpadu 170 904</t>
  </si>
  <si>
    <t>-775260414</t>
  </si>
  <si>
    <t>998</t>
  </si>
  <si>
    <t>Přesun hmot</t>
  </si>
  <si>
    <t>998011003</t>
  </si>
  <si>
    <t>Přesun hmot pro budovy zděné v do 24 m</t>
  </si>
  <si>
    <t>332293610</t>
  </si>
  <si>
    <t>998011014</t>
  </si>
  <si>
    <t>Příplatek k přesunu hmot pro budovy zděné za zvětšený přesun do 500 m</t>
  </si>
  <si>
    <t>-1779270019</t>
  </si>
  <si>
    <t>998017003</t>
  </si>
  <si>
    <t>Přesun hmot s omezením mechanizace pro budovy v do 24 m</t>
  </si>
  <si>
    <t>101735003</t>
  </si>
  <si>
    <t>PSV</t>
  </si>
  <si>
    <t>Práce a dodávky PSV</t>
  </si>
  <si>
    <t>711</t>
  </si>
  <si>
    <t>Izolace proti vodě, vlhkosti a plynům</t>
  </si>
  <si>
    <t>711191201</t>
  </si>
  <si>
    <t>Provedení izolace proti zemní vlhkosti hydroizolační stěrkou vodorovné na betonu, 2 vrstvy</t>
  </si>
  <si>
    <t>277180845</t>
  </si>
  <si>
    <t>711192201</t>
  </si>
  <si>
    <t>Provedení izolace proti zemní vlhkosti hydroizolační stěrkou svislé na betonu, 2 vrstvy</t>
  </si>
  <si>
    <t>-184068137</t>
  </si>
  <si>
    <t>(0,7+1,235+0,7)*2</t>
  </si>
  <si>
    <t>(1,105+2,18+1,105+0,5+0,2+0,5+0,9)*0,2</t>
  </si>
  <si>
    <t>32</t>
  </si>
  <si>
    <t>24617150</t>
  </si>
  <si>
    <t>hmota nátěrová hydroizolační elastická na beton nebo omítku</t>
  </si>
  <si>
    <t>kg</t>
  </si>
  <si>
    <t>-637078574</t>
  </si>
  <si>
    <t>spotřeba 3kg/m2, tl. 2mm</t>
  </si>
  <si>
    <t>(3,25+6,568)*3</t>
  </si>
  <si>
    <t>711199095</t>
  </si>
  <si>
    <t>Příplatek k izolacím proti zemní vlhkosti za plochu do 10 m2 natěradly za studena nebo za horka</t>
  </si>
  <si>
    <t>1700889665</t>
  </si>
  <si>
    <t>3,25+6,568</t>
  </si>
  <si>
    <t>711199101</t>
  </si>
  <si>
    <t>Provedení těsnícího pásu do spoje dilatační nebo styčné spáry podlaha - stěna</t>
  </si>
  <si>
    <t>m</t>
  </si>
  <si>
    <t>166188219</t>
  </si>
  <si>
    <t>1,835+2,18+1,105+0,9+0,5+0,2+0,5+0,7+1,2</t>
  </si>
  <si>
    <t>2*2</t>
  </si>
  <si>
    <t>0,2*6</t>
  </si>
  <si>
    <t>711199102</t>
  </si>
  <si>
    <t>Provedení těsnícího koutu pro vnější nebo vnitřní roh spáry podlaha - stěna</t>
  </si>
  <si>
    <t>1975746015</t>
  </si>
  <si>
    <t>28355020</t>
  </si>
  <si>
    <t>páska pružná těsnící š 80mm</t>
  </si>
  <si>
    <t>-157998654</t>
  </si>
  <si>
    <t>14,32*1,1</t>
  </si>
  <si>
    <t>998711103</t>
  </si>
  <si>
    <t>Přesun hmot tonážní pro izolace proti vodě, vlhkosti a plynům v objektech výšky do 60 m</t>
  </si>
  <si>
    <t>-57580135</t>
  </si>
  <si>
    <t>998711181</t>
  </si>
  <si>
    <t>Příplatek k přesunu hmot tonážní 711 prováděný bez použití mechanizace</t>
  </si>
  <si>
    <t>927022878</t>
  </si>
  <si>
    <t>721</t>
  </si>
  <si>
    <t>Zdravotechnika - vnitřní kanalizace</t>
  </si>
  <si>
    <t>721171808</t>
  </si>
  <si>
    <t>Demontáž potrubí z PVC do D 114</t>
  </si>
  <si>
    <t>1492014250</t>
  </si>
  <si>
    <t>721173706</t>
  </si>
  <si>
    <t>Potrubí kanalizační z PE odpadní DN 100</t>
  </si>
  <si>
    <t>-1512259683</t>
  </si>
  <si>
    <t>721173722</t>
  </si>
  <si>
    <t>Potrubí kanalizační z PE připojovací DN 40</t>
  </si>
  <si>
    <t>1791667421</t>
  </si>
  <si>
    <t>721173724</t>
  </si>
  <si>
    <t>Potrubí kanalizační z PE připojovací DN 70</t>
  </si>
  <si>
    <t>-465818085</t>
  </si>
  <si>
    <t>721220801</t>
  </si>
  <si>
    <t>Demontáž uzávěrek zápachových DN 70</t>
  </si>
  <si>
    <t>1759857268</t>
  </si>
  <si>
    <t>vana,umyvadlo,pračka:</t>
  </si>
  <si>
    <t>721290111</t>
  </si>
  <si>
    <t>Zkouška těsnosti potrubí kanalizace vodou do DN 125</t>
  </si>
  <si>
    <t>-1871484168</t>
  </si>
  <si>
    <t>998721103</t>
  </si>
  <si>
    <t>Přesun hmot tonážní pro vnitřní kanalizace v objektech v do 24 m</t>
  </si>
  <si>
    <t>606443196</t>
  </si>
  <si>
    <t>998721181</t>
  </si>
  <si>
    <t>Příplatek k přesunu hmot tonážní 721 prováděný bez použití mechanizace</t>
  </si>
  <si>
    <t>2037071721</t>
  </si>
  <si>
    <t>722</t>
  </si>
  <si>
    <t>Zdravotechnika - vnitřní vodovod</t>
  </si>
  <si>
    <t>722170801</t>
  </si>
  <si>
    <t>Demontáž rozvodů vody z plastů do D 25</t>
  </si>
  <si>
    <t>-235910146</t>
  </si>
  <si>
    <t>722176113</t>
  </si>
  <si>
    <t>Montáž potrubí plastové spojované svary polyfuzně do D 25 mm</t>
  </si>
  <si>
    <t>667175137</t>
  </si>
  <si>
    <t>28615150</t>
  </si>
  <si>
    <t>trubka vodovodní tlaková PPR řada PN 20 D 16mm dl 4m</t>
  </si>
  <si>
    <t>-1199123119</t>
  </si>
  <si>
    <t>28615152</t>
  </si>
  <si>
    <t>trubka vodovodní tlaková PPR řada PN 20 D 20mm dl 4m</t>
  </si>
  <si>
    <t>1076346841</t>
  </si>
  <si>
    <t>28615153</t>
  </si>
  <si>
    <t>trubka vodovodní tlaková PPR řada PN 20 D 25mm dl 4m</t>
  </si>
  <si>
    <t>1810904515</t>
  </si>
  <si>
    <t>722179191</t>
  </si>
  <si>
    <t>Příplatek k rozvodu vody z plastů za malý rozsah prací na zakázce do 20 m</t>
  </si>
  <si>
    <t>soubor</t>
  </si>
  <si>
    <t>1015964653</t>
  </si>
  <si>
    <t>722179192</t>
  </si>
  <si>
    <t>Příplatek k rozvodu vody z plastů za potrubí do D 32 mm do 15 svarů</t>
  </si>
  <si>
    <t>-225951747</t>
  </si>
  <si>
    <t>722290215</t>
  </si>
  <si>
    <t>Zkouška těsnosti vodovodního potrubí hrdlového nebo přírubového do DN 100</t>
  </si>
  <si>
    <t>1786928775</t>
  </si>
  <si>
    <t>722290234</t>
  </si>
  <si>
    <t>Proplach a dezinfekce vodovodního potrubí do DN 80</t>
  </si>
  <si>
    <t>1817378551</t>
  </si>
  <si>
    <t>998722103</t>
  </si>
  <si>
    <t>Přesun hmot tonážní pro vnitřní vodovod v objektech v do 24 m</t>
  </si>
  <si>
    <t>-1517904910</t>
  </si>
  <si>
    <t>998722181</t>
  </si>
  <si>
    <t>Příplatek k přesunu hmot tonážní 722 prováděný bez použití mechanizace</t>
  </si>
  <si>
    <t>-684376016</t>
  </si>
  <si>
    <t>725</t>
  </si>
  <si>
    <t>Zdravotechnika - zařizovací předměty</t>
  </si>
  <si>
    <t>725110811</t>
  </si>
  <si>
    <t>Demontáž klozetů splachovací s nádrží</t>
  </si>
  <si>
    <t>1107913490</t>
  </si>
  <si>
    <t>725112001</t>
  </si>
  <si>
    <t>Klozet keramický standardní samostatně stojící s hlubokým splachováním odpad vodorovný</t>
  </si>
  <si>
    <t>210211353</t>
  </si>
  <si>
    <t>725210821</t>
  </si>
  <si>
    <t>Demontáž umyvadel bez výtokových armatur</t>
  </si>
  <si>
    <t>-722823337</t>
  </si>
  <si>
    <t>725211602</t>
  </si>
  <si>
    <t>Umyvadlo keramické připevněné na stěnu šrouby bílé bez krytu na sifon 550 mm</t>
  </si>
  <si>
    <t>747903297</t>
  </si>
  <si>
    <t>725220841</t>
  </si>
  <si>
    <t>Demontáž van ocelová</t>
  </si>
  <si>
    <t>1808744777</t>
  </si>
  <si>
    <t>725245151</t>
  </si>
  <si>
    <t>Zástěna sprchová zásuvná dvoudílná s jedním otvíravým dílem do výšky 2000 mm a šířky 1200 mm</t>
  </si>
  <si>
    <t>-1393213483</t>
  </si>
  <si>
    <t>55145594</t>
  </si>
  <si>
    <t>baterie sprchová páková 150 mm chrom vč. příslušenství a držáku-tyče</t>
  </si>
  <si>
    <t>1642837872</t>
  </si>
  <si>
    <t>55233200</t>
  </si>
  <si>
    <t>žlab sprchového koutu se zápachovou uzávěrkou š koutu 1000mm</t>
  </si>
  <si>
    <t>80413746</t>
  </si>
  <si>
    <t>55233206</t>
  </si>
  <si>
    <t>rošt žlabu sprchového koutu š koutu 1000mm</t>
  </si>
  <si>
    <t>805611690</t>
  </si>
  <si>
    <t>725810811</t>
  </si>
  <si>
    <t>Demontáž ventilů výtokových nástěnných</t>
  </si>
  <si>
    <t>-1409614251</t>
  </si>
  <si>
    <t>725811115</t>
  </si>
  <si>
    <t>Ventil nástěnný pevný výtok G1/2x80 mm</t>
  </si>
  <si>
    <t>1032325261</t>
  </si>
  <si>
    <t>725820801</t>
  </si>
  <si>
    <t>Demontáž baterie nástěnné do G 3 / 4</t>
  </si>
  <si>
    <t>224333423</t>
  </si>
  <si>
    <t>725822611</t>
  </si>
  <si>
    <t>Baterie umyvadlová stojánková páková bez výpusti</t>
  </si>
  <si>
    <t>-204364853</t>
  </si>
  <si>
    <t>725869101</t>
  </si>
  <si>
    <t>Montáž zápachových uzávěrek do DN 40</t>
  </si>
  <si>
    <t>-456866810</t>
  </si>
  <si>
    <t>55161837</t>
  </si>
  <si>
    <t>uzávěrka zápachová pro pračku a myčku nástěnná PP-bílá DN 40</t>
  </si>
  <si>
    <t>598104706</t>
  </si>
  <si>
    <t>ZUU</t>
  </si>
  <si>
    <t>Zápachová uzávěra - sifon pro umyvadla, provedení chrom</t>
  </si>
  <si>
    <t>561006523</t>
  </si>
  <si>
    <t>998725103</t>
  </si>
  <si>
    <t>Přesun hmot tonážní pro zařizovací předměty v objektech v do 24 m</t>
  </si>
  <si>
    <t>-1910081315</t>
  </si>
  <si>
    <t>998725181</t>
  </si>
  <si>
    <t>Příplatek k přesunu hmot tonážní 725 prováděný bez použití mechanizace</t>
  </si>
  <si>
    <t>554909922</t>
  </si>
  <si>
    <t>OIM</t>
  </si>
  <si>
    <t>Ostatní instalační materiál nutný pro dopojení zařizovacích předmětů (pancéřové hadičky, těsnění atd...)</t>
  </si>
  <si>
    <t>kpl</t>
  </si>
  <si>
    <t>-510030226</t>
  </si>
  <si>
    <t>726</t>
  </si>
  <si>
    <t>Zdravotechnika - předstěnové instalace</t>
  </si>
  <si>
    <t>726131001</t>
  </si>
  <si>
    <t>Instalační předstěna - umyvadlo do v 1120 mm se stojánkovou baterií do lehkých stěn s kovovou kcí</t>
  </si>
  <si>
    <t>726181781</t>
  </si>
  <si>
    <t>998726113</t>
  </si>
  <si>
    <t>Přesun hmot tonážní pro instalační prefabrikáty v objektech v do 24 m</t>
  </si>
  <si>
    <t>2018071198</t>
  </si>
  <si>
    <t>998726181</t>
  </si>
  <si>
    <t>Příplatek k přesunu hmot tonážní 726 prováděný bez použití mechanizace</t>
  </si>
  <si>
    <t>1710485898</t>
  </si>
  <si>
    <t>741</t>
  </si>
  <si>
    <t>Elektroinstalace - silnoproud</t>
  </si>
  <si>
    <t>741112001</t>
  </si>
  <si>
    <t>Montáž krabice zapuštěná plastová kruhová</t>
  </si>
  <si>
    <t>1641522183</t>
  </si>
  <si>
    <t>34571515</t>
  </si>
  <si>
    <t>krabice přístrojová instalační 400 V, 142x71x45mm do dutých stěn</t>
  </si>
  <si>
    <t>1605885419</t>
  </si>
  <si>
    <t>741120001</t>
  </si>
  <si>
    <t>Montáž vodič Cu izolovaný plný a laněný žíla 0,35-6 mm2 pod omítku (CY)</t>
  </si>
  <si>
    <t>-1655389984</t>
  </si>
  <si>
    <t>34111036</t>
  </si>
  <si>
    <t>kabel silový s Cu jádrem 1 kV 3x2,5mm2</t>
  </si>
  <si>
    <t>-603497209</t>
  </si>
  <si>
    <t>34111018</t>
  </si>
  <si>
    <t>kabel silový s Cu jádrem 6mm2</t>
  </si>
  <si>
    <t>-1882763688</t>
  </si>
  <si>
    <t>741210001</t>
  </si>
  <si>
    <t>Montáž rozvodnice oceloplechová nebo plastová běžná do 20 kg</t>
  </si>
  <si>
    <t>-1630493910</t>
  </si>
  <si>
    <t>35713850</t>
  </si>
  <si>
    <t>rozvodnice elektroměrové s jedním 1 fázovým místem bez požární úpravy 18 pozic</t>
  </si>
  <si>
    <t>942018444</t>
  </si>
  <si>
    <t>741310001</t>
  </si>
  <si>
    <t>Montáž vypínač nástěnný 1-jednopólový prostředí normální</t>
  </si>
  <si>
    <t>-1640661667</t>
  </si>
  <si>
    <t>34535799</t>
  </si>
  <si>
    <t>ovladač zapínací tlačítkový 10A 3553-80289 velkoplošný</t>
  </si>
  <si>
    <t>1350451943</t>
  </si>
  <si>
    <t>741313001</t>
  </si>
  <si>
    <t>Montáž zásuvka (polo)zapuštěná bezšroubové připojení 2P+PE se zapojením vodičů</t>
  </si>
  <si>
    <t>1256391964</t>
  </si>
  <si>
    <t>35811077</t>
  </si>
  <si>
    <t>zásuvka nepropustná nástěnná 16A 220 V 3pólová</t>
  </si>
  <si>
    <t>-1756915355</t>
  </si>
  <si>
    <t>741370002</t>
  </si>
  <si>
    <t>Montáž svítidlo žárovkové bytové stropní přisazené 1 zdroj se sklem</t>
  </si>
  <si>
    <t>-634792933</t>
  </si>
  <si>
    <t>34821275</t>
  </si>
  <si>
    <t>svítidlo bytové žárovkové IP 42, max. 60 W E27</t>
  </si>
  <si>
    <t>-339151072</t>
  </si>
  <si>
    <t>34823735</t>
  </si>
  <si>
    <t>svítidlo zářivkové interiérové s kompenzací, barva bílá, 18W, délka 974 mm</t>
  </si>
  <si>
    <t>1516369742</t>
  </si>
  <si>
    <t>34111030</t>
  </si>
  <si>
    <t>kabel silový s Cu jádrem 1 kV 3x1,5mm2</t>
  </si>
  <si>
    <t>222816576</t>
  </si>
  <si>
    <t>741810001</t>
  </si>
  <si>
    <t>Celková prohlídka elektrického rozvodu a zařízení do 100 000,- Kč</t>
  </si>
  <si>
    <t>864825378</t>
  </si>
  <si>
    <t>998741103</t>
  </si>
  <si>
    <t>Přesun hmot tonážní pro silnoproud v objektech v do 24 m</t>
  </si>
  <si>
    <t>241733212</t>
  </si>
  <si>
    <t>EL</t>
  </si>
  <si>
    <t>1309808673</t>
  </si>
  <si>
    <t>998741181</t>
  </si>
  <si>
    <t>Příplatek k přesunu hmot tonážní 741 prováděný bez použití mechanizace</t>
  </si>
  <si>
    <t>-1567165848</t>
  </si>
  <si>
    <t>751</t>
  </si>
  <si>
    <t>Vzduchotechnika</t>
  </si>
  <si>
    <t>751111012</t>
  </si>
  <si>
    <t>Mtž vent ax ntl nástěnného základního D do 200 mm</t>
  </si>
  <si>
    <t>1776743345</t>
  </si>
  <si>
    <t>V</t>
  </si>
  <si>
    <t>Axiální ventilátor max. 20x20cm, pr. 125 mm</t>
  </si>
  <si>
    <t>-1763580870</t>
  </si>
  <si>
    <t>751111811</t>
  </si>
  <si>
    <t>Demontáž ventilátoru axiálního nízkotlakého kruhové potrubí D do 200 mm</t>
  </si>
  <si>
    <t>-1475826021</t>
  </si>
  <si>
    <t>751377011</t>
  </si>
  <si>
    <t>Mtž odsávacího zákrytu (digestoř) bytového vestavěného</t>
  </si>
  <si>
    <t>-1765994227</t>
  </si>
  <si>
    <t>1870917112</t>
  </si>
  <si>
    <t>998751102</t>
  </si>
  <si>
    <t>Přesun hmot tonážní pro vzduchotechniku v objektech v do 24 m</t>
  </si>
  <si>
    <t>-1632170730</t>
  </si>
  <si>
    <t>998751181</t>
  </si>
  <si>
    <t>Příplatek k přesunu hmot tonážní 751 prováděný bez použití mechanizace</t>
  </si>
  <si>
    <t>-171442819</t>
  </si>
  <si>
    <t>763</t>
  </si>
  <si>
    <t>Konstrukce suché výstavby</t>
  </si>
  <si>
    <t>763111331</t>
  </si>
  <si>
    <t>SDK příčka tl 80 mm profil CW+UW 50 desky 1xH2 15 TI 40 mm</t>
  </si>
  <si>
    <t>1865533860</t>
  </si>
  <si>
    <t>1,835*2,6</t>
  </si>
  <si>
    <t>4,04*2,6</t>
  </si>
  <si>
    <t>1,23*2,6</t>
  </si>
  <si>
    <t>0,9*2,6</t>
  </si>
  <si>
    <t>763111718</t>
  </si>
  <si>
    <t>SDK příčka úprava styku příčky a stropu/stávající stěny páskou nebo silikonováním</t>
  </si>
  <si>
    <t>-516384833</t>
  </si>
  <si>
    <t>4,04+1,775+1,835*2+1,2+1,2+0,2+0,5+0,9</t>
  </si>
  <si>
    <t>763111751</t>
  </si>
  <si>
    <t>Příplatek k SDK příčce za plochu do 6 m2 jednotlivě</t>
  </si>
  <si>
    <t>2048429318</t>
  </si>
  <si>
    <t>763111762</t>
  </si>
  <si>
    <t>Příplatek k SDK příčce s jednoduchou nosnou konstrukcí za zahuštění profilů na vzdálenost 41 mm</t>
  </si>
  <si>
    <t>1714851427</t>
  </si>
  <si>
    <t>763111771</t>
  </si>
  <si>
    <t>Příplatek k SDK příčce za rovinnost kvality Q3</t>
  </si>
  <si>
    <t>508909671</t>
  </si>
  <si>
    <t>20,813*2</t>
  </si>
  <si>
    <t>998763303</t>
  </si>
  <si>
    <t>Přesun hmot tonážní pro sádrokartonové konstrukce v objektech v do 24 m</t>
  </si>
  <si>
    <t>-1976687554</t>
  </si>
  <si>
    <t>998763381</t>
  </si>
  <si>
    <t>Příplatek k přesunu hmot tonážní 763 SDK prováděný bez použití mechanizace</t>
  </si>
  <si>
    <t>1217539837</t>
  </si>
  <si>
    <t>VS</t>
  </si>
  <si>
    <t>Příplatek za použití vysokopevnostního sádrokartonu tvrzeného v místě zavěšení kuchyňské linky</t>
  </si>
  <si>
    <t>1754392911</t>
  </si>
  <si>
    <t>2,4*2,6</t>
  </si>
  <si>
    <t>766</t>
  </si>
  <si>
    <t>Konstrukce truhlářské</t>
  </si>
  <si>
    <t>766421812</t>
  </si>
  <si>
    <t>Demontáž truhlářského obložení podhledů z panelů plochy přes 1,5 m2</t>
  </si>
  <si>
    <t>-1602860268</t>
  </si>
  <si>
    <t>demontáž obložení stropu umakartem:</t>
  </si>
  <si>
    <t>3,11</t>
  </si>
  <si>
    <t>766660001</t>
  </si>
  <si>
    <t>Montáž dveřních křídel otvíravých 1křídlových š do 0,8 m do ocelové zárubně</t>
  </si>
  <si>
    <t>375342203</t>
  </si>
  <si>
    <t>61162854</t>
  </si>
  <si>
    <t>dveře vnitřní foliované plné 1křídlové 70x197 cm</t>
  </si>
  <si>
    <t>-400511483</t>
  </si>
  <si>
    <t>61162857</t>
  </si>
  <si>
    <t>158639230</t>
  </si>
  <si>
    <t>54914610</t>
  </si>
  <si>
    <t>kování vrchní dveřní klika včetně rozet a montážního materiál nerez PK</t>
  </si>
  <si>
    <t>1272145980</t>
  </si>
  <si>
    <t>766660722</t>
  </si>
  <si>
    <t>Montáž dveřního kování - zámku</t>
  </si>
  <si>
    <t>-85293795</t>
  </si>
  <si>
    <t>54925015</t>
  </si>
  <si>
    <t>zámek stavební zadlabací dozický 02-03 L Zn</t>
  </si>
  <si>
    <t>-337428087</t>
  </si>
  <si>
    <t>766695212</t>
  </si>
  <si>
    <t>Montáž truhlářských prahů dveří 1křídlových šířky do 10 cm</t>
  </si>
  <si>
    <t>2047089937</t>
  </si>
  <si>
    <t>61187416</t>
  </si>
  <si>
    <t>práh dveřní dřevěný bukový tl 2cm dl 92cm š 10cm</t>
  </si>
  <si>
    <t>-1127604152</t>
  </si>
  <si>
    <t>766812840</t>
  </si>
  <si>
    <t>Demontáž kuchyňských linek dřevěných nebo kovových délky do 2,1 m</t>
  </si>
  <si>
    <t>1853699049</t>
  </si>
  <si>
    <t>998766103</t>
  </si>
  <si>
    <t>Přesun hmot tonážní pro konstrukce truhlářské v objektech v do 24 m</t>
  </si>
  <si>
    <t>1967293205</t>
  </si>
  <si>
    <t>998766181</t>
  </si>
  <si>
    <t>Příplatek k přesunu hmot tonážní 766 prováděný bez použití mechanizace</t>
  </si>
  <si>
    <t>-123365139</t>
  </si>
  <si>
    <t>DV</t>
  </si>
  <si>
    <t>Dodávka a osazení SDK konstrukce dvířek za wc - pro obklad vč. úchytek a začištění</t>
  </si>
  <si>
    <t>1085587334</t>
  </si>
  <si>
    <t>KL</t>
  </si>
  <si>
    <t>Kuchyňská linka dle specifikace vč. dřezu - dodávka</t>
  </si>
  <si>
    <t>750760601</t>
  </si>
  <si>
    <t>MKL</t>
  </si>
  <si>
    <t>Montáž kuchyňské linky dle specifikace</t>
  </si>
  <si>
    <t>-145050429</t>
  </si>
  <si>
    <t>UP</t>
  </si>
  <si>
    <t>Dodatečná úprava dveřních prahů vzhledem k výškovým rozdílům podlah</t>
  </si>
  <si>
    <t>-1293750392</t>
  </si>
  <si>
    <t>771</t>
  </si>
  <si>
    <t>Podlahy z dlaždic</t>
  </si>
  <si>
    <t>771571113</t>
  </si>
  <si>
    <t>Montáž podlah z keramických dlaždic režných hladkých do malty do 12 ks/m2</t>
  </si>
  <si>
    <t>1906204315</t>
  </si>
  <si>
    <t>771591111</t>
  </si>
  <si>
    <t>Podlahy penetrace podkladu</t>
  </si>
  <si>
    <t>326395775</t>
  </si>
  <si>
    <t>59761408</t>
  </si>
  <si>
    <t>dlaždice keramická barevná přes 9 do 12 ks/m2</t>
  </si>
  <si>
    <t>1965433053</t>
  </si>
  <si>
    <t>3,25*1,1</t>
  </si>
  <si>
    <t>3,575*1,1 'Přepočtené koeficientem množství</t>
  </si>
  <si>
    <t>998771103</t>
  </si>
  <si>
    <t>Přesun hmot tonážní pro podlahy z dlaždic v objektech v do 24 m</t>
  </si>
  <si>
    <t>1507812907</t>
  </si>
  <si>
    <t>998771181</t>
  </si>
  <si>
    <t>Příplatek k přesunu hmot tonážní 771 prováděný bez použití mechanizace</t>
  </si>
  <si>
    <t>2072760357</t>
  </si>
  <si>
    <t>776</t>
  </si>
  <si>
    <t>Podlahy povlakové</t>
  </si>
  <si>
    <t>776201812</t>
  </si>
  <si>
    <t>Demontáž lepených povlakových podlah s podložkou ručně</t>
  </si>
  <si>
    <t>1245463263</t>
  </si>
  <si>
    <t>demontáž nášlapné vrstvy z pvc:</t>
  </si>
  <si>
    <t>776421111</t>
  </si>
  <si>
    <t>Montáž obvodových lišt lepením</t>
  </si>
  <si>
    <t>1475735501</t>
  </si>
  <si>
    <t>1,835+1,775+0,8</t>
  </si>
  <si>
    <t>28411003</t>
  </si>
  <si>
    <t>lišta soklová PVC 30 x 30 mm</t>
  </si>
  <si>
    <t>-884762666</t>
  </si>
  <si>
    <t>5,04*1,02 'Přepočtené koeficientem množství</t>
  </si>
  <si>
    <t>998776103</t>
  </si>
  <si>
    <t>Přesun hmot tonážní pro podlahy povlakové v objektech v do 24 m</t>
  </si>
  <si>
    <t>944388594</t>
  </si>
  <si>
    <t>998776181</t>
  </si>
  <si>
    <t>Příplatek k přesunu hmot tonážní 776 prováděný bez použití mechanizace</t>
  </si>
  <si>
    <t>-1505255930</t>
  </si>
  <si>
    <t>781</t>
  </si>
  <si>
    <t>Dokončovací práce - obklady</t>
  </si>
  <si>
    <t>781413212</t>
  </si>
  <si>
    <t>Montáž obkladů vnitřních z dekorů pórovinových výšky do 75 mm lepených standardním lepidlem</t>
  </si>
  <si>
    <t>-587173971</t>
  </si>
  <si>
    <t>2,18+1,105+0,9+0,5+0,2+0,5+0,7+1,2+1,835</t>
  </si>
  <si>
    <t>L</t>
  </si>
  <si>
    <t>Listela - dekorovaný obklad</t>
  </si>
  <si>
    <t>-1363825612</t>
  </si>
  <si>
    <t>9,12/0,4*1,1</t>
  </si>
  <si>
    <t>781471113</t>
  </si>
  <si>
    <t>Montáž obkladů vnitřních keramických hladkých do 19 ks/m2 kladených do malty</t>
  </si>
  <si>
    <t>2057015411</t>
  </si>
  <si>
    <t>(1,835+2,18+1,105+0,9+0,5+0,2+0,5+1,2)*2</t>
  </si>
  <si>
    <t>(2,4+0,6)*0,6</t>
  </si>
  <si>
    <t>59761155</t>
  </si>
  <si>
    <t>dlaždice keramické koupelnové(barevné) přes 19 do 25 ks/m2</t>
  </si>
  <si>
    <t>317438784</t>
  </si>
  <si>
    <t>18,64*1,1</t>
  </si>
  <si>
    <t>781495111</t>
  </si>
  <si>
    <t>Penetrace podkladu vnitřních obkladů</t>
  </si>
  <si>
    <t>27976128</t>
  </si>
  <si>
    <t>998781103</t>
  </si>
  <si>
    <t>Přesun hmot tonážní pro obklady keramické v objektech v do 24 m</t>
  </si>
  <si>
    <t>-779266235</t>
  </si>
  <si>
    <t>998781181</t>
  </si>
  <si>
    <t>Příplatek k přesunu hmot tonážní 781 prováděný bez použití mechanizace</t>
  </si>
  <si>
    <t>-176325598</t>
  </si>
  <si>
    <t>783</t>
  </si>
  <si>
    <t>Dokončovací práce - nátěry</t>
  </si>
  <si>
    <t>783301313</t>
  </si>
  <si>
    <t>Odmaštění zámečnických konstrukcí ředidlovým odmašťovačem</t>
  </si>
  <si>
    <t>-1463399896</t>
  </si>
  <si>
    <t>783314101</t>
  </si>
  <si>
    <t>Základní jednonásobný syntetický nátěr zámečnických konstrukcí</t>
  </si>
  <si>
    <t>-1611697920</t>
  </si>
  <si>
    <t>zárubně:</t>
  </si>
  <si>
    <t>(2*2+0,9)*2*0,5</t>
  </si>
  <si>
    <t>783317101</t>
  </si>
  <si>
    <t>Krycí jednonásobný syntetický standardní nátěr zámečnických konstrukcí</t>
  </si>
  <si>
    <t>1694069024</t>
  </si>
  <si>
    <t>784</t>
  </si>
  <si>
    <t>Dokončovací práce - malby a tapety</t>
  </si>
  <si>
    <t>-998683182</t>
  </si>
  <si>
    <t>3,26+3,25</t>
  </si>
  <si>
    <t>stěny:</t>
  </si>
  <si>
    <t>(1,835+2,18+1,105+0,9+0,5+0,2+1,23+1,2)*0,6</t>
  </si>
  <si>
    <t>kuchyň:</t>
  </si>
  <si>
    <t>784121001</t>
  </si>
  <si>
    <t>Oškrabání malby v mísnostech výšky do 3,80 m</t>
  </si>
  <si>
    <t>2063331627</t>
  </si>
  <si>
    <t>0,6*2,6</t>
  </si>
  <si>
    <t>chodba:</t>
  </si>
  <si>
    <t>(1,835+1,775)*2,6</t>
  </si>
  <si>
    <t>strop chodba:</t>
  </si>
  <si>
    <t>3,26</t>
  </si>
  <si>
    <t>784181111</t>
  </si>
  <si>
    <t>Základní silikátová jednonásobná penetrace podkladu v místnostech výšky do 3,80m</t>
  </si>
  <si>
    <t>-1458750081</t>
  </si>
  <si>
    <t>784321001</t>
  </si>
  <si>
    <t>Jednonásobné silikátové bílé malby v místnosti výšky do 3,80 m</t>
  </si>
  <si>
    <t>-1800011473</t>
  </si>
  <si>
    <t>HZS</t>
  </si>
  <si>
    <t>Hodinové zúčtovací sazby</t>
  </si>
  <si>
    <t>HZS1292</t>
  </si>
  <si>
    <t>Hodinová zúčtovací sazba stavební dělník</t>
  </si>
  <si>
    <t>hod</t>
  </si>
  <si>
    <t>512</t>
  </si>
  <si>
    <t>1518222256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</si>
  <si>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</si>
  <si>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</si>
  <si>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</si>
  <si>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</si>
  <si>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</si>
  <si>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</si>
  <si>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</si>
  <si>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HZS2212</t>
  </si>
  <si>
    <t>Hodinová zúčtovací sazba instalatér odborný</t>
  </si>
  <si>
    <t>1656675990</t>
  </si>
  <si>
    <t>Ostatní drobné nepecifikované práce související s rozvody vody a kanalizace bytového jádra:</t>
  </si>
  <si>
    <t>instalatérské práce při dopojení kuchyňské linky:</t>
  </si>
  <si>
    <t>HZS3111</t>
  </si>
  <si>
    <t>Hodinová zúčtovací sazba montér potrubí</t>
  </si>
  <si>
    <t>1466349162</t>
  </si>
  <si>
    <t>dopojení nového ventilátoru na stávající potrubí:</t>
  </si>
  <si>
    <t>VRN</t>
  </si>
  <si>
    <t>Vedlejší rozpočtové náklady</t>
  </si>
  <si>
    <t>VRN3</t>
  </si>
  <si>
    <t>Zařízení staveniště</t>
  </si>
  <si>
    <t>030001000</t>
  </si>
  <si>
    <t>1024</t>
  </si>
  <si>
    <t>-806250143</t>
  </si>
  <si>
    <t>VRN7</t>
  </si>
  <si>
    <t>Provozní vlivy</t>
  </si>
  <si>
    <t>070001000</t>
  </si>
  <si>
    <t>2018892847</t>
  </si>
  <si>
    <t>zárubeň ocelová pro sádrokarton 1x 100 700 L/P, 1x 100 800 L/P</t>
  </si>
  <si>
    <t>dveře vnitřní foliované 2/3 prosklené 1křídlové 80x197 cm</t>
  </si>
  <si>
    <t>Dodávka a zapojení elektrického sporáku s elektrickou troubou - sklokeramický (nerez)</t>
  </si>
  <si>
    <t>Digestoř vestavná výsuvná pod skříňku (nerez)</t>
  </si>
  <si>
    <t>V. Košaře 4/125</t>
  </si>
  <si>
    <t>5 - Bytová jednotka č.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</si>
</sst>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5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3">
        <v>0.21</v>
      </c>
      <c r="M29" s="232"/>
      <c r="N29" s="232"/>
      <c r="O29" s="232"/>
      <c r="P29" s="232"/>
      <c r="W29" s="231">
        <f>ROUND(AZ94,2)</f>
        <v>0</v>
      </c>
      <c r="X29" s="232"/>
      <c r="Y29" s="232"/>
      <c r="Z29" s="232"/>
      <c r="AA29" s="232"/>
      <c r="AB29" s="232"/>
      <c r="AC29" s="232"/>
      <c r="AD29" s="232"/>
      <c r="AE29" s="232"/>
      <c r="AK29" s="231">
        <f>ROUND(AV94,2)</f>
        <v>0</v>
      </c>
      <c r="AL29" s="232"/>
      <c r="AM29" s="232"/>
      <c r="AN29" s="232"/>
      <c r="AO29" s="232"/>
      <c r="AR29" s="37"/>
      <c r="BE29" s="242"/>
    </row>
    <row r="30" spans="2:57" s="3" customFormat="1" ht="14.45" customHeight="1">
      <c r="B30" s="37"/>
      <c r="F30" s="27" t="s">
        <v>42</v>
      </c>
      <c r="L30" s="233">
        <v>0.15</v>
      </c>
      <c r="M30" s="232"/>
      <c r="N30" s="232"/>
      <c r="O30" s="232"/>
      <c r="P30" s="232"/>
      <c r="W30" s="231">
        <f>ROUND(BA94,2)</f>
        <v>0</v>
      </c>
      <c r="X30" s="232"/>
      <c r="Y30" s="232"/>
      <c r="Z30" s="232"/>
      <c r="AA30" s="232"/>
      <c r="AB30" s="232"/>
      <c r="AC30" s="232"/>
      <c r="AD30" s="232"/>
      <c r="AE30" s="232"/>
      <c r="AK30" s="231">
        <f>ROUND(AW94,2)</f>
        <v>0</v>
      </c>
      <c r="AL30" s="232"/>
      <c r="AM30" s="232"/>
      <c r="AN30" s="232"/>
      <c r="AO30" s="232"/>
      <c r="AR30" s="37"/>
      <c r="BE30" s="242"/>
    </row>
    <row r="31" spans="2:57" s="3" customFormat="1" ht="14.45" customHeight="1" hidden="1">
      <c r="B31" s="37"/>
      <c r="F31" s="27" t="s">
        <v>43</v>
      </c>
      <c r="L31" s="233">
        <v>0.21</v>
      </c>
      <c r="M31" s="232"/>
      <c r="N31" s="232"/>
      <c r="O31" s="232"/>
      <c r="P31" s="232"/>
      <c r="W31" s="231">
        <f>ROUND(BB94,2)</f>
        <v>0</v>
      </c>
      <c r="X31" s="232"/>
      <c r="Y31" s="232"/>
      <c r="Z31" s="232"/>
      <c r="AA31" s="232"/>
      <c r="AB31" s="232"/>
      <c r="AC31" s="232"/>
      <c r="AD31" s="232"/>
      <c r="AE31" s="232"/>
      <c r="AK31" s="231">
        <v>0</v>
      </c>
      <c r="AL31" s="232"/>
      <c r="AM31" s="232"/>
      <c r="AN31" s="232"/>
      <c r="AO31" s="232"/>
      <c r="AR31" s="37"/>
      <c r="BE31" s="242"/>
    </row>
    <row r="32" spans="2:57" s="3" customFormat="1" ht="14.45" customHeight="1" hidden="1">
      <c r="B32" s="37"/>
      <c r="F32" s="27" t="s">
        <v>44</v>
      </c>
      <c r="L32" s="233">
        <v>0.15</v>
      </c>
      <c r="M32" s="232"/>
      <c r="N32" s="232"/>
      <c r="O32" s="232"/>
      <c r="P32" s="232"/>
      <c r="W32" s="231">
        <f>ROUND(BC94,2)</f>
        <v>0</v>
      </c>
      <c r="X32" s="232"/>
      <c r="Y32" s="232"/>
      <c r="Z32" s="232"/>
      <c r="AA32" s="232"/>
      <c r="AB32" s="232"/>
      <c r="AC32" s="232"/>
      <c r="AD32" s="232"/>
      <c r="AE32" s="232"/>
      <c r="AK32" s="231">
        <v>0</v>
      </c>
      <c r="AL32" s="232"/>
      <c r="AM32" s="232"/>
      <c r="AN32" s="232"/>
      <c r="AO32" s="232"/>
      <c r="AR32" s="37"/>
      <c r="BE32" s="242"/>
    </row>
    <row r="33" spans="2:57" s="3" customFormat="1" ht="14.45" customHeight="1" hidden="1">
      <c r="B33" s="37"/>
      <c r="F33" s="27" t="s">
        <v>45</v>
      </c>
      <c r="L33" s="233">
        <v>0</v>
      </c>
      <c r="M33" s="232"/>
      <c r="N33" s="232"/>
      <c r="O33" s="232"/>
      <c r="P33" s="232"/>
      <c r="W33" s="231">
        <f>ROUND(BD94,2)</f>
        <v>0</v>
      </c>
      <c r="X33" s="232"/>
      <c r="Y33" s="232"/>
      <c r="Z33" s="232"/>
      <c r="AA33" s="232"/>
      <c r="AB33" s="232"/>
      <c r="AC33" s="232"/>
      <c r="AD33" s="232"/>
      <c r="AE33" s="232"/>
      <c r="AK33" s="231">
        <v>0</v>
      </c>
      <c r="AL33" s="232"/>
      <c r="AM33" s="232"/>
      <c r="AN33" s="232"/>
      <c r="AO33" s="232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P1911/3</v>
      </c>
      <c r="AR84" s="51"/>
    </row>
    <row r="85" spans="2:44" s="5" customFormat="1" ht="36.95" customHeight="1">
      <c r="B85" s="52"/>
      <c r="C85" s="53" t="s">
        <v>16</v>
      </c>
      <c r="L85" s="222" t="str">
        <f>K6</f>
        <v>V. Košaře 122/1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4" t="str">
        <f>IF(AN8="","",AN8)</f>
        <v>27. 8. 2019</v>
      </c>
      <c r="AN87" s="224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5" t="str">
        <f>IF(E17="","",E17)</f>
        <v>Ing. Vladimír Slonka</v>
      </c>
      <c r="AN89" s="226"/>
      <c r="AO89" s="226"/>
      <c r="AP89" s="226"/>
      <c r="AQ89" s="32"/>
      <c r="AR89" s="33"/>
      <c r="AS89" s="227" t="s">
        <v>56</v>
      </c>
      <c r="AT89" s="228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5" t="str">
        <f>IF(E20="","",E20)</f>
        <v xml:space="preserve"> </v>
      </c>
      <c r="AN90" s="226"/>
      <c r="AO90" s="226"/>
      <c r="AP90" s="226"/>
      <c r="AQ90" s="32"/>
      <c r="AR90" s="33"/>
      <c r="AS90" s="229"/>
      <c r="AT90" s="230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9"/>
      <c r="AT91" s="230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7" t="s">
        <v>57</v>
      </c>
      <c r="D92" s="218"/>
      <c r="E92" s="218"/>
      <c r="F92" s="218"/>
      <c r="G92" s="218"/>
      <c r="H92" s="60"/>
      <c r="I92" s="219" t="s">
        <v>58</v>
      </c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20" t="s">
        <v>59</v>
      </c>
      <c r="AH92" s="218"/>
      <c r="AI92" s="218"/>
      <c r="AJ92" s="218"/>
      <c r="AK92" s="218"/>
      <c r="AL92" s="218"/>
      <c r="AM92" s="218"/>
      <c r="AN92" s="219" t="s">
        <v>60</v>
      </c>
      <c r="AO92" s="218"/>
      <c r="AP92" s="221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13">
        <f>ROUND(AG95,2)</f>
        <v>0</v>
      </c>
      <c r="AH94" s="213"/>
      <c r="AI94" s="213"/>
      <c r="AJ94" s="213"/>
      <c r="AK94" s="213"/>
      <c r="AL94" s="213"/>
      <c r="AM94" s="213"/>
      <c r="AN94" s="214">
        <f>SUM(AG94,AT94)</f>
        <v>0</v>
      </c>
      <c r="AO94" s="214"/>
      <c r="AP94" s="214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12" t="s">
        <v>81</v>
      </c>
      <c r="E95" s="212"/>
      <c r="F95" s="212"/>
      <c r="G95" s="212"/>
      <c r="H95" s="212"/>
      <c r="I95" s="82"/>
      <c r="J95" s="212" t="s">
        <v>82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34">
        <f>'5 - Bytová jednotka č.5'!J30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č.5'!P140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N95:AP95"/>
    <mergeCell ref="AG95:AM95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4"/>
  <sheetViews>
    <sheetView showGridLines="0" tabSelected="1" workbookViewId="0" topLeftCell="A1">
      <selection activeCell="F62" sqref="F6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7109375" style="1" customWidth="1"/>
    <col min="4" max="4" width="4.42187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5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">
        <v>718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2" t="s">
        <v>719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27. 8. 2019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ROUND((SUM(BE140:BE423)),2)</f>
        <v>0</v>
      </c>
      <c r="G33" s="32"/>
      <c r="H33" s="32"/>
      <c r="I33" s="103">
        <v>0.21</v>
      </c>
      <c r="J33" s="102">
        <f>ROUND(((SUM(BE140:BE423))*I33),2)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ROUND((SUM(BF140:BF423)),2)</f>
        <v>0</v>
      </c>
      <c r="G34" s="32"/>
      <c r="H34" s="32"/>
      <c r="I34" s="103">
        <v>0.15</v>
      </c>
      <c r="J34" s="102">
        <f>ROUND(((SUM(BF140:BF423))*I34),2)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88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V. Košaře 4/125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2" t="str">
        <f>E9</f>
        <v>5 - Bytová jednotka č. 28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27. 8. 2019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89</v>
      </c>
      <c r="D94" s="104"/>
      <c r="E94" s="104"/>
      <c r="F94" s="104"/>
      <c r="G94" s="104"/>
      <c r="H94" s="104"/>
      <c r="I94" s="119"/>
      <c r="J94" s="120" t="s">
        <v>90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91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92</v>
      </c>
    </row>
    <row r="97" spans="2:12" s="9" customFormat="1" ht="24.95" customHeight="1">
      <c r="B97" s="122"/>
      <c r="D97" s="123" t="s">
        <v>93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94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95</v>
      </c>
      <c r="E99" s="129"/>
      <c r="F99" s="129"/>
      <c r="G99" s="129"/>
      <c r="H99" s="129"/>
      <c r="I99" s="130"/>
      <c r="J99" s="131">
        <f>J161</f>
        <v>0</v>
      </c>
      <c r="L99" s="127"/>
    </row>
    <row r="100" spans="2:12" s="10" customFormat="1" ht="19.9" customHeight="1">
      <c r="B100" s="127"/>
      <c r="D100" s="128" t="s">
        <v>96</v>
      </c>
      <c r="E100" s="129"/>
      <c r="F100" s="129"/>
      <c r="G100" s="129"/>
      <c r="H100" s="129"/>
      <c r="I100" s="130"/>
      <c r="J100" s="131">
        <f>J182</f>
        <v>0</v>
      </c>
      <c r="L100" s="127"/>
    </row>
    <row r="101" spans="2:12" s="10" customFormat="1" ht="19.9" customHeight="1">
      <c r="B101" s="127"/>
      <c r="D101" s="128" t="s">
        <v>97</v>
      </c>
      <c r="E101" s="129"/>
      <c r="F101" s="129"/>
      <c r="G101" s="129"/>
      <c r="H101" s="129"/>
      <c r="I101" s="130"/>
      <c r="J101" s="131">
        <f>J190</f>
        <v>0</v>
      </c>
      <c r="L101" s="127"/>
    </row>
    <row r="102" spans="2:12" s="9" customFormat="1" ht="24.95" customHeight="1">
      <c r="B102" s="122"/>
      <c r="D102" s="123" t="s">
        <v>98</v>
      </c>
      <c r="E102" s="124"/>
      <c r="F102" s="124"/>
      <c r="G102" s="124"/>
      <c r="H102" s="124"/>
      <c r="I102" s="125"/>
      <c r="J102" s="126">
        <f>J194</f>
        <v>0</v>
      </c>
      <c r="L102" s="122"/>
    </row>
    <row r="103" spans="2:12" s="10" customFormat="1" ht="19.9" customHeight="1">
      <c r="B103" s="127"/>
      <c r="D103" s="128" t="s">
        <v>99</v>
      </c>
      <c r="E103" s="129"/>
      <c r="F103" s="129"/>
      <c r="G103" s="129"/>
      <c r="H103" s="129"/>
      <c r="I103" s="130"/>
      <c r="J103" s="131">
        <f>J195</f>
        <v>0</v>
      </c>
      <c r="L103" s="127"/>
    </row>
    <row r="104" spans="2:12" s="10" customFormat="1" ht="19.9" customHeight="1">
      <c r="B104" s="127"/>
      <c r="D104" s="128" t="s">
        <v>100</v>
      </c>
      <c r="E104" s="129"/>
      <c r="F104" s="129"/>
      <c r="G104" s="129"/>
      <c r="H104" s="129"/>
      <c r="I104" s="130"/>
      <c r="J104" s="131">
        <f>J218</f>
        <v>0</v>
      </c>
      <c r="L104" s="127"/>
    </row>
    <row r="105" spans="2:12" s="10" customFormat="1" ht="19.9" customHeight="1">
      <c r="B105" s="127"/>
      <c r="D105" s="128" t="s">
        <v>101</v>
      </c>
      <c r="E105" s="129"/>
      <c r="F105" s="129"/>
      <c r="G105" s="129"/>
      <c r="H105" s="129"/>
      <c r="I105" s="130"/>
      <c r="J105" s="131">
        <f>J229</f>
        <v>0</v>
      </c>
      <c r="L105" s="127"/>
    </row>
    <row r="106" spans="2:12" s="10" customFormat="1" ht="19.9" customHeight="1">
      <c r="B106" s="127"/>
      <c r="D106" s="128" t="s">
        <v>102</v>
      </c>
      <c r="E106" s="129"/>
      <c r="F106" s="129"/>
      <c r="G106" s="129"/>
      <c r="H106" s="129"/>
      <c r="I106" s="130"/>
      <c r="J106" s="131">
        <f>J241</f>
        <v>0</v>
      </c>
      <c r="L106" s="127"/>
    </row>
    <row r="107" spans="2:12" s="10" customFormat="1" ht="19.9" customHeight="1">
      <c r="B107" s="127"/>
      <c r="D107" s="128" t="s">
        <v>103</v>
      </c>
      <c r="E107" s="129"/>
      <c r="F107" s="129"/>
      <c r="G107" s="129"/>
      <c r="H107" s="129"/>
      <c r="I107" s="130"/>
      <c r="J107" s="131">
        <f>J261</f>
        <v>0</v>
      </c>
      <c r="L107" s="127"/>
    </row>
    <row r="108" spans="2:12" s="10" customFormat="1" ht="19.9" customHeight="1">
      <c r="B108" s="127"/>
      <c r="D108" s="128" t="s">
        <v>104</v>
      </c>
      <c r="E108" s="129"/>
      <c r="F108" s="129"/>
      <c r="G108" s="129"/>
      <c r="H108" s="129"/>
      <c r="I108" s="130"/>
      <c r="J108" s="131">
        <f>J265</f>
        <v>0</v>
      </c>
      <c r="L108" s="127"/>
    </row>
    <row r="109" spans="2:12" s="10" customFormat="1" ht="19.9" customHeight="1">
      <c r="B109" s="127"/>
      <c r="D109" s="128" t="s">
        <v>105</v>
      </c>
      <c r="E109" s="129"/>
      <c r="F109" s="129"/>
      <c r="G109" s="129"/>
      <c r="H109" s="129"/>
      <c r="I109" s="130"/>
      <c r="J109" s="131">
        <f>J285</f>
        <v>0</v>
      </c>
      <c r="L109" s="127"/>
    </row>
    <row r="110" spans="2:12" s="10" customFormat="1" ht="19.9" customHeight="1">
      <c r="B110" s="127"/>
      <c r="D110" s="128" t="s">
        <v>106</v>
      </c>
      <c r="E110" s="129"/>
      <c r="F110" s="129"/>
      <c r="G110" s="129"/>
      <c r="H110" s="129"/>
      <c r="I110" s="130"/>
      <c r="J110" s="131">
        <f>J293</f>
        <v>0</v>
      </c>
      <c r="L110" s="127"/>
    </row>
    <row r="111" spans="2:12" s="10" customFormat="1" ht="19.9" customHeight="1">
      <c r="B111" s="127"/>
      <c r="D111" s="128" t="s">
        <v>107</v>
      </c>
      <c r="E111" s="129"/>
      <c r="F111" s="129"/>
      <c r="G111" s="129"/>
      <c r="H111" s="129"/>
      <c r="I111" s="130"/>
      <c r="J111" s="131">
        <f>J312</f>
        <v>0</v>
      </c>
      <c r="L111" s="127"/>
    </row>
    <row r="112" spans="2:12" s="10" customFormat="1" ht="19.9" customHeight="1">
      <c r="B112" s="127"/>
      <c r="D112" s="128" t="s">
        <v>108</v>
      </c>
      <c r="E112" s="129"/>
      <c r="F112" s="129"/>
      <c r="G112" s="129"/>
      <c r="H112" s="129"/>
      <c r="I112" s="130"/>
      <c r="J112" s="131">
        <f>J332</f>
        <v>0</v>
      </c>
      <c r="L112" s="127"/>
    </row>
    <row r="113" spans="2:12" s="10" customFormat="1" ht="19.9" customHeight="1">
      <c r="B113" s="127"/>
      <c r="D113" s="128" t="s">
        <v>109</v>
      </c>
      <c r="E113" s="129"/>
      <c r="F113" s="129"/>
      <c r="G113" s="129"/>
      <c r="H113" s="129"/>
      <c r="I113" s="130"/>
      <c r="J113" s="131">
        <f>J342</f>
        <v>0</v>
      </c>
      <c r="L113" s="127"/>
    </row>
    <row r="114" spans="2:12" s="10" customFormat="1" ht="19.9" customHeight="1">
      <c r="B114" s="127"/>
      <c r="D114" s="128" t="s">
        <v>110</v>
      </c>
      <c r="E114" s="129"/>
      <c r="F114" s="129"/>
      <c r="G114" s="129"/>
      <c r="H114" s="129"/>
      <c r="I114" s="130"/>
      <c r="J114" s="131">
        <f>J353</f>
        <v>0</v>
      </c>
      <c r="L114" s="127"/>
    </row>
    <row r="115" spans="2:12" s="10" customFormat="1" ht="19.9" customHeight="1">
      <c r="B115" s="127"/>
      <c r="D115" s="128" t="s">
        <v>111</v>
      </c>
      <c r="E115" s="129"/>
      <c r="F115" s="129"/>
      <c r="G115" s="129"/>
      <c r="H115" s="129"/>
      <c r="I115" s="130"/>
      <c r="J115" s="131">
        <f>J368</f>
        <v>0</v>
      </c>
      <c r="L115" s="127"/>
    </row>
    <row r="116" spans="2:12" s="10" customFormat="1" ht="19.9" customHeight="1">
      <c r="B116" s="127"/>
      <c r="D116" s="128" t="s">
        <v>112</v>
      </c>
      <c r="E116" s="129"/>
      <c r="F116" s="129"/>
      <c r="G116" s="129"/>
      <c r="H116" s="129"/>
      <c r="I116" s="130"/>
      <c r="J116" s="131">
        <f>J374</f>
        <v>0</v>
      </c>
      <c r="L116" s="127"/>
    </row>
    <row r="117" spans="2:12" s="9" customFormat="1" ht="24.95" customHeight="1">
      <c r="B117" s="122"/>
      <c r="D117" s="123" t="s">
        <v>113</v>
      </c>
      <c r="E117" s="124"/>
      <c r="F117" s="124"/>
      <c r="G117" s="124"/>
      <c r="H117" s="124"/>
      <c r="I117" s="125"/>
      <c r="J117" s="126">
        <f>J393</f>
        <v>0</v>
      </c>
      <c r="L117" s="122"/>
    </row>
    <row r="118" spans="2:12" s="9" customFormat="1" ht="24.95" customHeight="1">
      <c r="B118" s="122"/>
      <c r="D118" s="123" t="s">
        <v>114</v>
      </c>
      <c r="E118" s="124"/>
      <c r="F118" s="124"/>
      <c r="G118" s="124"/>
      <c r="H118" s="124"/>
      <c r="I118" s="125"/>
      <c r="J118" s="126">
        <f>J419</f>
        <v>0</v>
      </c>
      <c r="L118" s="122"/>
    </row>
    <row r="119" spans="2:12" s="10" customFormat="1" ht="19.9" customHeight="1">
      <c r="B119" s="127"/>
      <c r="D119" s="128" t="s">
        <v>115</v>
      </c>
      <c r="E119" s="129"/>
      <c r="F119" s="129"/>
      <c r="G119" s="129"/>
      <c r="H119" s="129"/>
      <c r="I119" s="130"/>
      <c r="J119" s="131">
        <f>J420</f>
        <v>0</v>
      </c>
      <c r="L119" s="127"/>
    </row>
    <row r="120" spans="2:12" s="10" customFormat="1" ht="19.9" customHeight="1">
      <c r="B120" s="127"/>
      <c r="D120" s="128" t="s">
        <v>116</v>
      </c>
      <c r="E120" s="129"/>
      <c r="F120" s="129"/>
      <c r="G120" s="129"/>
      <c r="H120" s="129"/>
      <c r="I120" s="130"/>
      <c r="J120" s="131">
        <f>J422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117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V. Košaře 4/125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2" t="str">
        <f>E9</f>
        <v>5 - Bytová jednotka č. 28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27. 8. 2019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118</v>
      </c>
      <c r="D139" s="135" t="s">
        <v>61</v>
      </c>
      <c r="E139" s="135" t="s">
        <v>57</v>
      </c>
      <c r="F139" s="135" t="s">
        <v>58</v>
      </c>
      <c r="G139" s="135" t="s">
        <v>119</v>
      </c>
      <c r="H139" s="135" t="s">
        <v>120</v>
      </c>
      <c r="I139" s="136" t="s">
        <v>121</v>
      </c>
      <c r="J139" s="137" t="s">
        <v>90</v>
      </c>
      <c r="K139" s="138" t="s">
        <v>122</v>
      </c>
      <c r="L139" s="139"/>
      <c r="M139" s="62" t="s">
        <v>1</v>
      </c>
      <c r="N139" s="63" t="s">
        <v>40</v>
      </c>
      <c r="O139" s="63" t="s">
        <v>123</v>
      </c>
      <c r="P139" s="63" t="s">
        <v>124</v>
      </c>
      <c r="Q139" s="63" t="s">
        <v>125</v>
      </c>
      <c r="R139" s="63" t="s">
        <v>126</v>
      </c>
      <c r="S139" s="63" t="s">
        <v>127</v>
      </c>
      <c r="T139" s="64" t="s">
        <v>128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129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P141+P194+P393+P419</f>
        <v>0</v>
      </c>
      <c r="Q140" s="66"/>
      <c r="R140" s="141">
        <f>R141+R194+R393+R419</f>
        <v>2.7421751699999994</v>
      </c>
      <c r="S140" s="66"/>
      <c r="T140" s="142">
        <f>T141+T194+T393+T419</f>
        <v>3.01658156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92</v>
      </c>
      <c r="BK140" s="143">
        <f>BK141+BK194+BK393+BK419</f>
        <v>0</v>
      </c>
    </row>
    <row r="141" spans="2:63" s="12" customFormat="1" ht="25.9" customHeight="1">
      <c r="B141" s="144"/>
      <c r="D141" s="145" t="s">
        <v>75</v>
      </c>
      <c r="E141" s="146" t="s">
        <v>130</v>
      </c>
      <c r="F141" s="146" t="s">
        <v>131</v>
      </c>
      <c r="I141" s="147"/>
      <c r="J141" s="148">
        <f>BK141</f>
        <v>0</v>
      </c>
      <c r="L141" s="144"/>
      <c r="M141" s="149"/>
      <c r="N141" s="150"/>
      <c r="O141" s="150"/>
      <c r="P141" s="151">
        <f>P142+P161+P182+P190</f>
        <v>0</v>
      </c>
      <c r="Q141" s="150"/>
      <c r="R141" s="151">
        <f>R142+R161+R182+R190</f>
        <v>0.80343052</v>
      </c>
      <c r="S141" s="150"/>
      <c r="T141" s="152">
        <f>T142+T161+T182+T190</f>
        <v>2.6484562</v>
      </c>
      <c r="AR141" s="145" t="s">
        <v>84</v>
      </c>
      <c r="AT141" s="153" t="s">
        <v>75</v>
      </c>
      <c r="AU141" s="153" t="s">
        <v>76</v>
      </c>
      <c r="AY141" s="145" t="s">
        <v>132</v>
      </c>
      <c r="BK141" s="154">
        <f>BK142+BK161+BK182+BK190</f>
        <v>0</v>
      </c>
    </row>
    <row r="142" spans="2:63" s="12" customFormat="1" ht="22.9" customHeight="1">
      <c r="B142" s="144"/>
      <c r="D142" s="145" t="s">
        <v>75</v>
      </c>
      <c r="E142" s="155" t="s">
        <v>133</v>
      </c>
      <c r="F142" s="155" t="s">
        <v>134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SUM(P143:P160)</f>
        <v>0</v>
      </c>
      <c r="Q142" s="150"/>
      <c r="R142" s="151">
        <f>SUM(R143:R160)</f>
        <v>0.80078412</v>
      </c>
      <c r="S142" s="150"/>
      <c r="T142" s="152">
        <f>SUM(T143:T160)</f>
        <v>0</v>
      </c>
      <c r="AR142" s="145" t="s">
        <v>84</v>
      </c>
      <c r="AT142" s="153" t="s">
        <v>75</v>
      </c>
      <c r="AU142" s="153" t="s">
        <v>84</v>
      </c>
      <c r="AY142" s="145" t="s">
        <v>132</v>
      </c>
      <c r="BK142" s="154">
        <f>SUM(BK143:BK160)</f>
        <v>0</v>
      </c>
    </row>
    <row r="143" spans="1:65" s="2" customFormat="1" ht="21.75" customHeight="1">
      <c r="A143" s="32"/>
      <c r="B143" s="157"/>
      <c r="C143" s="158">
        <v>1</v>
      </c>
      <c r="D143" s="158" t="s">
        <v>135</v>
      </c>
      <c r="E143" s="159" t="s">
        <v>143</v>
      </c>
      <c r="F143" s="160" t="s">
        <v>144</v>
      </c>
      <c r="G143" s="161" t="s">
        <v>136</v>
      </c>
      <c r="H143" s="162">
        <v>19.708</v>
      </c>
      <c r="I143" s="163"/>
      <c r="J143" s="164">
        <f aca="true" t="shared" si="0" ref="J143:J145"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 aca="true" t="shared" si="1" ref="P143:P145">O143*H143</f>
        <v>0</v>
      </c>
      <c r="Q143" s="168">
        <v>0.00026</v>
      </c>
      <c r="R143" s="168">
        <f aca="true" t="shared" si="2" ref="R143:R145">Q143*H143</f>
        <v>0.005124079999999999</v>
      </c>
      <c r="S143" s="168">
        <v>0</v>
      </c>
      <c r="T143" s="169">
        <f aca="true" t="shared" si="3" ref="T143:T145"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137</v>
      </c>
      <c r="AT143" s="170" t="s">
        <v>135</v>
      </c>
      <c r="AU143" s="170" t="s">
        <v>138</v>
      </c>
      <c r="AY143" s="17" t="s">
        <v>132</v>
      </c>
      <c r="BE143" s="171">
        <f aca="true" t="shared" si="4" ref="BE143:BE145">IF(N143="základní",J143,0)</f>
        <v>0</v>
      </c>
      <c r="BF143" s="171">
        <f aca="true" t="shared" si="5" ref="BF143:BF145">IF(N143="snížená",J143,0)</f>
        <v>0</v>
      </c>
      <c r="BG143" s="171">
        <f aca="true" t="shared" si="6" ref="BG143:BG145">IF(N143="zákl. přenesená",J143,0)</f>
        <v>0</v>
      </c>
      <c r="BH143" s="171">
        <f aca="true" t="shared" si="7" ref="BH143:BH145">IF(N143="sníž. přenesená",J143,0)</f>
        <v>0</v>
      </c>
      <c r="BI143" s="171">
        <f aca="true" t="shared" si="8" ref="BI143:BI145">IF(N143="nulová",J143,0)</f>
        <v>0</v>
      </c>
      <c r="BJ143" s="17" t="s">
        <v>138</v>
      </c>
      <c r="BK143" s="171">
        <f aca="true" t="shared" si="9" ref="BK143:BK145">ROUND(I143*H143,2)</f>
        <v>0</v>
      </c>
      <c r="BL143" s="17" t="s">
        <v>137</v>
      </c>
      <c r="BM143" s="170" t="s">
        <v>145</v>
      </c>
    </row>
    <row r="144" spans="1:65" s="2" customFormat="1" ht="21.75" customHeight="1">
      <c r="A144" s="32"/>
      <c r="B144" s="157"/>
      <c r="C144" s="158">
        <v>2</v>
      </c>
      <c r="D144" s="158" t="s">
        <v>135</v>
      </c>
      <c r="E144" s="159" t="s">
        <v>146</v>
      </c>
      <c r="F144" s="160" t="s">
        <v>147</v>
      </c>
      <c r="G144" s="161" t="s">
        <v>136</v>
      </c>
      <c r="H144" s="162">
        <v>19.708</v>
      </c>
      <c r="I144" s="163"/>
      <c r="J144" s="164">
        <f t="shared" si="0"/>
        <v>0</v>
      </c>
      <c r="K144" s="165"/>
      <c r="L144" s="33"/>
      <c r="M144" s="166" t="s">
        <v>1</v>
      </c>
      <c r="N144" s="167" t="s">
        <v>42</v>
      </c>
      <c r="O144" s="58"/>
      <c r="P144" s="168">
        <f t="shared" si="1"/>
        <v>0</v>
      </c>
      <c r="Q144" s="168">
        <v>0.00438</v>
      </c>
      <c r="R144" s="168">
        <f t="shared" si="2"/>
        <v>0.08632104</v>
      </c>
      <c r="S144" s="168">
        <v>0</v>
      </c>
      <c r="T144" s="169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0" t="s">
        <v>137</v>
      </c>
      <c r="AT144" s="170" t="s">
        <v>135</v>
      </c>
      <c r="AU144" s="170" t="s">
        <v>138</v>
      </c>
      <c r="AY144" s="17" t="s">
        <v>132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7" t="s">
        <v>138</v>
      </c>
      <c r="BK144" s="171">
        <f t="shared" si="9"/>
        <v>0</v>
      </c>
      <c r="BL144" s="17" t="s">
        <v>137</v>
      </c>
      <c r="BM144" s="170" t="s">
        <v>148</v>
      </c>
    </row>
    <row r="145" spans="1:65" s="2" customFormat="1" ht="21.75" customHeight="1">
      <c r="A145" s="32"/>
      <c r="B145" s="157"/>
      <c r="C145" s="158">
        <v>3</v>
      </c>
      <c r="D145" s="158" t="s">
        <v>135</v>
      </c>
      <c r="E145" s="159" t="s">
        <v>149</v>
      </c>
      <c r="F145" s="160" t="s">
        <v>150</v>
      </c>
      <c r="G145" s="161" t="s">
        <v>136</v>
      </c>
      <c r="H145" s="162">
        <v>3.471</v>
      </c>
      <c r="I145" s="163"/>
      <c r="J145" s="164">
        <f t="shared" si="0"/>
        <v>0</v>
      </c>
      <c r="K145" s="165"/>
      <c r="L145" s="33"/>
      <c r="M145" s="166" t="s">
        <v>1</v>
      </c>
      <c r="N145" s="167" t="s">
        <v>42</v>
      </c>
      <c r="O145" s="58"/>
      <c r="P145" s="168">
        <f t="shared" si="1"/>
        <v>0</v>
      </c>
      <c r="Q145" s="168">
        <v>0.003</v>
      </c>
      <c r="R145" s="168">
        <f t="shared" si="2"/>
        <v>0.010413</v>
      </c>
      <c r="S145" s="168">
        <v>0</v>
      </c>
      <c r="T145" s="169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137</v>
      </c>
      <c r="AT145" s="170" t="s">
        <v>135</v>
      </c>
      <c r="AU145" s="170" t="s">
        <v>138</v>
      </c>
      <c r="AY145" s="17" t="s">
        <v>132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7" t="s">
        <v>138</v>
      </c>
      <c r="BK145" s="171">
        <f t="shared" si="9"/>
        <v>0</v>
      </c>
      <c r="BL145" s="17" t="s">
        <v>137</v>
      </c>
      <c r="BM145" s="170" t="s">
        <v>151</v>
      </c>
    </row>
    <row r="146" spans="2:51" s="13" customFormat="1" ht="12">
      <c r="B146" s="172"/>
      <c r="D146" s="173" t="s">
        <v>139</v>
      </c>
      <c r="E146" s="174" t="s">
        <v>1</v>
      </c>
      <c r="F146" s="175" t="s">
        <v>152</v>
      </c>
      <c r="H146" s="176">
        <v>1.971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139</v>
      </c>
      <c r="AU146" s="174" t="s">
        <v>138</v>
      </c>
      <c r="AV146" s="13" t="s">
        <v>138</v>
      </c>
      <c r="AW146" s="13" t="s">
        <v>33</v>
      </c>
      <c r="AX146" s="13" t="s">
        <v>76</v>
      </c>
      <c r="AY146" s="174" t="s">
        <v>132</v>
      </c>
    </row>
    <row r="147" spans="2:51" s="13" customFormat="1" ht="12">
      <c r="B147" s="172"/>
      <c r="D147" s="173" t="s">
        <v>139</v>
      </c>
      <c r="E147" s="174" t="s">
        <v>1</v>
      </c>
      <c r="F147" s="175" t="s">
        <v>153</v>
      </c>
      <c r="H147" s="176">
        <v>1.5</v>
      </c>
      <c r="I147" s="177"/>
      <c r="L147" s="172"/>
      <c r="M147" s="178"/>
      <c r="N147" s="179"/>
      <c r="O147" s="179"/>
      <c r="P147" s="179"/>
      <c r="Q147" s="179"/>
      <c r="R147" s="179"/>
      <c r="S147" s="179"/>
      <c r="T147" s="180"/>
      <c r="AT147" s="174" t="s">
        <v>139</v>
      </c>
      <c r="AU147" s="174" t="s">
        <v>138</v>
      </c>
      <c r="AV147" s="13" t="s">
        <v>138</v>
      </c>
      <c r="AW147" s="13" t="s">
        <v>33</v>
      </c>
      <c r="AX147" s="13" t="s">
        <v>76</v>
      </c>
      <c r="AY147" s="174" t="s">
        <v>132</v>
      </c>
    </row>
    <row r="148" spans="2:51" s="14" customFormat="1" ht="12">
      <c r="B148" s="181"/>
      <c r="D148" s="173" t="s">
        <v>139</v>
      </c>
      <c r="E148" s="182" t="s">
        <v>1</v>
      </c>
      <c r="F148" s="183" t="s">
        <v>141</v>
      </c>
      <c r="H148" s="184">
        <v>3.471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2" t="s">
        <v>139</v>
      </c>
      <c r="AU148" s="182" t="s">
        <v>138</v>
      </c>
      <c r="AV148" s="14" t="s">
        <v>137</v>
      </c>
      <c r="AW148" s="14" t="s">
        <v>33</v>
      </c>
      <c r="AX148" s="14" t="s">
        <v>84</v>
      </c>
      <c r="AY148" s="182" t="s">
        <v>132</v>
      </c>
    </row>
    <row r="149" spans="1:65" s="2" customFormat="1" ht="21.75" customHeight="1">
      <c r="A149" s="32"/>
      <c r="B149" s="157"/>
      <c r="C149" s="158">
        <v>4</v>
      </c>
      <c r="D149" s="158" t="s">
        <v>135</v>
      </c>
      <c r="E149" s="159" t="s">
        <v>155</v>
      </c>
      <c r="F149" s="160" t="s">
        <v>156</v>
      </c>
      <c r="G149" s="161" t="s">
        <v>136</v>
      </c>
      <c r="H149" s="162">
        <v>19.708</v>
      </c>
      <c r="I149" s="163"/>
      <c r="J149" s="164">
        <f>ROUND(I149*H149,2)</f>
        <v>0</v>
      </c>
      <c r="K149" s="165"/>
      <c r="L149" s="33"/>
      <c r="M149" s="166" t="s">
        <v>1</v>
      </c>
      <c r="N149" s="167" t="s">
        <v>42</v>
      </c>
      <c r="O149" s="58"/>
      <c r="P149" s="168">
        <f>O149*H149</f>
        <v>0</v>
      </c>
      <c r="Q149" s="168">
        <v>0.01575</v>
      </c>
      <c r="R149" s="168">
        <f>Q149*H149</f>
        <v>0.310401</v>
      </c>
      <c r="S149" s="168">
        <v>0</v>
      </c>
      <c r="T149" s="169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137</v>
      </c>
      <c r="AT149" s="170" t="s">
        <v>135</v>
      </c>
      <c r="AU149" s="170" t="s">
        <v>138</v>
      </c>
      <c r="AY149" s="17" t="s">
        <v>132</v>
      </c>
      <c r="BE149" s="171">
        <f>IF(N149="základní",J149,0)</f>
        <v>0</v>
      </c>
      <c r="BF149" s="171">
        <f>IF(N149="snížená",J149,0)</f>
        <v>0</v>
      </c>
      <c r="BG149" s="171">
        <f>IF(N149="zákl. přenesená",J149,0)</f>
        <v>0</v>
      </c>
      <c r="BH149" s="171">
        <f>IF(N149="sníž. přenesená",J149,0)</f>
        <v>0</v>
      </c>
      <c r="BI149" s="171">
        <f>IF(N149="nulová",J149,0)</f>
        <v>0</v>
      </c>
      <c r="BJ149" s="17" t="s">
        <v>138</v>
      </c>
      <c r="BK149" s="171">
        <f>ROUND(I149*H149,2)</f>
        <v>0</v>
      </c>
      <c r="BL149" s="17" t="s">
        <v>137</v>
      </c>
      <c r="BM149" s="170" t="s">
        <v>157</v>
      </c>
    </row>
    <row r="150" spans="2:51" s="13" customFormat="1" ht="12">
      <c r="B150" s="172"/>
      <c r="D150" s="173" t="s">
        <v>139</v>
      </c>
      <c r="E150" s="174" t="s">
        <v>1</v>
      </c>
      <c r="F150" s="175" t="s">
        <v>158</v>
      </c>
      <c r="H150" s="176">
        <v>19.708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139</v>
      </c>
      <c r="AU150" s="174" t="s">
        <v>138</v>
      </c>
      <c r="AV150" s="13" t="s">
        <v>138</v>
      </c>
      <c r="AW150" s="13" t="s">
        <v>33</v>
      </c>
      <c r="AX150" s="13" t="s">
        <v>84</v>
      </c>
      <c r="AY150" s="174" t="s">
        <v>132</v>
      </c>
    </row>
    <row r="151" spans="1:65" s="2" customFormat="1" ht="21.75" customHeight="1">
      <c r="A151" s="32"/>
      <c r="B151" s="157"/>
      <c r="C151" s="158">
        <v>5</v>
      </c>
      <c r="D151" s="158" t="s">
        <v>135</v>
      </c>
      <c r="E151" s="159" t="s">
        <v>162</v>
      </c>
      <c r="F151" s="160" t="s">
        <v>163</v>
      </c>
      <c r="G151" s="161" t="s">
        <v>164</v>
      </c>
      <c r="H151" s="162">
        <v>0.126</v>
      </c>
      <c r="I151" s="163"/>
      <c r="J151" s="164">
        <f>ROUND(I151*H151,2)</f>
        <v>0</v>
      </c>
      <c r="K151" s="165"/>
      <c r="L151" s="33"/>
      <c r="M151" s="166" t="s">
        <v>1</v>
      </c>
      <c r="N151" s="167" t="s">
        <v>42</v>
      </c>
      <c r="O151" s="58"/>
      <c r="P151" s="168">
        <f>O151*H151</f>
        <v>0</v>
      </c>
      <c r="Q151" s="168">
        <v>0</v>
      </c>
      <c r="R151" s="168">
        <f>Q151*H151</f>
        <v>0</v>
      </c>
      <c r="S151" s="168">
        <v>0</v>
      </c>
      <c r="T151" s="169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137</v>
      </c>
      <c r="AT151" s="170" t="s">
        <v>135</v>
      </c>
      <c r="AU151" s="170" t="s">
        <v>138</v>
      </c>
      <c r="AY151" s="17" t="s">
        <v>132</v>
      </c>
      <c r="BE151" s="171">
        <f>IF(N151="základní",J151,0)</f>
        <v>0</v>
      </c>
      <c r="BF151" s="171">
        <f>IF(N151="snížená",J151,0)</f>
        <v>0</v>
      </c>
      <c r="BG151" s="171">
        <f>IF(N151="zákl. přenesená",J151,0)</f>
        <v>0</v>
      </c>
      <c r="BH151" s="171">
        <f>IF(N151="sníž. přenesená",J151,0)</f>
        <v>0</v>
      </c>
      <c r="BI151" s="171">
        <f>IF(N151="nulová",J151,0)</f>
        <v>0</v>
      </c>
      <c r="BJ151" s="17" t="s">
        <v>138</v>
      </c>
      <c r="BK151" s="171">
        <f>ROUND(I151*H151,2)</f>
        <v>0</v>
      </c>
      <c r="BL151" s="17" t="s">
        <v>137</v>
      </c>
      <c r="BM151" s="170" t="s">
        <v>165</v>
      </c>
    </row>
    <row r="152" spans="1:65" s="2" customFormat="1" ht="16.5" customHeight="1">
      <c r="A152" s="32"/>
      <c r="B152" s="157"/>
      <c r="C152" s="158">
        <v>6</v>
      </c>
      <c r="D152" s="158" t="s">
        <v>135</v>
      </c>
      <c r="E152" s="159" t="s">
        <v>166</v>
      </c>
      <c r="F152" s="160" t="s">
        <v>167</v>
      </c>
      <c r="G152" s="161" t="s">
        <v>164</v>
      </c>
      <c r="H152" s="162">
        <v>0.126</v>
      </c>
      <c r="I152" s="163"/>
      <c r="J152" s="164">
        <f>ROUND(I152*H152,2)</f>
        <v>0</v>
      </c>
      <c r="K152" s="165"/>
      <c r="L152" s="33"/>
      <c r="M152" s="166" t="s">
        <v>1</v>
      </c>
      <c r="N152" s="167" t="s">
        <v>42</v>
      </c>
      <c r="O152" s="58"/>
      <c r="P152" s="168">
        <f>O152*H152</f>
        <v>0</v>
      </c>
      <c r="Q152" s="168">
        <v>0</v>
      </c>
      <c r="R152" s="168">
        <f>Q152*H152</f>
        <v>0</v>
      </c>
      <c r="S152" s="168">
        <v>0</v>
      </c>
      <c r="T152" s="169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137</v>
      </c>
      <c r="AT152" s="170" t="s">
        <v>135</v>
      </c>
      <c r="AU152" s="170" t="s">
        <v>138</v>
      </c>
      <c r="AY152" s="17" t="s">
        <v>132</v>
      </c>
      <c r="BE152" s="171">
        <f>IF(N152="základní",J152,0)</f>
        <v>0</v>
      </c>
      <c r="BF152" s="171">
        <f>IF(N152="snížená",J152,0)</f>
        <v>0</v>
      </c>
      <c r="BG152" s="171">
        <f>IF(N152="zákl. přenesená",J152,0)</f>
        <v>0</v>
      </c>
      <c r="BH152" s="171">
        <f>IF(N152="sníž. přenesená",J152,0)</f>
        <v>0</v>
      </c>
      <c r="BI152" s="171">
        <f>IF(N152="nulová",J152,0)</f>
        <v>0</v>
      </c>
      <c r="BJ152" s="17" t="s">
        <v>138</v>
      </c>
      <c r="BK152" s="171">
        <f>ROUND(I152*H152,2)</f>
        <v>0</v>
      </c>
      <c r="BL152" s="17" t="s">
        <v>137</v>
      </c>
      <c r="BM152" s="170" t="s">
        <v>168</v>
      </c>
    </row>
    <row r="153" spans="1:65" s="2" customFormat="1" ht="21.75" customHeight="1">
      <c r="A153" s="32"/>
      <c r="B153" s="157"/>
      <c r="C153" s="158">
        <v>7</v>
      </c>
      <c r="D153" s="158" t="s">
        <v>135</v>
      </c>
      <c r="E153" s="159" t="s">
        <v>169</v>
      </c>
      <c r="F153" s="160" t="s">
        <v>170</v>
      </c>
      <c r="G153" s="161" t="s">
        <v>164</v>
      </c>
      <c r="H153" s="162">
        <v>0.126</v>
      </c>
      <c r="I153" s="163"/>
      <c r="J153" s="164">
        <f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>O153*H153</f>
        <v>0</v>
      </c>
      <c r="Q153" s="168">
        <v>0.505</v>
      </c>
      <c r="R153" s="168">
        <f>Q153*H153</f>
        <v>0.06363</v>
      </c>
      <c r="S153" s="168">
        <v>0</v>
      </c>
      <c r="T153" s="169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137</v>
      </c>
      <c r="AT153" s="170" t="s">
        <v>135</v>
      </c>
      <c r="AU153" s="170" t="s">
        <v>138</v>
      </c>
      <c r="AY153" s="17" t="s">
        <v>132</v>
      </c>
      <c r="BE153" s="171">
        <f>IF(N153="základní",J153,0)</f>
        <v>0</v>
      </c>
      <c r="BF153" s="171">
        <f>IF(N153="snížená",J153,0)</f>
        <v>0</v>
      </c>
      <c r="BG153" s="171">
        <f>IF(N153="zákl. přenesená",J153,0)</f>
        <v>0</v>
      </c>
      <c r="BH153" s="171">
        <f>IF(N153="sníž. přenesená",J153,0)</f>
        <v>0</v>
      </c>
      <c r="BI153" s="171">
        <f>IF(N153="nulová",J153,0)</f>
        <v>0</v>
      </c>
      <c r="BJ153" s="17" t="s">
        <v>138</v>
      </c>
      <c r="BK153" s="171">
        <f>ROUND(I153*H153,2)</f>
        <v>0</v>
      </c>
      <c r="BL153" s="17" t="s">
        <v>137</v>
      </c>
      <c r="BM153" s="170" t="s">
        <v>171</v>
      </c>
    </row>
    <row r="154" spans="2:51" s="15" customFormat="1" ht="22.5">
      <c r="B154" s="189"/>
      <c r="D154" s="173" t="s">
        <v>139</v>
      </c>
      <c r="E154" s="190" t="s">
        <v>1</v>
      </c>
      <c r="F154" s="191" t="s">
        <v>172</v>
      </c>
      <c r="H154" s="190" t="s">
        <v>1</v>
      </c>
      <c r="I154" s="192"/>
      <c r="L154" s="189"/>
      <c r="M154" s="193"/>
      <c r="N154" s="194"/>
      <c r="O154" s="194"/>
      <c r="P154" s="194"/>
      <c r="Q154" s="194"/>
      <c r="R154" s="194"/>
      <c r="S154" s="194"/>
      <c r="T154" s="195"/>
      <c r="AT154" s="190" t="s">
        <v>139</v>
      </c>
      <c r="AU154" s="190" t="s">
        <v>138</v>
      </c>
      <c r="AV154" s="15" t="s">
        <v>84</v>
      </c>
      <c r="AW154" s="15" t="s">
        <v>33</v>
      </c>
      <c r="AX154" s="15" t="s">
        <v>76</v>
      </c>
      <c r="AY154" s="190" t="s">
        <v>132</v>
      </c>
    </row>
    <row r="155" spans="2:51" s="13" customFormat="1" ht="12">
      <c r="B155" s="172"/>
      <c r="D155" s="173" t="s">
        <v>139</v>
      </c>
      <c r="E155" s="174" t="s">
        <v>1</v>
      </c>
      <c r="F155" s="175" t="s">
        <v>173</v>
      </c>
      <c r="H155" s="176">
        <v>0.126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139</v>
      </c>
      <c r="AU155" s="174" t="s">
        <v>138</v>
      </c>
      <c r="AV155" s="13" t="s">
        <v>138</v>
      </c>
      <c r="AW155" s="13" t="s">
        <v>33</v>
      </c>
      <c r="AX155" s="13" t="s">
        <v>84</v>
      </c>
      <c r="AY155" s="174" t="s">
        <v>132</v>
      </c>
    </row>
    <row r="156" spans="1:65" s="2" customFormat="1" ht="21.75" customHeight="1">
      <c r="A156" s="32"/>
      <c r="B156" s="157"/>
      <c r="C156" s="158">
        <v>8</v>
      </c>
      <c r="D156" s="158" t="s">
        <v>135</v>
      </c>
      <c r="E156" s="159" t="s">
        <v>174</v>
      </c>
      <c r="F156" s="160" t="s">
        <v>175</v>
      </c>
      <c r="G156" s="161" t="s">
        <v>136</v>
      </c>
      <c r="H156" s="162">
        <v>3.25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0.0567</v>
      </c>
      <c r="R156" s="168">
        <f>Q156*H156</f>
        <v>0.184275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137</v>
      </c>
      <c r="AT156" s="170" t="s">
        <v>135</v>
      </c>
      <c r="AU156" s="170" t="s">
        <v>138</v>
      </c>
      <c r="AY156" s="17" t="s">
        <v>132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138</v>
      </c>
      <c r="BK156" s="171">
        <f>ROUND(I156*H156,2)</f>
        <v>0</v>
      </c>
      <c r="BL156" s="17" t="s">
        <v>137</v>
      </c>
      <c r="BM156" s="170" t="s">
        <v>176</v>
      </c>
    </row>
    <row r="157" spans="2:51" s="13" customFormat="1" ht="12">
      <c r="B157" s="172"/>
      <c r="D157" s="173" t="s">
        <v>139</v>
      </c>
      <c r="E157" s="174" t="s">
        <v>1</v>
      </c>
      <c r="F157" s="175" t="s">
        <v>140</v>
      </c>
      <c r="H157" s="176">
        <v>3.25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139</v>
      </c>
      <c r="AU157" s="174" t="s">
        <v>138</v>
      </c>
      <c r="AV157" s="13" t="s">
        <v>138</v>
      </c>
      <c r="AW157" s="13" t="s">
        <v>33</v>
      </c>
      <c r="AX157" s="13" t="s">
        <v>76</v>
      </c>
      <c r="AY157" s="174" t="s">
        <v>132</v>
      </c>
    </row>
    <row r="158" spans="2:51" s="14" customFormat="1" ht="12">
      <c r="B158" s="181"/>
      <c r="D158" s="173" t="s">
        <v>139</v>
      </c>
      <c r="E158" s="182" t="s">
        <v>1</v>
      </c>
      <c r="F158" s="183" t="s">
        <v>141</v>
      </c>
      <c r="H158" s="184">
        <v>3.25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139</v>
      </c>
      <c r="AU158" s="182" t="s">
        <v>138</v>
      </c>
      <c r="AV158" s="14" t="s">
        <v>137</v>
      </c>
      <c r="AW158" s="14" t="s">
        <v>33</v>
      </c>
      <c r="AX158" s="14" t="s">
        <v>84</v>
      </c>
      <c r="AY158" s="182" t="s">
        <v>132</v>
      </c>
    </row>
    <row r="159" spans="1:65" s="2" customFormat="1" ht="16.5" customHeight="1">
      <c r="A159" s="32"/>
      <c r="B159" s="157"/>
      <c r="C159" s="158">
        <v>9</v>
      </c>
      <c r="D159" s="158" t="s">
        <v>135</v>
      </c>
      <c r="E159" s="159" t="s">
        <v>177</v>
      </c>
      <c r="F159" s="160" t="s">
        <v>178</v>
      </c>
      <c r="G159" s="161" t="s">
        <v>179</v>
      </c>
      <c r="H159" s="162">
        <v>2</v>
      </c>
      <c r="I159" s="163"/>
      <c r="J159" s="164">
        <f>ROUND(I159*H159,2)</f>
        <v>0</v>
      </c>
      <c r="K159" s="165"/>
      <c r="L159" s="33"/>
      <c r="M159" s="166" t="s">
        <v>1</v>
      </c>
      <c r="N159" s="167" t="s">
        <v>42</v>
      </c>
      <c r="O159" s="58"/>
      <c r="P159" s="168">
        <f>O159*H159</f>
        <v>0</v>
      </c>
      <c r="Q159" s="168">
        <v>0.04684</v>
      </c>
      <c r="R159" s="168">
        <f>Q159*H159</f>
        <v>0.09368</v>
      </c>
      <c r="S159" s="168">
        <v>0</v>
      </c>
      <c r="T159" s="169">
        <f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0" t="s">
        <v>137</v>
      </c>
      <c r="AT159" s="170" t="s">
        <v>135</v>
      </c>
      <c r="AU159" s="170" t="s">
        <v>138</v>
      </c>
      <c r="AY159" s="17" t="s">
        <v>132</v>
      </c>
      <c r="BE159" s="171">
        <f>IF(N159="základní",J159,0)</f>
        <v>0</v>
      </c>
      <c r="BF159" s="171">
        <f>IF(N159="snížená",J159,0)</f>
        <v>0</v>
      </c>
      <c r="BG159" s="171">
        <f>IF(N159="zákl. přenesená",J159,0)</f>
        <v>0</v>
      </c>
      <c r="BH159" s="171">
        <f>IF(N159="sníž. přenesená",J159,0)</f>
        <v>0</v>
      </c>
      <c r="BI159" s="171">
        <f>IF(N159="nulová",J159,0)</f>
        <v>0</v>
      </c>
      <c r="BJ159" s="17" t="s">
        <v>138</v>
      </c>
      <c r="BK159" s="171">
        <f>ROUND(I159*H159,2)</f>
        <v>0</v>
      </c>
      <c r="BL159" s="17" t="s">
        <v>137</v>
      </c>
      <c r="BM159" s="170" t="s">
        <v>180</v>
      </c>
    </row>
    <row r="160" spans="1:65" s="2" customFormat="1" ht="26.25" customHeight="1">
      <c r="A160" s="32"/>
      <c r="B160" s="157"/>
      <c r="C160" s="196">
        <v>10</v>
      </c>
      <c r="D160" s="196" t="s">
        <v>182</v>
      </c>
      <c r="E160" s="197" t="s">
        <v>183</v>
      </c>
      <c r="F160" s="198" t="s">
        <v>714</v>
      </c>
      <c r="G160" s="199" t="s">
        <v>179</v>
      </c>
      <c r="H160" s="200">
        <v>2</v>
      </c>
      <c r="I160" s="201"/>
      <c r="J160" s="202">
        <f>ROUND(I160*H160,2)</f>
        <v>0</v>
      </c>
      <c r="K160" s="203"/>
      <c r="L160" s="204"/>
      <c r="M160" s="205" t="s">
        <v>1</v>
      </c>
      <c r="N160" s="206" t="s">
        <v>42</v>
      </c>
      <c r="O160" s="58"/>
      <c r="P160" s="168">
        <f>O160*H160</f>
        <v>0</v>
      </c>
      <c r="Q160" s="168">
        <v>0.02347</v>
      </c>
      <c r="R160" s="168">
        <f>Q160*H160</f>
        <v>0.04694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154</v>
      </c>
      <c r="AT160" s="170" t="s">
        <v>182</v>
      </c>
      <c r="AU160" s="170" t="s">
        <v>138</v>
      </c>
      <c r="AY160" s="17" t="s">
        <v>132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138</v>
      </c>
      <c r="BK160" s="171">
        <f>ROUND(I160*H160,2)</f>
        <v>0</v>
      </c>
      <c r="BL160" s="17" t="s">
        <v>137</v>
      </c>
      <c r="BM160" s="170" t="s">
        <v>184</v>
      </c>
    </row>
    <row r="161" spans="2:63" s="12" customFormat="1" ht="22.9" customHeight="1">
      <c r="B161" s="144"/>
      <c r="D161" s="145" t="s">
        <v>75</v>
      </c>
      <c r="E161" s="155" t="s">
        <v>159</v>
      </c>
      <c r="F161" s="155" t="s">
        <v>185</v>
      </c>
      <c r="I161" s="147"/>
      <c r="J161" s="156">
        <f>BK161</f>
        <v>0</v>
      </c>
      <c r="L161" s="144"/>
      <c r="M161" s="149"/>
      <c r="N161" s="150"/>
      <c r="O161" s="150"/>
      <c r="P161" s="151">
        <f>SUM(P162:P181)</f>
        <v>0</v>
      </c>
      <c r="Q161" s="150"/>
      <c r="R161" s="151">
        <f>SUM(R162:R181)</f>
        <v>0.0026464</v>
      </c>
      <c r="S161" s="150"/>
      <c r="T161" s="152">
        <f>SUM(T162:T181)</f>
        <v>2.6484562</v>
      </c>
      <c r="AR161" s="145" t="s">
        <v>84</v>
      </c>
      <c r="AT161" s="153" t="s">
        <v>75</v>
      </c>
      <c r="AU161" s="153" t="s">
        <v>84</v>
      </c>
      <c r="AY161" s="145" t="s">
        <v>132</v>
      </c>
      <c r="BK161" s="154">
        <f>SUM(BK162:BK181)</f>
        <v>0</v>
      </c>
    </row>
    <row r="162" spans="1:65" s="2" customFormat="1" ht="21.75" customHeight="1">
      <c r="A162" s="32"/>
      <c r="B162" s="157"/>
      <c r="C162" s="158">
        <v>11</v>
      </c>
      <c r="D162" s="158" t="s">
        <v>135</v>
      </c>
      <c r="E162" s="159" t="s">
        <v>186</v>
      </c>
      <c r="F162" s="160" t="s">
        <v>187</v>
      </c>
      <c r="G162" s="161" t="s">
        <v>136</v>
      </c>
      <c r="H162" s="162">
        <v>28.984</v>
      </c>
      <c r="I162" s="163"/>
      <c r="J162" s="164">
        <f>ROUND(I162*H162,2)</f>
        <v>0</v>
      </c>
      <c r="K162" s="165"/>
      <c r="L162" s="33"/>
      <c r="M162" s="166" t="s">
        <v>1</v>
      </c>
      <c r="N162" s="167" t="s">
        <v>42</v>
      </c>
      <c r="O162" s="58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0" t="s">
        <v>181</v>
      </c>
      <c r="AT162" s="170" t="s">
        <v>135</v>
      </c>
      <c r="AU162" s="170" t="s">
        <v>138</v>
      </c>
      <c r="AY162" s="17" t="s">
        <v>132</v>
      </c>
      <c r="BE162" s="171">
        <f>IF(N162="základní",J162,0)</f>
        <v>0</v>
      </c>
      <c r="BF162" s="171">
        <f>IF(N162="snížená",J162,0)</f>
        <v>0</v>
      </c>
      <c r="BG162" s="171">
        <f>IF(N162="zákl. přenesená",J162,0)</f>
        <v>0</v>
      </c>
      <c r="BH162" s="171">
        <f>IF(N162="sníž. přenesená",J162,0)</f>
        <v>0</v>
      </c>
      <c r="BI162" s="171">
        <f>IF(N162="nulová",J162,0)</f>
        <v>0</v>
      </c>
      <c r="BJ162" s="17" t="s">
        <v>138</v>
      </c>
      <c r="BK162" s="171">
        <f>ROUND(I162*H162,2)</f>
        <v>0</v>
      </c>
      <c r="BL162" s="17" t="s">
        <v>181</v>
      </c>
      <c r="BM162" s="170" t="s">
        <v>188</v>
      </c>
    </row>
    <row r="163" spans="2:51" s="15" customFormat="1" ht="12">
      <c r="B163" s="189"/>
      <c r="D163" s="173" t="s">
        <v>139</v>
      </c>
      <c r="E163" s="190" t="s">
        <v>1</v>
      </c>
      <c r="F163" s="191" t="s">
        <v>189</v>
      </c>
      <c r="H163" s="190" t="s">
        <v>1</v>
      </c>
      <c r="I163" s="192"/>
      <c r="L163" s="189"/>
      <c r="M163" s="193"/>
      <c r="N163" s="194"/>
      <c r="O163" s="194"/>
      <c r="P163" s="194"/>
      <c r="Q163" s="194"/>
      <c r="R163" s="194"/>
      <c r="S163" s="194"/>
      <c r="T163" s="195"/>
      <c r="AT163" s="190" t="s">
        <v>139</v>
      </c>
      <c r="AU163" s="190" t="s">
        <v>138</v>
      </c>
      <c r="AV163" s="15" t="s">
        <v>84</v>
      </c>
      <c r="AW163" s="15" t="s">
        <v>33</v>
      </c>
      <c r="AX163" s="15" t="s">
        <v>76</v>
      </c>
      <c r="AY163" s="190" t="s">
        <v>132</v>
      </c>
    </row>
    <row r="164" spans="2:51" s="13" customFormat="1" ht="12">
      <c r="B164" s="172"/>
      <c r="D164" s="173" t="s">
        <v>139</v>
      </c>
      <c r="E164" s="174" t="s">
        <v>1</v>
      </c>
      <c r="F164" s="175" t="s">
        <v>190</v>
      </c>
      <c r="H164" s="176">
        <v>20.904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139</v>
      </c>
      <c r="AU164" s="174" t="s">
        <v>138</v>
      </c>
      <c r="AV164" s="13" t="s">
        <v>138</v>
      </c>
      <c r="AW164" s="13" t="s">
        <v>33</v>
      </c>
      <c r="AX164" s="13" t="s">
        <v>76</v>
      </c>
      <c r="AY164" s="174" t="s">
        <v>132</v>
      </c>
    </row>
    <row r="165" spans="2:51" s="15" customFormat="1" ht="12">
      <c r="B165" s="189"/>
      <c r="D165" s="173" t="s">
        <v>139</v>
      </c>
      <c r="E165" s="190" t="s">
        <v>1</v>
      </c>
      <c r="F165" s="191" t="s">
        <v>191</v>
      </c>
      <c r="H165" s="190" t="s">
        <v>1</v>
      </c>
      <c r="I165" s="192"/>
      <c r="L165" s="189"/>
      <c r="M165" s="193"/>
      <c r="N165" s="194"/>
      <c r="O165" s="194"/>
      <c r="P165" s="194"/>
      <c r="Q165" s="194"/>
      <c r="R165" s="194"/>
      <c r="S165" s="194"/>
      <c r="T165" s="195"/>
      <c r="AT165" s="190" t="s">
        <v>139</v>
      </c>
      <c r="AU165" s="190" t="s">
        <v>138</v>
      </c>
      <c r="AV165" s="15" t="s">
        <v>84</v>
      </c>
      <c r="AW165" s="15" t="s">
        <v>33</v>
      </c>
      <c r="AX165" s="15" t="s">
        <v>76</v>
      </c>
      <c r="AY165" s="190" t="s">
        <v>132</v>
      </c>
    </row>
    <row r="166" spans="2:51" s="13" customFormat="1" ht="12">
      <c r="B166" s="172"/>
      <c r="D166" s="173" t="s">
        <v>139</v>
      </c>
      <c r="E166" s="174" t="s">
        <v>1</v>
      </c>
      <c r="F166" s="175" t="s">
        <v>160</v>
      </c>
      <c r="H166" s="176">
        <v>8.08</v>
      </c>
      <c r="I166" s="177"/>
      <c r="L166" s="172"/>
      <c r="M166" s="178"/>
      <c r="N166" s="179"/>
      <c r="O166" s="179"/>
      <c r="P166" s="179"/>
      <c r="Q166" s="179"/>
      <c r="R166" s="179"/>
      <c r="S166" s="179"/>
      <c r="T166" s="180"/>
      <c r="AT166" s="174" t="s">
        <v>139</v>
      </c>
      <c r="AU166" s="174" t="s">
        <v>138</v>
      </c>
      <c r="AV166" s="13" t="s">
        <v>138</v>
      </c>
      <c r="AW166" s="13" t="s">
        <v>33</v>
      </c>
      <c r="AX166" s="13" t="s">
        <v>76</v>
      </c>
      <c r="AY166" s="174" t="s">
        <v>132</v>
      </c>
    </row>
    <row r="167" spans="2:51" s="14" customFormat="1" ht="12">
      <c r="B167" s="181"/>
      <c r="D167" s="173" t="s">
        <v>139</v>
      </c>
      <c r="E167" s="182" t="s">
        <v>1</v>
      </c>
      <c r="F167" s="183" t="s">
        <v>141</v>
      </c>
      <c r="H167" s="184">
        <v>28.984</v>
      </c>
      <c r="I167" s="185"/>
      <c r="L167" s="181"/>
      <c r="M167" s="186"/>
      <c r="N167" s="187"/>
      <c r="O167" s="187"/>
      <c r="P167" s="187"/>
      <c r="Q167" s="187"/>
      <c r="R167" s="187"/>
      <c r="S167" s="187"/>
      <c r="T167" s="188"/>
      <c r="AT167" s="182" t="s">
        <v>139</v>
      </c>
      <c r="AU167" s="182" t="s">
        <v>138</v>
      </c>
      <c r="AV167" s="14" t="s">
        <v>137</v>
      </c>
      <c r="AW167" s="14" t="s">
        <v>33</v>
      </c>
      <c r="AX167" s="14" t="s">
        <v>84</v>
      </c>
      <c r="AY167" s="182" t="s">
        <v>132</v>
      </c>
    </row>
    <row r="168" spans="1:65" s="2" customFormat="1" ht="21.75" customHeight="1">
      <c r="A168" s="32"/>
      <c r="B168" s="157"/>
      <c r="C168" s="158">
        <v>12</v>
      </c>
      <c r="D168" s="158" t="s">
        <v>135</v>
      </c>
      <c r="E168" s="159" t="s">
        <v>192</v>
      </c>
      <c r="F168" s="160" t="s">
        <v>193</v>
      </c>
      <c r="G168" s="161" t="s">
        <v>136</v>
      </c>
      <c r="H168" s="162">
        <v>19.708</v>
      </c>
      <c r="I168" s="163"/>
      <c r="J168" s="164">
        <f>ROUND(I168*H168,2)</f>
        <v>0</v>
      </c>
      <c r="K168" s="165"/>
      <c r="L168" s="33"/>
      <c r="M168" s="166" t="s">
        <v>1</v>
      </c>
      <c r="N168" s="167" t="s">
        <v>42</v>
      </c>
      <c r="O168" s="58"/>
      <c r="P168" s="168">
        <f>O168*H168</f>
        <v>0</v>
      </c>
      <c r="Q168" s="168">
        <v>0</v>
      </c>
      <c r="R168" s="168">
        <f>Q168*H168</f>
        <v>0</v>
      </c>
      <c r="S168" s="168">
        <v>0.00015</v>
      </c>
      <c r="T168" s="169">
        <f>S168*H168</f>
        <v>0.0029561999999999995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0" t="s">
        <v>181</v>
      </c>
      <c r="AT168" s="170" t="s">
        <v>135</v>
      </c>
      <c r="AU168" s="170" t="s">
        <v>138</v>
      </c>
      <c r="AY168" s="17" t="s">
        <v>132</v>
      </c>
      <c r="BE168" s="171">
        <f>IF(N168="základní",J168,0)</f>
        <v>0</v>
      </c>
      <c r="BF168" s="171">
        <f>IF(N168="snížená",J168,0)</f>
        <v>0</v>
      </c>
      <c r="BG168" s="171">
        <f>IF(N168="zákl. přenesená",J168,0)</f>
        <v>0</v>
      </c>
      <c r="BH168" s="171">
        <f>IF(N168="sníž. přenesená",J168,0)</f>
        <v>0</v>
      </c>
      <c r="BI168" s="171">
        <f>IF(N168="nulová",J168,0)</f>
        <v>0</v>
      </c>
      <c r="BJ168" s="17" t="s">
        <v>138</v>
      </c>
      <c r="BK168" s="171">
        <f>ROUND(I168*H168,2)</f>
        <v>0</v>
      </c>
      <c r="BL168" s="17" t="s">
        <v>181</v>
      </c>
      <c r="BM168" s="170" t="s">
        <v>194</v>
      </c>
    </row>
    <row r="169" spans="2:51" s="15" customFormat="1" ht="22.5">
      <c r="B169" s="189"/>
      <c r="D169" s="173" t="s">
        <v>139</v>
      </c>
      <c r="E169" s="190" t="s">
        <v>1</v>
      </c>
      <c r="F169" s="191" t="s">
        <v>195</v>
      </c>
      <c r="H169" s="190" t="s">
        <v>1</v>
      </c>
      <c r="I169" s="192"/>
      <c r="L169" s="189"/>
      <c r="M169" s="193"/>
      <c r="N169" s="194"/>
      <c r="O169" s="194"/>
      <c r="P169" s="194"/>
      <c r="Q169" s="194"/>
      <c r="R169" s="194"/>
      <c r="S169" s="194"/>
      <c r="T169" s="195"/>
      <c r="AT169" s="190" t="s">
        <v>139</v>
      </c>
      <c r="AU169" s="190" t="s">
        <v>138</v>
      </c>
      <c r="AV169" s="15" t="s">
        <v>84</v>
      </c>
      <c r="AW169" s="15" t="s">
        <v>33</v>
      </c>
      <c r="AX169" s="15" t="s">
        <v>76</v>
      </c>
      <c r="AY169" s="190" t="s">
        <v>132</v>
      </c>
    </row>
    <row r="170" spans="2:51" s="13" customFormat="1" ht="12">
      <c r="B170" s="172"/>
      <c r="D170" s="173" t="s">
        <v>139</v>
      </c>
      <c r="E170" s="174" t="s">
        <v>1</v>
      </c>
      <c r="F170" s="175" t="s">
        <v>158</v>
      </c>
      <c r="H170" s="176">
        <v>19.708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139</v>
      </c>
      <c r="AU170" s="174" t="s">
        <v>138</v>
      </c>
      <c r="AV170" s="13" t="s">
        <v>138</v>
      </c>
      <c r="AW170" s="13" t="s">
        <v>33</v>
      </c>
      <c r="AX170" s="13" t="s">
        <v>76</v>
      </c>
      <c r="AY170" s="174" t="s">
        <v>132</v>
      </c>
    </row>
    <row r="171" spans="2:51" s="14" customFormat="1" ht="12">
      <c r="B171" s="181"/>
      <c r="D171" s="173" t="s">
        <v>139</v>
      </c>
      <c r="E171" s="182" t="s">
        <v>1</v>
      </c>
      <c r="F171" s="183" t="s">
        <v>141</v>
      </c>
      <c r="H171" s="184">
        <v>19.708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139</v>
      </c>
      <c r="AU171" s="182" t="s">
        <v>138</v>
      </c>
      <c r="AV171" s="14" t="s">
        <v>137</v>
      </c>
      <c r="AW171" s="14" t="s">
        <v>33</v>
      </c>
      <c r="AX171" s="14" t="s">
        <v>84</v>
      </c>
      <c r="AY171" s="182" t="s">
        <v>132</v>
      </c>
    </row>
    <row r="172" spans="1:65" s="2" customFormat="1" ht="21.75" customHeight="1">
      <c r="A172" s="32"/>
      <c r="B172" s="157"/>
      <c r="C172" s="158">
        <v>13</v>
      </c>
      <c r="D172" s="158" t="s">
        <v>135</v>
      </c>
      <c r="E172" s="159" t="s">
        <v>196</v>
      </c>
      <c r="F172" s="160" t="s">
        <v>197</v>
      </c>
      <c r="G172" s="161" t="s">
        <v>136</v>
      </c>
      <c r="H172" s="162">
        <v>66.16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4E-05</v>
      </c>
      <c r="R172" s="168">
        <f>Q172*H172</f>
        <v>0.0026464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137</v>
      </c>
      <c r="AT172" s="170" t="s">
        <v>135</v>
      </c>
      <c r="AU172" s="170" t="s">
        <v>138</v>
      </c>
      <c r="AY172" s="17" t="s">
        <v>132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138</v>
      </c>
      <c r="BK172" s="171">
        <f>ROUND(I172*H172,2)</f>
        <v>0</v>
      </c>
      <c r="BL172" s="17" t="s">
        <v>137</v>
      </c>
      <c r="BM172" s="170" t="s">
        <v>198</v>
      </c>
    </row>
    <row r="173" spans="2:51" s="13" customFormat="1" ht="12">
      <c r="B173" s="172"/>
      <c r="D173" s="173" t="s">
        <v>139</v>
      </c>
      <c r="E173" s="174" t="s">
        <v>1</v>
      </c>
      <c r="F173" s="175" t="s">
        <v>199</v>
      </c>
      <c r="H173" s="176">
        <v>16.16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139</v>
      </c>
      <c r="AU173" s="174" t="s">
        <v>138</v>
      </c>
      <c r="AV173" s="13" t="s">
        <v>138</v>
      </c>
      <c r="AW173" s="13" t="s">
        <v>33</v>
      </c>
      <c r="AX173" s="13" t="s">
        <v>76</v>
      </c>
      <c r="AY173" s="174" t="s">
        <v>132</v>
      </c>
    </row>
    <row r="174" spans="2:51" s="15" customFormat="1" ht="12">
      <c r="B174" s="189"/>
      <c r="D174" s="173" t="s">
        <v>139</v>
      </c>
      <c r="E174" s="190" t="s">
        <v>1</v>
      </c>
      <c r="F174" s="191" t="s">
        <v>200</v>
      </c>
      <c r="H174" s="190" t="s">
        <v>1</v>
      </c>
      <c r="I174" s="192"/>
      <c r="L174" s="189"/>
      <c r="M174" s="193"/>
      <c r="N174" s="194"/>
      <c r="O174" s="194"/>
      <c r="P174" s="194"/>
      <c r="Q174" s="194"/>
      <c r="R174" s="194"/>
      <c r="S174" s="194"/>
      <c r="T174" s="195"/>
      <c r="AT174" s="190" t="s">
        <v>139</v>
      </c>
      <c r="AU174" s="190" t="s">
        <v>138</v>
      </c>
      <c r="AV174" s="15" t="s">
        <v>84</v>
      </c>
      <c r="AW174" s="15" t="s">
        <v>33</v>
      </c>
      <c r="AX174" s="15" t="s">
        <v>76</v>
      </c>
      <c r="AY174" s="190" t="s">
        <v>132</v>
      </c>
    </row>
    <row r="175" spans="2:51" s="13" customFormat="1" ht="12">
      <c r="B175" s="172"/>
      <c r="D175" s="173" t="s">
        <v>139</v>
      </c>
      <c r="E175" s="174" t="s">
        <v>1</v>
      </c>
      <c r="F175" s="175" t="s">
        <v>161</v>
      </c>
      <c r="H175" s="176">
        <v>50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139</v>
      </c>
      <c r="AU175" s="174" t="s">
        <v>138</v>
      </c>
      <c r="AV175" s="13" t="s">
        <v>138</v>
      </c>
      <c r="AW175" s="13" t="s">
        <v>33</v>
      </c>
      <c r="AX175" s="13" t="s">
        <v>76</v>
      </c>
      <c r="AY175" s="174" t="s">
        <v>132</v>
      </c>
    </row>
    <row r="176" spans="2:51" s="14" customFormat="1" ht="12">
      <c r="B176" s="181"/>
      <c r="D176" s="173" t="s">
        <v>139</v>
      </c>
      <c r="E176" s="182" t="s">
        <v>1</v>
      </c>
      <c r="F176" s="183" t="s">
        <v>141</v>
      </c>
      <c r="H176" s="184">
        <v>66.16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139</v>
      </c>
      <c r="AU176" s="182" t="s">
        <v>138</v>
      </c>
      <c r="AV176" s="14" t="s">
        <v>137</v>
      </c>
      <c r="AW176" s="14" t="s">
        <v>33</v>
      </c>
      <c r="AX176" s="14" t="s">
        <v>84</v>
      </c>
      <c r="AY176" s="182" t="s">
        <v>132</v>
      </c>
    </row>
    <row r="177" spans="1:65" s="2" customFormat="1" ht="16.5" customHeight="1">
      <c r="A177" s="32"/>
      <c r="B177" s="157"/>
      <c r="C177" s="158">
        <v>14</v>
      </c>
      <c r="D177" s="158" t="s">
        <v>135</v>
      </c>
      <c r="E177" s="159" t="s">
        <v>201</v>
      </c>
      <c r="F177" s="160" t="s">
        <v>202</v>
      </c>
      <c r="G177" s="161" t="s">
        <v>136</v>
      </c>
      <c r="H177" s="162">
        <v>26.455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0</v>
      </c>
      <c r="R177" s="168">
        <f>Q177*H177</f>
        <v>0</v>
      </c>
      <c r="S177" s="168">
        <v>0.1</v>
      </c>
      <c r="T177" s="169">
        <f>S177*H177</f>
        <v>2.6455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137</v>
      </c>
      <c r="AT177" s="170" t="s">
        <v>135</v>
      </c>
      <c r="AU177" s="170" t="s">
        <v>138</v>
      </c>
      <c r="AY177" s="17" t="s">
        <v>132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138</v>
      </c>
      <c r="BK177" s="171">
        <f>ROUND(I177*H177,2)</f>
        <v>0</v>
      </c>
      <c r="BL177" s="17" t="s">
        <v>137</v>
      </c>
      <c r="BM177" s="170" t="s">
        <v>203</v>
      </c>
    </row>
    <row r="178" spans="2:51" s="13" customFormat="1" ht="12">
      <c r="B178" s="172"/>
      <c r="D178" s="173" t="s">
        <v>139</v>
      </c>
      <c r="E178" s="174" t="s">
        <v>1</v>
      </c>
      <c r="F178" s="175" t="s">
        <v>204</v>
      </c>
      <c r="H178" s="176">
        <v>26.455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139</v>
      </c>
      <c r="AU178" s="174" t="s">
        <v>138</v>
      </c>
      <c r="AV178" s="13" t="s">
        <v>138</v>
      </c>
      <c r="AW178" s="13" t="s">
        <v>33</v>
      </c>
      <c r="AX178" s="13" t="s">
        <v>84</v>
      </c>
      <c r="AY178" s="174" t="s">
        <v>132</v>
      </c>
    </row>
    <row r="179" spans="1:65" s="2" customFormat="1" ht="16.5" customHeight="1">
      <c r="A179" s="32"/>
      <c r="B179" s="157"/>
      <c r="C179" s="158">
        <v>15</v>
      </c>
      <c r="D179" s="158" t="s">
        <v>135</v>
      </c>
      <c r="E179" s="159" t="s">
        <v>205</v>
      </c>
      <c r="F179" s="160" t="s">
        <v>206</v>
      </c>
      <c r="G179" s="161" t="s">
        <v>136</v>
      </c>
      <c r="H179" s="162">
        <v>3.25</v>
      </c>
      <c r="I179" s="163"/>
      <c r="J179" s="164">
        <f>ROUND(I179*H179,2)</f>
        <v>0</v>
      </c>
      <c r="K179" s="165"/>
      <c r="L179" s="33"/>
      <c r="M179" s="166" t="s">
        <v>1</v>
      </c>
      <c r="N179" s="167" t="s">
        <v>42</v>
      </c>
      <c r="O179" s="58"/>
      <c r="P179" s="168">
        <f>O179*H179</f>
        <v>0</v>
      </c>
      <c r="Q179" s="168">
        <v>0</v>
      </c>
      <c r="R179" s="168">
        <f>Q179*H179</f>
        <v>0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137</v>
      </c>
      <c r="AT179" s="170" t="s">
        <v>135</v>
      </c>
      <c r="AU179" s="170" t="s">
        <v>138</v>
      </c>
      <c r="AY179" s="17" t="s">
        <v>132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138</v>
      </c>
      <c r="BK179" s="171">
        <f>ROUND(I179*H179,2)</f>
        <v>0</v>
      </c>
      <c r="BL179" s="17" t="s">
        <v>137</v>
      </c>
      <c r="BM179" s="170" t="s">
        <v>207</v>
      </c>
    </row>
    <row r="180" spans="2:51" s="13" customFormat="1" ht="12">
      <c r="B180" s="172"/>
      <c r="D180" s="173" t="s">
        <v>139</v>
      </c>
      <c r="E180" s="174" t="s">
        <v>1</v>
      </c>
      <c r="F180" s="175" t="s">
        <v>140</v>
      </c>
      <c r="H180" s="176">
        <v>3.25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139</v>
      </c>
      <c r="AU180" s="174" t="s">
        <v>138</v>
      </c>
      <c r="AV180" s="13" t="s">
        <v>138</v>
      </c>
      <c r="AW180" s="13" t="s">
        <v>33</v>
      </c>
      <c r="AX180" s="13" t="s">
        <v>76</v>
      </c>
      <c r="AY180" s="174" t="s">
        <v>132</v>
      </c>
    </row>
    <row r="181" spans="2:51" s="14" customFormat="1" ht="12">
      <c r="B181" s="181"/>
      <c r="D181" s="173" t="s">
        <v>139</v>
      </c>
      <c r="E181" s="182" t="s">
        <v>1</v>
      </c>
      <c r="F181" s="183" t="s">
        <v>141</v>
      </c>
      <c r="H181" s="184">
        <v>3.25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139</v>
      </c>
      <c r="AU181" s="182" t="s">
        <v>138</v>
      </c>
      <c r="AV181" s="14" t="s">
        <v>137</v>
      </c>
      <c r="AW181" s="14" t="s">
        <v>33</v>
      </c>
      <c r="AX181" s="14" t="s">
        <v>84</v>
      </c>
      <c r="AY181" s="182" t="s">
        <v>132</v>
      </c>
    </row>
    <row r="182" spans="2:63" s="12" customFormat="1" ht="22.9" customHeight="1">
      <c r="B182" s="144"/>
      <c r="D182" s="145" t="s">
        <v>75</v>
      </c>
      <c r="E182" s="155" t="s">
        <v>208</v>
      </c>
      <c r="F182" s="155" t="s">
        <v>209</v>
      </c>
      <c r="I182" s="147"/>
      <c r="J182" s="156">
        <f>BK182</f>
        <v>0</v>
      </c>
      <c r="L182" s="144"/>
      <c r="M182" s="149"/>
      <c r="N182" s="150"/>
      <c r="O182" s="150"/>
      <c r="P182" s="151">
        <f>SUM(P183:P189)</f>
        <v>0</v>
      </c>
      <c r="Q182" s="150"/>
      <c r="R182" s="151">
        <f>SUM(R183:R189)</f>
        <v>0</v>
      </c>
      <c r="S182" s="150"/>
      <c r="T182" s="152">
        <f>SUM(T183:T189)</f>
        <v>0</v>
      </c>
      <c r="AR182" s="145" t="s">
        <v>84</v>
      </c>
      <c r="AT182" s="153" t="s">
        <v>75</v>
      </c>
      <c r="AU182" s="153" t="s">
        <v>84</v>
      </c>
      <c r="AY182" s="145" t="s">
        <v>132</v>
      </c>
      <c r="BK182" s="154">
        <f>SUM(BK183:BK189)</f>
        <v>0</v>
      </c>
    </row>
    <row r="183" spans="1:65" s="2" customFormat="1" ht="21.75" customHeight="1">
      <c r="A183" s="32"/>
      <c r="B183" s="157"/>
      <c r="C183" s="158">
        <v>16</v>
      </c>
      <c r="D183" s="158" t="s">
        <v>135</v>
      </c>
      <c r="E183" s="159" t="s">
        <v>210</v>
      </c>
      <c r="F183" s="160" t="s">
        <v>211</v>
      </c>
      <c r="G183" s="161" t="s">
        <v>212</v>
      </c>
      <c r="H183" s="162">
        <v>3.017</v>
      </c>
      <c r="I183" s="163"/>
      <c r="J183" s="164">
        <f>ROUND(I183*H183,2)</f>
        <v>0</v>
      </c>
      <c r="K183" s="165"/>
      <c r="L183" s="33"/>
      <c r="M183" s="166" t="s">
        <v>1</v>
      </c>
      <c r="N183" s="167" t="s">
        <v>42</v>
      </c>
      <c r="O183" s="58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0" t="s">
        <v>137</v>
      </c>
      <c r="AT183" s="170" t="s">
        <v>135</v>
      </c>
      <c r="AU183" s="170" t="s">
        <v>138</v>
      </c>
      <c r="AY183" s="17" t="s">
        <v>132</v>
      </c>
      <c r="BE183" s="171">
        <f>IF(N183="základní",J183,0)</f>
        <v>0</v>
      </c>
      <c r="BF183" s="171">
        <f>IF(N183="snížená",J183,0)</f>
        <v>0</v>
      </c>
      <c r="BG183" s="171">
        <f>IF(N183="zákl. přenesená",J183,0)</f>
        <v>0</v>
      </c>
      <c r="BH183" s="171">
        <f>IF(N183="sníž. přenesená",J183,0)</f>
        <v>0</v>
      </c>
      <c r="BI183" s="171">
        <f>IF(N183="nulová",J183,0)</f>
        <v>0</v>
      </c>
      <c r="BJ183" s="17" t="s">
        <v>138</v>
      </c>
      <c r="BK183" s="171">
        <f>ROUND(I183*H183,2)</f>
        <v>0</v>
      </c>
      <c r="BL183" s="17" t="s">
        <v>137</v>
      </c>
      <c r="BM183" s="170" t="s">
        <v>213</v>
      </c>
    </row>
    <row r="184" spans="1:65" s="2" customFormat="1" ht="21.75" customHeight="1">
      <c r="A184" s="32"/>
      <c r="B184" s="157"/>
      <c r="C184" s="158">
        <v>17</v>
      </c>
      <c r="D184" s="158" t="s">
        <v>135</v>
      </c>
      <c r="E184" s="159" t="s">
        <v>214</v>
      </c>
      <c r="F184" s="160" t="s">
        <v>215</v>
      </c>
      <c r="G184" s="161" t="s">
        <v>212</v>
      </c>
      <c r="H184" s="162">
        <v>150.85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137</v>
      </c>
      <c r="AT184" s="170" t="s">
        <v>135</v>
      </c>
      <c r="AU184" s="170" t="s">
        <v>138</v>
      </c>
      <c r="AY184" s="17" t="s">
        <v>132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138</v>
      </c>
      <c r="BK184" s="171">
        <f>ROUND(I184*H184,2)</f>
        <v>0</v>
      </c>
      <c r="BL184" s="17" t="s">
        <v>137</v>
      </c>
      <c r="BM184" s="170" t="s">
        <v>216</v>
      </c>
    </row>
    <row r="185" spans="2:51" s="13" customFormat="1" ht="12">
      <c r="B185" s="172"/>
      <c r="D185" s="173" t="s">
        <v>139</v>
      </c>
      <c r="F185" s="175" t="s">
        <v>217</v>
      </c>
      <c r="H185" s="176">
        <v>150.85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139</v>
      </c>
      <c r="AU185" s="174" t="s">
        <v>138</v>
      </c>
      <c r="AV185" s="13" t="s">
        <v>138</v>
      </c>
      <c r="AW185" s="13" t="s">
        <v>3</v>
      </c>
      <c r="AX185" s="13" t="s">
        <v>84</v>
      </c>
      <c r="AY185" s="174" t="s">
        <v>132</v>
      </c>
    </row>
    <row r="186" spans="1:65" s="2" customFormat="1" ht="21.75" customHeight="1">
      <c r="A186" s="32"/>
      <c r="B186" s="157"/>
      <c r="C186" s="158">
        <v>18</v>
      </c>
      <c r="D186" s="158" t="s">
        <v>135</v>
      </c>
      <c r="E186" s="159" t="s">
        <v>218</v>
      </c>
      <c r="F186" s="160" t="s">
        <v>219</v>
      </c>
      <c r="G186" s="161" t="s">
        <v>212</v>
      </c>
      <c r="H186" s="162">
        <v>3.017</v>
      </c>
      <c r="I186" s="163"/>
      <c r="J186" s="164">
        <f>ROUND(I186*H186,2)</f>
        <v>0</v>
      </c>
      <c r="K186" s="165"/>
      <c r="L186" s="33"/>
      <c r="M186" s="166" t="s">
        <v>1</v>
      </c>
      <c r="N186" s="167" t="s">
        <v>42</v>
      </c>
      <c r="O186" s="58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0" t="s">
        <v>137</v>
      </c>
      <c r="AT186" s="170" t="s">
        <v>135</v>
      </c>
      <c r="AU186" s="170" t="s">
        <v>138</v>
      </c>
      <c r="AY186" s="17" t="s">
        <v>132</v>
      </c>
      <c r="BE186" s="171">
        <f>IF(N186="základní",J186,0)</f>
        <v>0</v>
      </c>
      <c r="BF186" s="171">
        <f>IF(N186="snížená",J186,0)</f>
        <v>0</v>
      </c>
      <c r="BG186" s="171">
        <f>IF(N186="zákl. přenesená",J186,0)</f>
        <v>0</v>
      </c>
      <c r="BH186" s="171">
        <f>IF(N186="sníž. přenesená",J186,0)</f>
        <v>0</v>
      </c>
      <c r="BI186" s="171">
        <f>IF(N186="nulová",J186,0)</f>
        <v>0</v>
      </c>
      <c r="BJ186" s="17" t="s">
        <v>138</v>
      </c>
      <c r="BK186" s="171">
        <f>ROUND(I186*H186,2)</f>
        <v>0</v>
      </c>
      <c r="BL186" s="17" t="s">
        <v>137</v>
      </c>
      <c r="BM186" s="170" t="s">
        <v>220</v>
      </c>
    </row>
    <row r="187" spans="1:65" s="2" customFormat="1" ht="21.75" customHeight="1">
      <c r="A187" s="32"/>
      <c r="B187" s="157"/>
      <c r="C187" s="158">
        <v>19</v>
      </c>
      <c r="D187" s="158" t="s">
        <v>135</v>
      </c>
      <c r="E187" s="159" t="s">
        <v>221</v>
      </c>
      <c r="F187" s="160" t="s">
        <v>222</v>
      </c>
      <c r="G187" s="161" t="s">
        <v>212</v>
      </c>
      <c r="H187" s="162">
        <v>27.153</v>
      </c>
      <c r="I187" s="163"/>
      <c r="J187" s="164">
        <f>ROUND(I187*H187,2)</f>
        <v>0</v>
      </c>
      <c r="K187" s="165"/>
      <c r="L187" s="33"/>
      <c r="M187" s="166" t="s">
        <v>1</v>
      </c>
      <c r="N187" s="167" t="s">
        <v>42</v>
      </c>
      <c r="O187" s="58"/>
      <c r="P187" s="168">
        <f>O187*H187</f>
        <v>0</v>
      </c>
      <c r="Q187" s="168">
        <v>0</v>
      </c>
      <c r="R187" s="168">
        <f>Q187*H187</f>
        <v>0</v>
      </c>
      <c r="S187" s="168">
        <v>0</v>
      </c>
      <c r="T187" s="169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0" t="s">
        <v>137</v>
      </c>
      <c r="AT187" s="170" t="s">
        <v>135</v>
      </c>
      <c r="AU187" s="170" t="s">
        <v>138</v>
      </c>
      <c r="AY187" s="17" t="s">
        <v>132</v>
      </c>
      <c r="BE187" s="171">
        <f>IF(N187="základní",J187,0)</f>
        <v>0</v>
      </c>
      <c r="BF187" s="171">
        <f>IF(N187="snížená",J187,0)</f>
        <v>0</v>
      </c>
      <c r="BG187" s="171">
        <f>IF(N187="zákl. přenesená",J187,0)</f>
        <v>0</v>
      </c>
      <c r="BH187" s="171">
        <f>IF(N187="sníž. přenesená",J187,0)</f>
        <v>0</v>
      </c>
      <c r="BI187" s="171">
        <f>IF(N187="nulová",J187,0)</f>
        <v>0</v>
      </c>
      <c r="BJ187" s="17" t="s">
        <v>138</v>
      </c>
      <c r="BK187" s="171">
        <f>ROUND(I187*H187,2)</f>
        <v>0</v>
      </c>
      <c r="BL187" s="17" t="s">
        <v>137</v>
      </c>
      <c r="BM187" s="170" t="s">
        <v>223</v>
      </c>
    </row>
    <row r="188" spans="2:51" s="13" customFormat="1" ht="12">
      <c r="B188" s="172"/>
      <c r="D188" s="173" t="s">
        <v>139</v>
      </c>
      <c r="F188" s="175" t="s">
        <v>224</v>
      </c>
      <c r="H188" s="176">
        <v>27.153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139</v>
      </c>
      <c r="AU188" s="174" t="s">
        <v>138</v>
      </c>
      <c r="AV188" s="13" t="s">
        <v>138</v>
      </c>
      <c r="AW188" s="13" t="s">
        <v>3</v>
      </c>
      <c r="AX188" s="13" t="s">
        <v>84</v>
      </c>
      <c r="AY188" s="174" t="s">
        <v>132</v>
      </c>
    </row>
    <row r="189" spans="1:65" s="2" customFormat="1" ht="21.75" customHeight="1">
      <c r="A189" s="32"/>
      <c r="B189" s="157"/>
      <c r="C189" s="158">
        <v>20</v>
      </c>
      <c r="D189" s="158" t="s">
        <v>135</v>
      </c>
      <c r="E189" s="159" t="s">
        <v>225</v>
      </c>
      <c r="F189" s="160" t="s">
        <v>226</v>
      </c>
      <c r="G189" s="161" t="s">
        <v>212</v>
      </c>
      <c r="H189" s="162">
        <v>3.017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137</v>
      </c>
      <c r="AT189" s="170" t="s">
        <v>135</v>
      </c>
      <c r="AU189" s="170" t="s">
        <v>138</v>
      </c>
      <c r="AY189" s="17" t="s">
        <v>132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138</v>
      </c>
      <c r="BK189" s="171">
        <f>ROUND(I189*H189,2)</f>
        <v>0</v>
      </c>
      <c r="BL189" s="17" t="s">
        <v>137</v>
      </c>
      <c r="BM189" s="170" t="s">
        <v>227</v>
      </c>
    </row>
    <row r="190" spans="2:63" s="12" customFormat="1" ht="22.9" customHeight="1">
      <c r="B190" s="144"/>
      <c r="D190" s="145" t="s">
        <v>75</v>
      </c>
      <c r="E190" s="155" t="s">
        <v>228</v>
      </c>
      <c r="F190" s="155" t="s">
        <v>229</v>
      </c>
      <c r="I190" s="147"/>
      <c r="J190" s="156">
        <f>BK190</f>
        <v>0</v>
      </c>
      <c r="L190" s="144"/>
      <c r="M190" s="149"/>
      <c r="N190" s="150"/>
      <c r="O190" s="150"/>
      <c r="P190" s="151">
        <f>SUM(P191:P193)</f>
        <v>0</v>
      </c>
      <c r="Q190" s="150"/>
      <c r="R190" s="151">
        <f>SUM(R191:R193)</f>
        <v>0</v>
      </c>
      <c r="S190" s="150"/>
      <c r="T190" s="152">
        <f>SUM(T191:T193)</f>
        <v>0</v>
      </c>
      <c r="AR190" s="145" t="s">
        <v>84</v>
      </c>
      <c r="AT190" s="153" t="s">
        <v>75</v>
      </c>
      <c r="AU190" s="153" t="s">
        <v>84</v>
      </c>
      <c r="AY190" s="145" t="s">
        <v>132</v>
      </c>
      <c r="BK190" s="154">
        <f>SUM(BK191:BK193)</f>
        <v>0</v>
      </c>
    </row>
    <row r="191" spans="1:65" s="2" customFormat="1" ht="16.5" customHeight="1">
      <c r="A191" s="32"/>
      <c r="B191" s="157"/>
      <c r="C191" s="158">
        <v>21</v>
      </c>
      <c r="D191" s="158" t="s">
        <v>135</v>
      </c>
      <c r="E191" s="159" t="s">
        <v>230</v>
      </c>
      <c r="F191" s="160" t="s">
        <v>231</v>
      </c>
      <c r="G191" s="161" t="s">
        <v>212</v>
      </c>
      <c r="H191" s="162">
        <v>0.879</v>
      </c>
      <c r="I191" s="163"/>
      <c r="J191" s="164">
        <f>ROUND(I191*H191,2)</f>
        <v>0</v>
      </c>
      <c r="K191" s="165"/>
      <c r="L191" s="33"/>
      <c r="M191" s="166" t="s">
        <v>1</v>
      </c>
      <c r="N191" s="167" t="s">
        <v>42</v>
      </c>
      <c r="O191" s="58"/>
      <c r="P191" s="168">
        <f>O191*H191</f>
        <v>0</v>
      </c>
      <c r="Q191" s="168">
        <v>0</v>
      </c>
      <c r="R191" s="168">
        <f>Q191*H191</f>
        <v>0</v>
      </c>
      <c r="S191" s="168">
        <v>0</v>
      </c>
      <c r="T191" s="169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0" t="s">
        <v>137</v>
      </c>
      <c r="AT191" s="170" t="s">
        <v>135</v>
      </c>
      <c r="AU191" s="170" t="s">
        <v>138</v>
      </c>
      <c r="AY191" s="17" t="s">
        <v>132</v>
      </c>
      <c r="BE191" s="171">
        <f>IF(N191="základní",J191,0)</f>
        <v>0</v>
      </c>
      <c r="BF191" s="171">
        <f>IF(N191="snížená",J191,0)</f>
        <v>0</v>
      </c>
      <c r="BG191" s="171">
        <f>IF(N191="zákl. přenesená",J191,0)</f>
        <v>0</v>
      </c>
      <c r="BH191" s="171">
        <f>IF(N191="sníž. přenesená",J191,0)</f>
        <v>0</v>
      </c>
      <c r="BI191" s="171">
        <f>IF(N191="nulová",J191,0)</f>
        <v>0</v>
      </c>
      <c r="BJ191" s="17" t="s">
        <v>138</v>
      </c>
      <c r="BK191" s="171">
        <f>ROUND(I191*H191,2)</f>
        <v>0</v>
      </c>
      <c r="BL191" s="17" t="s">
        <v>137</v>
      </c>
      <c r="BM191" s="170" t="s">
        <v>232</v>
      </c>
    </row>
    <row r="192" spans="1:65" s="2" customFormat="1" ht="21.75" customHeight="1">
      <c r="A192" s="32"/>
      <c r="B192" s="157"/>
      <c r="C192" s="158">
        <v>22</v>
      </c>
      <c r="D192" s="158" t="s">
        <v>135</v>
      </c>
      <c r="E192" s="159" t="s">
        <v>233</v>
      </c>
      <c r="F192" s="160" t="s">
        <v>234</v>
      </c>
      <c r="G192" s="161" t="s">
        <v>212</v>
      </c>
      <c r="H192" s="162">
        <v>0.879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137</v>
      </c>
      <c r="AT192" s="170" t="s">
        <v>135</v>
      </c>
      <c r="AU192" s="170" t="s">
        <v>138</v>
      </c>
      <c r="AY192" s="17" t="s">
        <v>132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138</v>
      </c>
      <c r="BK192" s="171">
        <f>ROUND(I192*H192,2)</f>
        <v>0</v>
      </c>
      <c r="BL192" s="17" t="s">
        <v>137</v>
      </c>
      <c r="BM192" s="170" t="s">
        <v>235</v>
      </c>
    </row>
    <row r="193" spans="1:65" s="2" customFormat="1" ht="21.75" customHeight="1">
      <c r="A193" s="32"/>
      <c r="B193" s="157"/>
      <c r="C193" s="158">
        <v>23</v>
      </c>
      <c r="D193" s="158" t="s">
        <v>135</v>
      </c>
      <c r="E193" s="159" t="s">
        <v>236</v>
      </c>
      <c r="F193" s="160" t="s">
        <v>237</v>
      </c>
      <c r="G193" s="161" t="s">
        <v>212</v>
      </c>
      <c r="H193" s="162">
        <v>0.879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137</v>
      </c>
      <c r="AT193" s="170" t="s">
        <v>135</v>
      </c>
      <c r="AU193" s="170" t="s">
        <v>138</v>
      </c>
      <c r="AY193" s="17" t="s">
        <v>132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138</v>
      </c>
      <c r="BK193" s="171">
        <f>ROUND(I193*H193,2)</f>
        <v>0</v>
      </c>
      <c r="BL193" s="17" t="s">
        <v>137</v>
      </c>
      <c r="BM193" s="170" t="s">
        <v>238</v>
      </c>
    </row>
    <row r="194" spans="2:63" s="12" customFormat="1" ht="25.9" customHeight="1">
      <c r="B194" s="144"/>
      <c r="D194" s="145" t="s">
        <v>75</v>
      </c>
      <c r="E194" s="146" t="s">
        <v>239</v>
      </c>
      <c r="F194" s="146" t="s">
        <v>240</v>
      </c>
      <c r="I194" s="147"/>
      <c r="J194" s="148">
        <f>BK194</f>
        <v>0</v>
      </c>
      <c r="L194" s="144"/>
      <c r="M194" s="149"/>
      <c r="N194" s="150"/>
      <c r="O194" s="150"/>
      <c r="P194" s="151">
        <f>P195+P218+P229+P241+P261+P265+P285+P293+P312+P332+P342+P353+P368+P374</f>
        <v>0</v>
      </c>
      <c r="Q194" s="150"/>
      <c r="R194" s="151">
        <f>R195+R218+R229+R241+R261+R265+R285+R293+R312+R332+R342+R353+R368+R374</f>
        <v>1.9387446499999996</v>
      </c>
      <c r="S194" s="150"/>
      <c r="T194" s="152">
        <f>T195+T218+T229+T241+T261+T265+T285+T293+T312+T332+T342+T353+T368+T374</f>
        <v>0.36812535999999996</v>
      </c>
      <c r="AR194" s="145" t="s">
        <v>138</v>
      </c>
      <c r="AT194" s="153" t="s">
        <v>75</v>
      </c>
      <c r="AU194" s="153" t="s">
        <v>76</v>
      </c>
      <c r="AY194" s="145" t="s">
        <v>132</v>
      </c>
      <c r="BK194" s="154">
        <f>BK195+BK218+BK229+BK241+BK261+BK265+BK285+BK293+BK312+BK332+BK342+BK353+BK368+BK374</f>
        <v>0</v>
      </c>
    </row>
    <row r="195" spans="2:63" s="12" customFormat="1" ht="22.9" customHeight="1">
      <c r="B195" s="144"/>
      <c r="D195" s="145" t="s">
        <v>75</v>
      </c>
      <c r="E195" s="155" t="s">
        <v>241</v>
      </c>
      <c r="F195" s="155" t="s">
        <v>242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SUM(P196:P217)</f>
        <v>0</v>
      </c>
      <c r="Q195" s="150"/>
      <c r="R195" s="151">
        <f>SUM(R196:R217)</f>
        <v>0.03039912</v>
      </c>
      <c r="S195" s="150"/>
      <c r="T195" s="152">
        <f>SUM(T196:T217)</f>
        <v>0</v>
      </c>
      <c r="AR195" s="145" t="s">
        <v>138</v>
      </c>
      <c r="AT195" s="153" t="s">
        <v>75</v>
      </c>
      <c r="AU195" s="153" t="s">
        <v>84</v>
      </c>
      <c r="AY195" s="145" t="s">
        <v>132</v>
      </c>
      <c r="BK195" s="154">
        <f>SUM(BK196:BK217)</f>
        <v>0</v>
      </c>
    </row>
    <row r="196" spans="1:65" s="2" customFormat="1" ht="21.75" customHeight="1">
      <c r="A196" s="32"/>
      <c r="B196" s="157"/>
      <c r="C196" s="158">
        <v>24</v>
      </c>
      <c r="D196" s="158" t="s">
        <v>135</v>
      </c>
      <c r="E196" s="159" t="s">
        <v>243</v>
      </c>
      <c r="F196" s="160" t="s">
        <v>244</v>
      </c>
      <c r="G196" s="161" t="s">
        <v>136</v>
      </c>
      <c r="H196" s="162">
        <v>3.25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181</v>
      </c>
      <c r="AT196" s="170" t="s">
        <v>135</v>
      </c>
      <c r="AU196" s="170" t="s">
        <v>138</v>
      </c>
      <c r="AY196" s="17" t="s">
        <v>132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138</v>
      </c>
      <c r="BK196" s="171">
        <f>ROUND(I196*H196,2)</f>
        <v>0</v>
      </c>
      <c r="BL196" s="17" t="s">
        <v>181</v>
      </c>
      <c r="BM196" s="170" t="s">
        <v>245</v>
      </c>
    </row>
    <row r="197" spans="2:51" s="13" customFormat="1" ht="12">
      <c r="B197" s="172"/>
      <c r="D197" s="173" t="s">
        <v>139</v>
      </c>
      <c r="E197" s="174" t="s">
        <v>1</v>
      </c>
      <c r="F197" s="175" t="s">
        <v>140</v>
      </c>
      <c r="H197" s="176">
        <v>3.25</v>
      </c>
      <c r="I197" s="177"/>
      <c r="L197" s="172"/>
      <c r="M197" s="178"/>
      <c r="N197" s="179"/>
      <c r="O197" s="179"/>
      <c r="P197" s="179"/>
      <c r="Q197" s="179"/>
      <c r="R197" s="179"/>
      <c r="S197" s="179"/>
      <c r="T197" s="180"/>
      <c r="AT197" s="174" t="s">
        <v>139</v>
      </c>
      <c r="AU197" s="174" t="s">
        <v>138</v>
      </c>
      <c r="AV197" s="13" t="s">
        <v>138</v>
      </c>
      <c r="AW197" s="13" t="s">
        <v>33</v>
      </c>
      <c r="AX197" s="13" t="s">
        <v>76</v>
      </c>
      <c r="AY197" s="174" t="s">
        <v>132</v>
      </c>
    </row>
    <row r="198" spans="2:51" s="14" customFormat="1" ht="12">
      <c r="B198" s="181"/>
      <c r="D198" s="173" t="s">
        <v>139</v>
      </c>
      <c r="E198" s="182" t="s">
        <v>1</v>
      </c>
      <c r="F198" s="183" t="s">
        <v>141</v>
      </c>
      <c r="H198" s="184">
        <v>3.25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139</v>
      </c>
      <c r="AU198" s="182" t="s">
        <v>138</v>
      </c>
      <c r="AV198" s="14" t="s">
        <v>137</v>
      </c>
      <c r="AW198" s="14" t="s">
        <v>33</v>
      </c>
      <c r="AX198" s="14" t="s">
        <v>84</v>
      </c>
      <c r="AY198" s="182" t="s">
        <v>132</v>
      </c>
    </row>
    <row r="199" spans="1:65" s="2" customFormat="1" ht="21.75" customHeight="1">
      <c r="A199" s="32"/>
      <c r="B199" s="157"/>
      <c r="C199" s="158">
        <v>25</v>
      </c>
      <c r="D199" s="158" t="s">
        <v>135</v>
      </c>
      <c r="E199" s="159" t="s">
        <v>246</v>
      </c>
      <c r="F199" s="160" t="s">
        <v>247</v>
      </c>
      <c r="G199" s="161" t="s">
        <v>136</v>
      </c>
      <c r="H199" s="162">
        <v>6.568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181</v>
      </c>
      <c r="AT199" s="170" t="s">
        <v>135</v>
      </c>
      <c r="AU199" s="170" t="s">
        <v>138</v>
      </c>
      <c r="AY199" s="17" t="s">
        <v>132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138</v>
      </c>
      <c r="BK199" s="171">
        <f>ROUND(I199*H199,2)</f>
        <v>0</v>
      </c>
      <c r="BL199" s="17" t="s">
        <v>181</v>
      </c>
      <c r="BM199" s="170" t="s">
        <v>248</v>
      </c>
    </row>
    <row r="200" spans="2:51" s="13" customFormat="1" ht="12">
      <c r="B200" s="172"/>
      <c r="D200" s="173" t="s">
        <v>139</v>
      </c>
      <c r="E200" s="174" t="s">
        <v>1</v>
      </c>
      <c r="F200" s="175" t="s">
        <v>249</v>
      </c>
      <c r="H200" s="176">
        <v>5.27</v>
      </c>
      <c r="I200" s="177"/>
      <c r="L200" s="172"/>
      <c r="M200" s="178"/>
      <c r="N200" s="179"/>
      <c r="O200" s="179"/>
      <c r="P200" s="179"/>
      <c r="Q200" s="179"/>
      <c r="R200" s="179"/>
      <c r="S200" s="179"/>
      <c r="T200" s="180"/>
      <c r="AT200" s="174" t="s">
        <v>139</v>
      </c>
      <c r="AU200" s="174" t="s">
        <v>138</v>
      </c>
      <c r="AV200" s="13" t="s">
        <v>138</v>
      </c>
      <c r="AW200" s="13" t="s">
        <v>33</v>
      </c>
      <c r="AX200" s="13" t="s">
        <v>76</v>
      </c>
      <c r="AY200" s="174" t="s">
        <v>132</v>
      </c>
    </row>
    <row r="201" spans="2:51" s="13" customFormat="1" ht="12">
      <c r="B201" s="172"/>
      <c r="D201" s="173" t="s">
        <v>139</v>
      </c>
      <c r="E201" s="174" t="s">
        <v>1</v>
      </c>
      <c r="F201" s="175" t="s">
        <v>250</v>
      </c>
      <c r="H201" s="176">
        <v>1.298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139</v>
      </c>
      <c r="AU201" s="174" t="s">
        <v>138</v>
      </c>
      <c r="AV201" s="13" t="s">
        <v>138</v>
      </c>
      <c r="AW201" s="13" t="s">
        <v>33</v>
      </c>
      <c r="AX201" s="13" t="s">
        <v>76</v>
      </c>
      <c r="AY201" s="174" t="s">
        <v>132</v>
      </c>
    </row>
    <row r="202" spans="2:51" s="14" customFormat="1" ht="12">
      <c r="B202" s="181"/>
      <c r="D202" s="173" t="s">
        <v>139</v>
      </c>
      <c r="E202" s="182" t="s">
        <v>1</v>
      </c>
      <c r="F202" s="183" t="s">
        <v>141</v>
      </c>
      <c r="H202" s="184">
        <v>6.568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139</v>
      </c>
      <c r="AU202" s="182" t="s">
        <v>138</v>
      </c>
      <c r="AV202" s="14" t="s">
        <v>137</v>
      </c>
      <c r="AW202" s="14" t="s">
        <v>33</v>
      </c>
      <c r="AX202" s="14" t="s">
        <v>84</v>
      </c>
      <c r="AY202" s="182" t="s">
        <v>132</v>
      </c>
    </row>
    <row r="203" spans="1:65" s="2" customFormat="1" ht="21.75" customHeight="1">
      <c r="A203" s="32"/>
      <c r="B203" s="157"/>
      <c r="C203" s="196">
        <v>26</v>
      </c>
      <c r="D203" s="196" t="s">
        <v>182</v>
      </c>
      <c r="E203" s="197" t="s">
        <v>252</v>
      </c>
      <c r="F203" s="198" t="s">
        <v>253</v>
      </c>
      <c r="G203" s="199" t="s">
        <v>254</v>
      </c>
      <c r="H203" s="200">
        <v>29.454</v>
      </c>
      <c r="I203" s="201"/>
      <c r="J203" s="202">
        <f>ROUND(I203*H203,2)</f>
        <v>0</v>
      </c>
      <c r="K203" s="203"/>
      <c r="L203" s="204"/>
      <c r="M203" s="205" t="s">
        <v>1</v>
      </c>
      <c r="N203" s="206" t="s">
        <v>42</v>
      </c>
      <c r="O203" s="58"/>
      <c r="P203" s="168">
        <f>O203*H203</f>
        <v>0</v>
      </c>
      <c r="Q203" s="168">
        <v>0.001</v>
      </c>
      <c r="R203" s="168">
        <f>Q203*H203</f>
        <v>0.029454</v>
      </c>
      <c r="S203" s="168">
        <v>0</v>
      </c>
      <c r="T203" s="169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0" t="s">
        <v>251</v>
      </c>
      <c r="AT203" s="170" t="s">
        <v>182</v>
      </c>
      <c r="AU203" s="170" t="s">
        <v>138</v>
      </c>
      <c r="AY203" s="17" t="s">
        <v>132</v>
      </c>
      <c r="BE203" s="171">
        <f>IF(N203="základní",J203,0)</f>
        <v>0</v>
      </c>
      <c r="BF203" s="171">
        <f>IF(N203="snížená",J203,0)</f>
        <v>0</v>
      </c>
      <c r="BG203" s="171">
        <f>IF(N203="zákl. přenesená",J203,0)</f>
        <v>0</v>
      </c>
      <c r="BH203" s="171">
        <f>IF(N203="sníž. přenesená",J203,0)</f>
        <v>0</v>
      </c>
      <c r="BI203" s="171">
        <f>IF(N203="nulová",J203,0)</f>
        <v>0</v>
      </c>
      <c r="BJ203" s="17" t="s">
        <v>138</v>
      </c>
      <c r="BK203" s="171">
        <f>ROUND(I203*H203,2)</f>
        <v>0</v>
      </c>
      <c r="BL203" s="17" t="s">
        <v>181</v>
      </c>
      <c r="BM203" s="170" t="s">
        <v>255</v>
      </c>
    </row>
    <row r="204" spans="2:51" s="15" customFormat="1" ht="12">
      <c r="B204" s="189"/>
      <c r="D204" s="173" t="s">
        <v>139</v>
      </c>
      <c r="E204" s="190" t="s">
        <v>1</v>
      </c>
      <c r="F204" s="191" t="s">
        <v>256</v>
      </c>
      <c r="H204" s="190" t="s">
        <v>1</v>
      </c>
      <c r="I204" s="192"/>
      <c r="L204" s="189"/>
      <c r="M204" s="193"/>
      <c r="N204" s="194"/>
      <c r="O204" s="194"/>
      <c r="P204" s="194"/>
      <c r="Q204" s="194"/>
      <c r="R204" s="194"/>
      <c r="S204" s="194"/>
      <c r="T204" s="195"/>
      <c r="AT204" s="190" t="s">
        <v>139</v>
      </c>
      <c r="AU204" s="190" t="s">
        <v>138</v>
      </c>
      <c r="AV204" s="15" t="s">
        <v>84</v>
      </c>
      <c r="AW204" s="15" t="s">
        <v>33</v>
      </c>
      <c r="AX204" s="15" t="s">
        <v>76</v>
      </c>
      <c r="AY204" s="190" t="s">
        <v>132</v>
      </c>
    </row>
    <row r="205" spans="2:51" s="13" customFormat="1" ht="12">
      <c r="B205" s="172"/>
      <c r="D205" s="173" t="s">
        <v>139</v>
      </c>
      <c r="E205" s="174" t="s">
        <v>1</v>
      </c>
      <c r="F205" s="175" t="s">
        <v>257</v>
      </c>
      <c r="H205" s="176">
        <v>29.454</v>
      </c>
      <c r="I205" s="177"/>
      <c r="L205" s="172"/>
      <c r="M205" s="178"/>
      <c r="N205" s="179"/>
      <c r="O205" s="179"/>
      <c r="P205" s="179"/>
      <c r="Q205" s="179"/>
      <c r="R205" s="179"/>
      <c r="S205" s="179"/>
      <c r="T205" s="180"/>
      <c r="AT205" s="174" t="s">
        <v>139</v>
      </c>
      <c r="AU205" s="174" t="s">
        <v>138</v>
      </c>
      <c r="AV205" s="13" t="s">
        <v>138</v>
      </c>
      <c r="AW205" s="13" t="s">
        <v>33</v>
      </c>
      <c r="AX205" s="13" t="s">
        <v>84</v>
      </c>
      <c r="AY205" s="174" t="s">
        <v>132</v>
      </c>
    </row>
    <row r="206" spans="1:65" s="2" customFormat="1" ht="21.75" customHeight="1">
      <c r="A206" s="32"/>
      <c r="B206" s="157"/>
      <c r="C206" s="158">
        <v>27</v>
      </c>
      <c r="D206" s="158" t="s">
        <v>135</v>
      </c>
      <c r="E206" s="159" t="s">
        <v>258</v>
      </c>
      <c r="F206" s="160" t="s">
        <v>259</v>
      </c>
      <c r="G206" s="161" t="s">
        <v>136</v>
      </c>
      <c r="H206" s="162">
        <v>9.818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181</v>
      </c>
      <c r="AT206" s="170" t="s">
        <v>135</v>
      </c>
      <c r="AU206" s="170" t="s">
        <v>138</v>
      </c>
      <c r="AY206" s="17" t="s">
        <v>132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138</v>
      </c>
      <c r="BK206" s="171">
        <f>ROUND(I206*H206,2)</f>
        <v>0</v>
      </c>
      <c r="BL206" s="17" t="s">
        <v>181</v>
      </c>
      <c r="BM206" s="170" t="s">
        <v>260</v>
      </c>
    </row>
    <row r="207" spans="2:51" s="13" customFormat="1" ht="12">
      <c r="B207" s="172"/>
      <c r="D207" s="173" t="s">
        <v>139</v>
      </c>
      <c r="E207" s="174" t="s">
        <v>1</v>
      </c>
      <c r="F207" s="175" t="s">
        <v>261</v>
      </c>
      <c r="H207" s="176">
        <v>9.818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139</v>
      </c>
      <c r="AU207" s="174" t="s">
        <v>138</v>
      </c>
      <c r="AV207" s="13" t="s">
        <v>138</v>
      </c>
      <c r="AW207" s="13" t="s">
        <v>33</v>
      </c>
      <c r="AX207" s="13" t="s">
        <v>84</v>
      </c>
      <c r="AY207" s="174" t="s">
        <v>132</v>
      </c>
    </row>
    <row r="208" spans="1:65" s="2" customFormat="1" ht="21.75" customHeight="1">
      <c r="A208" s="32"/>
      <c r="B208" s="157"/>
      <c r="C208" s="158">
        <v>28</v>
      </c>
      <c r="D208" s="158" t="s">
        <v>135</v>
      </c>
      <c r="E208" s="159" t="s">
        <v>262</v>
      </c>
      <c r="F208" s="160" t="s">
        <v>263</v>
      </c>
      <c r="G208" s="161" t="s">
        <v>264</v>
      </c>
      <c r="H208" s="162">
        <v>14.32</v>
      </c>
      <c r="I208" s="163"/>
      <c r="J208" s="164">
        <f>ROUND(I208*H208,2)</f>
        <v>0</v>
      </c>
      <c r="K208" s="165"/>
      <c r="L208" s="33"/>
      <c r="M208" s="166" t="s">
        <v>1</v>
      </c>
      <c r="N208" s="167" t="s">
        <v>42</v>
      </c>
      <c r="O208" s="58"/>
      <c r="P208" s="168">
        <f>O208*H208</f>
        <v>0</v>
      </c>
      <c r="Q208" s="168">
        <v>0</v>
      </c>
      <c r="R208" s="168">
        <f>Q208*H208</f>
        <v>0</v>
      </c>
      <c r="S208" s="168">
        <v>0</v>
      </c>
      <c r="T208" s="169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0" t="s">
        <v>181</v>
      </c>
      <c r="AT208" s="170" t="s">
        <v>135</v>
      </c>
      <c r="AU208" s="170" t="s">
        <v>138</v>
      </c>
      <c r="AY208" s="17" t="s">
        <v>132</v>
      </c>
      <c r="BE208" s="171">
        <f>IF(N208="základní",J208,0)</f>
        <v>0</v>
      </c>
      <c r="BF208" s="171">
        <f>IF(N208="snížená",J208,0)</f>
        <v>0</v>
      </c>
      <c r="BG208" s="171">
        <f>IF(N208="zákl. přenesená",J208,0)</f>
        <v>0</v>
      </c>
      <c r="BH208" s="171">
        <f>IF(N208="sníž. přenesená",J208,0)</f>
        <v>0</v>
      </c>
      <c r="BI208" s="171">
        <f>IF(N208="nulová",J208,0)</f>
        <v>0</v>
      </c>
      <c r="BJ208" s="17" t="s">
        <v>138</v>
      </c>
      <c r="BK208" s="171">
        <f>ROUND(I208*H208,2)</f>
        <v>0</v>
      </c>
      <c r="BL208" s="17" t="s">
        <v>181</v>
      </c>
      <c r="BM208" s="170" t="s">
        <v>265</v>
      </c>
    </row>
    <row r="209" spans="2:51" s="13" customFormat="1" ht="12">
      <c r="B209" s="172"/>
      <c r="D209" s="173" t="s">
        <v>139</v>
      </c>
      <c r="E209" s="174" t="s">
        <v>1</v>
      </c>
      <c r="F209" s="175" t="s">
        <v>266</v>
      </c>
      <c r="H209" s="176">
        <v>9.12</v>
      </c>
      <c r="I209" s="177"/>
      <c r="L209" s="172"/>
      <c r="M209" s="178"/>
      <c r="N209" s="179"/>
      <c r="O209" s="179"/>
      <c r="P209" s="179"/>
      <c r="Q209" s="179"/>
      <c r="R209" s="179"/>
      <c r="S209" s="179"/>
      <c r="T209" s="180"/>
      <c r="AT209" s="174" t="s">
        <v>139</v>
      </c>
      <c r="AU209" s="174" t="s">
        <v>138</v>
      </c>
      <c r="AV209" s="13" t="s">
        <v>138</v>
      </c>
      <c r="AW209" s="13" t="s">
        <v>33</v>
      </c>
      <c r="AX209" s="13" t="s">
        <v>76</v>
      </c>
      <c r="AY209" s="174" t="s">
        <v>132</v>
      </c>
    </row>
    <row r="210" spans="2:51" s="13" customFormat="1" ht="12">
      <c r="B210" s="172"/>
      <c r="D210" s="173" t="s">
        <v>139</v>
      </c>
      <c r="E210" s="174" t="s">
        <v>1</v>
      </c>
      <c r="F210" s="175" t="s">
        <v>267</v>
      </c>
      <c r="H210" s="176">
        <v>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139</v>
      </c>
      <c r="AU210" s="174" t="s">
        <v>138</v>
      </c>
      <c r="AV210" s="13" t="s">
        <v>138</v>
      </c>
      <c r="AW210" s="13" t="s">
        <v>33</v>
      </c>
      <c r="AX210" s="13" t="s">
        <v>76</v>
      </c>
      <c r="AY210" s="174" t="s">
        <v>132</v>
      </c>
    </row>
    <row r="211" spans="2:51" s="13" customFormat="1" ht="12">
      <c r="B211" s="172"/>
      <c r="D211" s="173" t="s">
        <v>139</v>
      </c>
      <c r="E211" s="174" t="s">
        <v>1</v>
      </c>
      <c r="F211" s="175" t="s">
        <v>268</v>
      </c>
      <c r="H211" s="176">
        <v>1.2</v>
      </c>
      <c r="I211" s="177"/>
      <c r="L211" s="172"/>
      <c r="M211" s="178"/>
      <c r="N211" s="179"/>
      <c r="O211" s="179"/>
      <c r="P211" s="179"/>
      <c r="Q211" s="179"/>
      <c r="R211" s="179"/>
      <c r="S211" s="179"/>
      <c r="T211" s="180"/>
      <c r="AT211" s="174" t="s">
        <v>139</v>
      </c>
      <c r="AU211" s="174" t="s">
        <v>138</v>
      </c>
      <c r="AV211" s="13" t="s">
        <v>138</v>
      </c>
      <c r="AW211" s="13" t="s">
        <v>33</v>
      </c>
      <c r="AX211" s="13" t="s">
        <v>76</v>
      </c>
      <c r="AY211" s="174" t="s">
        <v>132</v>
      </c>
    </row>
    <row r="212" spans="2:51" s="14" customFormat="1" ht="12">
      <c r="B212" s="181"/>
      <c r="D212" s="173" t="s">
        <v>139</v>
      </c>
      <c r="E212" s="182" t="s">
        <v>1</v>
      </c>
      <c r="F212" s="183" t="s">
        <v>141</v>
      </c>
      <c r="H212" s="184">
        <v>14.319999999999999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139</v>
      </c>
      <c r="AU212" s="182" t="s">
        <v>138</v>
      </c>
      <c r="AV212" s="14" t="s">
        <v>137</v>
      </c>
      <c r="AW212" s="14" t="s">
        <v>33</v>
      </c>
      <c r="AX212" s="14" t="s">
        <v>84</v>
      </c>
      <c r="AY212" s="182" t="s">
        <v>132</v>
      </c>
    </row>
    <row r="213" spans="1:65" s="2" customFormat="1" ht="21.75" customHeight="1">
      <c r="A213" s="32"/>
      <c r="B213" s="157"/>
      <c r="C213" s="158">
        <v>29</v>
      </c>
      <c r="D213" s="158" t="s">
        <v>135</v>
      </c>
      <c r="E213" s="159" t="s">
        <v>269</v>
      </c>
      <c r="F213" s="160" t="s">
        <v>270</v>
      </c>
      <c r="G213" s="161" t="s">
        <v>179</v>
      </c>
      <c r="H213" s="162">
        <v>6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181</v>
      </c>
      <c r="AT213" s="170" t="s">
        <v>135</v>
      </c>
      <c r="AU213" s="170" t="s">
        <v>138</v>
      </c>
      <c r="AY213" s="17" t="s">
        <v>132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138</v>
      </c>
      <c r="BK213" s="171">
        <f>ROUND(I213*H213,2)</f>
        <v>0</v>
      </c>
      <c r="BL213" s="17" t="s">
        <v>181</v>
      </c>
      <c r="BM213" s="170" t="s">
        <v>271</v>
      </c>
    </row>
    <row r="214" spans="1:65" s="2" customFormat="1" ht="16.5" customHeight="1">
      <c r="A214" s="32"/>
      <c r="B214" s="157"/>
      <c r="C214" s="196">
        <v>30</v>
      </c>
      <c r="D214" s="196" t="s">
        <v>182</v>
      </c>
      <c r="E214" s="197" t="s">
        <v>272</v>
      </c>
      <c r="F214" s="198" t="s">
        <v>273</v>
      </c>
      <c r="G214" s="199" t="s">
        <v>264</v>
      </c>
      <c r="H214" s="200">
        <v>15.752</v>
      </c>
      <c r="I214" s="201"/>
      <c r="J214" s="202">
        <f>ROUND(I214*H214,2)</f>
        <v>0</v>
      </c>
      <c r="K214" s="203"/>
      <c r="L214" s="204"/>
      <c r="M214" s="205" t="s">
        <v>1</v>
      </c>
      <c r="N214" s="206" t="s">
        <v>42</v>
      </c>
      <c r="O214" s="58"/>
      <c r="P214" s="168">
        <f>O214*H214</f>
        <v>0</v>
      </c>
      <c r="Q214" s="168">
        <v>6E-05</v>
      </c>
      <c r="R214" s="168">
        <f>Q214*H214</f>
        <v>0.00094512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251</v>
      </c>
      <c r="AT214" s="170" t="s">
        <v>182</v>
      </c>
      <c r="AU214" s="170" t="s">
        <v>138</v>
      </c>
      <c r="AY214" s="17" t="s">
        <v>132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138</v>
      </c>
      <c r="BK214" s="171">
        <f>ROUND(I214*H214,2)</f>
        <v>0</v>
      </c>
      <c r="BL214" s="17" t="s">
        <v>181</v>
      </c>
      <c r="BM214" s="170" t="s">
        <v>274</v>
      </c>
    </row>
    <row r="215" spans="2:51" s="13" customFormat="1" ht="12">
      <c r="B215" s="172"/>
      <c r="D215" s="173" t="s">
        <v>139</v>
      </c>
      <c r="E215" s="174" t="s">
        <v>1</v>
      </c>
      <c r="F215" s="175" t="s">
        <v>275</v>
      </c>
      <c r="H215" s="176">
        <v>15.752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139</v>
      </c>
      <c r="AU215" s="174" t="s">
        <v>138</v>
      </c>
      <c r="AV215" s="13" t="s">
        <v>138</v>
      </c>
      <c r="AW215" s="13" t="s">
        <v>33</v>
      </c>
      <c r="AX215" s="13" t="s">
        <v>84</v>
      </c>
      <c r="AY215" s="174" t="s">
        <v>132</v>
      </c>
    </row>
    <row r="216" spans="1:65" s="2" customFormat="1" ht="21.75" customHeight="1">
      <c r="A216" s="32"/>
      <c r="B216" s="157"/>
      <c r="C216" s="158">
        <v>31</v>
      </c>
      <c r="D216" s="158" t="s">
        <v>135</v>
      </c>
      <c r="E216" s="159" t="s">
        <v>276</v>
      </c>
      <c r="F216" s="160" t="s">
        <v>277</v>
      </c>
      <c r="G216" s="161" t="s">
        <v>212</v>
      </c>
      <c r="H216" s="162">
        <v>0.03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181</v>
      </c>
      <c r="AT216" s="170" t="s">
        <v>135</v>
      </c>
      <c r="AU216" s="170" t="s">
        <v>138</v>
      </c>
      <c r="AY216" s="17" t="s">
        <v>132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138</v>
      </c>
      <c r="BK216" s="171">
        <f>ROUND(I216*H216,2)</f>
        <v>0</v>
      </c>
      <c r="BL216" s="17" t="s">
        <v>181</v>
      </c>
      <c r="BM216" s="170" t="s">
        <v>278</v>
      </c>
    </row>
    <row r="217" spans="1:65" s="2" customFormat="1" ht="21.75" customHeight="1">
      <c r="A217" s="32"/>
      <c r="B217" s="157"/>
      <c r="C217" s="158">
        <v>32</v>
      </c>
      <c r="D217" s="158" t="s">
        <v>135</v>
      </c>
      <c r="E217" s="159" t="s">
        <v>279</v>
      </c>
      <c r="F217" s="160" t="s">
        <v>280</v>
      </c>
      <c r="G217" s="161" t="s">
        <v>212</v>
      </c>
      <c r="H217" s="162">
        <v>0.03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181</v>
      </c>
      <c r="AT217" s="170" t="s">
        <v>135</v>
      </c>
      <c r="AU217" s="170" t="s">
        <v>138</v>
      </c>
      <c r="AY217" s="17" t="s">
        <v>132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138</v>
      </c>
      <c r="BK217" s="171">
        <f>ROUND(I217*H217,2)</f>
        <v>0</v>
      </c>
      <c r="BL217" s="17" t="s">
        <v>181</v>
      </c>
      <c r="BM217" s="170" t="s">
        <v>281</v>
      </c>
    </row>
    <row r="218" spans="2:63" s="12" customFormat="1" ht="22.9" customHeight="1">
      <c r="B218" s="144"/>
      <c r="D218" s="145" t="s">
        <v>75</v>
      </c>
      <c r="E218" s="155" t="s">
        <v>282</v>
      </c>
      <c r="F218" s="155" t="s">
        <v>283</v>
      </c>
      <c r="I218" s="147"/>
      <c r="J218" s="156">
        <f>BK218</f>
        <v>0</v>
      </c>
      <c r="L218" s="144"/>
      <c r="M218" s="149"/>
      <c r="N218" s="150"/>
      <c r="O218" s="150"/>
      <c r="P218" s="151">
        <f>SUM(P219:P228)</f>
        <v>0</v>
      </c>
      <c r="Q218" s="150"/>
      <c r="R218" s="151">
        <f>SUM(R219:R228)</f>
        <v>0.0083</v>
      </c>
      <c r="S218" s="150"/>
      <c r="T218" s="152">
        <f>SUM(T219:T228)</f>
        <v>0.021179999999999997</v>
      </c>
      <c r="AR218" s="145" t="s">
        <v>138</v>
      </c>
      <c r="AT218" s="153" t="s">
        <v>75</v>
      </c>
      <c r="AU218" s="153" t="s">
        <v>84</v>
      </c>
      <c r="AY218" s="145" t="s">
        <v>132</v>
      </c>
      <c r="BK218" s="154">
        <f>SUM(BK219:BK228)</f>
        <v>0</v>
      </c>
    </row>
    <row r="219" spans="1:65" s="2" customFormat="1" ht="16.5" customHeight="1">
      <c r="A219" s="32"/>
      <c r="B219" s="157"/>
      <c r="C219" s="158">
        <v>33</v>
      </c>
      <c r="D219" s="158" t="s">
        <v>135</v>
      </c>
      <c r="E219" s="159" t="s">
        <v>284</v>
      </c>
      <c r="F219" s="160" t="s">
        <v>285</v>
      </c>
      <c r="G219" s="161" t="s">
        <v>264</v>
      </c>
      <c r="H219" s="162">
        <v>6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0.00198</v>
      </c>
      <c r="T219" s="169">
        <f>S219*H219</f>
        <v>0.01188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181</v>
      </c>
      <c r="AT219" s="170" t="s">
        <v>135</v>
      </c>
      <c r="AU219" s="170" t="s">
        <v>138</v>
      </c>
      <c r="AY219" s="17" t="s">
        <v>132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138</v>
      </c>
      <c r="BK219" s="171">
        <f>ROUND(I219*H219,2)</f>
        <v>0</v>
      </c>
      <c r="BL219" s="17" t="s">
        <v>181</v>
      </c>
      <c r="BM219" s="170" t="s">
        <v>286</v>
      </c>
    </row>
    <row r="220" spans="1:65" s="2" customFormat="1" ht="16.5" customHeight="1">
      <c r="A220" s="32"/>
      <c r="B220" s="157"/>
      <c r="C220" s="158">
        <v>34</v>
      </c>
      <c r="D220" s="158" t="s">
        <v>135</v>
      </c>
      <c r="E220" s="159" t="s">
        <v>287</v>
      </c>
      <c r="F220" s="160" t="s">
        <v>288</v>
      </c>
      <c r="G220" s="161" t="s">
        <v>264</v>
      </c>
      <c r="H220" s="162">
        <v>2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0.00177</v>
      </c>
      <c r="R220" s="168">
        <f>Q220*H220</f>
        <v>0.00354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181</v>
      </c>
      <c r="AT220" s="170" t="s">
        <v>135</v>
      </c>
      <c r="AU220" s="170" t="s">
        <v>138</v>
      </c>
      <c r="AY220" s="17" t="s">
        <v>132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138</v>
      </c>
      <c r="BK220" s="171">
        <f>ROUND(I220*H220,2)</f>
        <v>0</v>
      </c>
      <c r="BL220" s="17" t="s">
        <v>181</v>
      </c>
      <c r="BM220" s="170" t="s">
        <v>289</v>
      </c>
    </row>
    <row r="221" spans="1:65" s="2" customFormat="1" ht="16.5" customHeight="1">
      <c r="A221" s="32"/>
      <c r="B221" s="157"/>
      <c r="C221" s="158">
        <v>35</v>
      </c>
      <c r="D221" s="158" t="s">
        <v>135</v>
      </c>
      <c r="E221" s="159" t="s">
        <v>290</v>
      </c>
      <c r="F221" s="160" t="s">
        <v>291</v>
      </c>
      <c r="G221" s="161" t="s">
        <v>264</v>
      </c>
      <c r="H221" s="162">
        <v>7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0.00046</v>
      </c>
      <c r="R221" s="168">
        <f>Q221*H221</f>
        <v>0.00322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181</v>
      </c>
      <c r="AT221" s="170" t="s">
        <v>135</v>
      </c>
      <c r="AU221" s="170" t="s">
        <v>138</v>
      </c>
      <c r="AY221" s="17" t="s">
        <v>132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138</v>
      </c>
      <c r="BK221" s="171">
        <f>ROUND(I221*H221,2)</f>
        <v>0</v>
      </c>
      <c r="BL221" s="17" t="s">
        <v>181</v>
      </c>
      <c r="BM221" s="170" t="s">
        <v>292</v>
      </c>
    </row>
    <row r="222" spans="1:65" s="2" customFormat="1" ht="16.5" customHeight="1">
      <c r="A222" s="32"/>
      <c r="B222" s="157"/>
      <c r="C222" s="158">
        <v>36</v>
      </c>
      <c r="D222" s="158" t="s">
        <v>135</v>
      </c>
      <c r="E222" s="159" t="s">
        <v>293</v>
      </c>
      <c r="F222" s="160" t="s">
        <v>294</v>
      </c>
      <c r="G222" s="161" t="s">
        <v>264</v>
      </c>
      <c r="H222" s="162">
        <v>2</v>
      </c>
      <c r="I222" s="163"/>
      <c r="J222" s="164">
        <f>ROUND(I222*H222,2)</f>
        <v>0</v>
      </c>
      <c r="K222" s="165"/>
      <c r="L222" s="33"/>
      <c r="M222" s="166" t="s">
        <v>1</v>
      </c>
      <c r="N222" s="167" t="s">
        <v>42</v>
      </c>
      <c r="O222" s="58"/>
      <c r="P222" s="168">
        <f>O222*H222</f>
        <v>0</v>
      </c>
      <c r="Q222" s="168">
        <v>0.00077</v>
      </c>
      <c r="R222" s="168">
        <f>Q222*H222</f>
        <v>0.00154</v>
      </c>
      <c r="S222" s="168">
        <v>0</v>
      </c>
      <c r="T222" s="169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0" t="s">
        <v>181</v>
      </c>
      <c r="AT222" s="170" t="s">
        <v>135</v>
      </c>
      <c r="AU222" s="170" t="s">
        <v>138</v>
      </c>
      <c r="AY222" s="17" t="s">
        <v>132</v>
      </c>
      <c r="BE222" s="171">
        <f>IF(N222="základní",J222,0)</f>
        <v>0</v>
      </c>
      <c r="BF222" s="171">
        <f>IF(N222="snížená",J222,0)</f>
        <v>0</v>
      </c>
      <c r="BG222" s="171">
        <f>IF(N222="zákl. přenesená",J222,0)</f>
        <v>0</v>
      </c>
      <c r="BH222" s="171">
        <f>IF(N222="sníž. přenesená",J222,0)</f>
        <v>0</v>
      </c>
      <c r="BI222" s="171">
        <f>IF(N222="nulová",J222,0)</f>
        <v>0</v>
      </c>
      <c r="BJ222" s="17" t="s">
        <v>138</v>
      </c>
      <c r="BK222" s="171">
        <f>ROUND(I222*H222,2)</f>
        <v>0</v>
      </c>
      <c r="BL222" s="17" t="s">
        <v>181</v>
      </c>
      <c r="BM222" s="170" t="s">
        <v>295</v>
      </c>
    </row>
    <row r="223" spans="1:65" s="2" customFormat="1" ht="16.5" customHeight="1">
      <c r="A223" s="32"/>
      <c r="B223" s="157"/>
      <c r="C223" s="158">
        <v>37</v>
      </c>
      <c r="D223" s="158" t="s">
        <v>135</v>
      </c>
      <c r="E223" s="159" t="s">
        <v>296</v>
      </c>
      <c r="F223" s="160" t="s">
        <v>297</v>
      </c>
      <c r="G223" s="161" t="s">
        <v>179</v>
      </c>
      <c r="H223" s="162">
        <v>3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0.0031</v>
      </c>
      <c r="T223" s="169">
        <f>S223*H223</f>
        <v>0.0093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181</v>
      </c>
      <c r="AT223" s="170" t="s">
        <v>135</v>
      </c>
      <c r="AU223" s="170" t="s">
        <v>138</v>
      </c>
      <c r="AY223" s="17" t="s">
        <v>132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138</v>
      </c>
      <c r="BK223" s="171">
        <f>ROUND(I223*H223,2)</f>
        <v>0</v>
      </c>
      <c r="BL223" s="17" t="s">
        <v>181</v>
      </c>
      <c r="BM223" s="170" t="s">
        <v>298</v>
      </c>
    </row>
    <row r="224" spans="2:51" s="15" customFormat="1" ht="12">
      <c r="B224" s="189"/>
      <c r="D224" s="173" t="s">
        <v>139</v>
      </c>
      <c r="E224" s="190" t="s">
        <v>1</v>
      </c>
      <c r="F224" s="191" t="s">
        <v>299</v>
      </c>
      <c r="H224" s="190" t="s">
        <v>1</v>
      </c>
      <c r="I224" s="192"/>
      <c r="L224" s="189"/>
      <c r="M224" s="193"/>
      <c r="N224" s="194"/>
      <c r="O224" s="194"/>
      <c r="P224" s="194"/>
      <c r="Q224" s="194"/>
      <c r="R224" s="194"/>
      <c r="S224" s="194"/>
      <c r="T224" s="195"/>
      <c r="AT224" s="190" t="s">
        <v>139</v>
      </c>
      <c r="AU224" s="190" t="s">
        <v>138</v>
      </c>
      <c r="AV224" s="15" t="s">
        <v>84</v>
      </c>
      <c r="AW224" s="15" t="s">
        <v>33</v>
      </c>
      <c r="AX224" s="15" t="s">
        <v>76</v>
      </c>
      <c r="AY224" s="190" t="s">
        <v>132</v>
      </c>
    </row>
    <row r="225" spans="2:51" s="13" customFormat="1" ht="12">
      <c r="B225" s="172"/>
      <c r="D225" s="173" t="s">
        <v>139</v>
      </c>
      <c r="E225" s="174" t="s">
        <v>1</v>
      </c>
      <c r="F225" s="175" t="s">
        <v>142</v>
      </c>
      <c r="H225" s="176">
        <v>3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139</v>
      </c>
      <c r="AU225" s="174" t="s">
        <v>138</v>
      </c>
      <c r="AV225" s="13" t="s">
        <v>138</v>
      </c>
      <c r="AW225" s="13" t="s">
        <v>33</v>
      </c>
      <c r="AX225" s="13" t="s">
        <v>84</v>
      </c>
      <c r="AY225" s="174" t="s">
        <v>132</v>
      </c>
    </row>
    <row r="226" spans="1:65" s="2" customFormat="1" ht="16.5" customHeight="1">
      <c r="A226" s="32"/>
      <c r="B226" s="157"/>
      <c r="C226" s="158">
        <v>38</v>
      </c>
      <c r="D226" s="158" t="s">
        <v>135</v>
      </c>
      <c r="E226" s="159" t="s">
        <v>300</v>
      </c>
      <c r="F226" s="160" t="s">
        <v>301</v>
      </c>
      <c r="G226" s="161" t="s">
        <v>264</v>
      </c>
      <c r="H226" s="162">
        <v>11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181</v>
      </c>
      <c r="AT226" s="170" t="s">
        <v>135</v>
      </c>
      <c r="AU226" s="170" t="s">
        <v>138</v>
      </c>
      <c r="AY226" s="17" t="s">
        <v>132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138</v>
      </c>
      <c r="BK226" s="171">
        <f>ROUND(I226*H226,2)</f>
        <v>0</v>
      </c>
      <c r="BL226" s="17" t="s">
        <v>181</v>
      </c>
      <c r="BM226" s="170" t="s">
        <v>302</v>
      </c>
    </row>
    <row r="227" spans="1:65" s="2" customFormat="1" ht="21.75" customHeight="1">
      <c r="A227" s="32"/>
      <c r="B227" s="157"/>
      <c r="C227" s="158">
        <v>39</v>
      </c>
      <c r="D227" s="158" t="s">
        <v>135</v>
      </c>
      <c r="E227" s="159" t="s">
        <v>303</v>
      </c>
      <c r="F227" s="160" t="s">
        <v>304</v>
      </c>
      <c r="G227" s="161" t="s">
        <v>212</v>
      </c>
      <c r="H227" s="162">
        <v>0.008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181</v>
      </c>
      <c r="AT227" s="170" t="s">
        <v>135</v>
      </c>
      <c r="AU227" s="170" t="s">
        <v>138</v>
      </c>
      <c r="AY227" s="17" t="s">
        <v>132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138</v>
      </c>
      <c r="BK227" s="171">
        <f>ROUND(I227*H227,2)</f>
        <v>0</v>
      </c>
      <c r="BL227" s="17" t="s">
        <v>181</v>
      </c>
      <c r="BM227" s="170" t="s">
        <v>305</v>
      </c>
    </row>
    <row r="228" spans="1:65" s="2" customFormat="1" ht="21.75" customHeight="1">
      <c r="A228" s="32"/>
      <c r="B228" s="157"/>
      <c r="C228" s="158">
        <v>40</v>
      </c>
      <c r="D228" s="158" t="s">
        <v>135</v>
      </c>
      <c r="E228" s="159" t="s">
        <v>306</v>
      </c>
      <c r="F228" s="160" t="s">
        <v>307</v>
      </c>
      <c r="G228" s="161" t="s">
        <v>212</v>
      </c>
      <c r="H228" s="162">
        <v>0.008</v>
      </c>
      <c r="I228" s="163"/>
      <c r="J228" s="164">
        <f>ROUND(I228*H228,2)</f>
        <v>0</v>
      </c>
      <c r="K228" s="165"/>
      <c r="L228" s="33"/>
      <c r="M228" s="166" t="s">
        <v>1</v>
      </c>
      <c r="N228" s="167" t="s">
        <v>42</v>
      </c>
      <c r="O228" s="58"/>
      <c r="P228" s="168">
        <f>O228*H228</f>
        <v>0</v>
      </c>
      <c r="Q228" s="168">
        <v>0</v>
      </c>
      <c r="R228" s="168">
        <f>Q228*H228</f>
        <v>0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181</v>
      </c>
      <c r="AT228" s="170" t="s">
        <v>135</v>
      </c>
      <c r="AU228" s="170" t="s">
        <v>138</v>
      </c>
      <c r="AY228" s="17" t="s">
        <v>132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138</v>
      </c>
      <c r="BK228" s="171">
        <f>ROUND(I228*H228,2)</f>
        <v>0</v>
      </c>
      <c r="BL228" s="17" t="s">
        <v>181</v>
      </c>
      <c r="BM228" s="170" t="s">
        <v>308</v>
      </c>
    </row>
    <row r="229" spans="2:63" s="12" customFormat="1" ht="22.9" customHeight="1">
      <c r="B229" s="144"/>
      <c r="D229" s="145" t="s">
        <v>75</v>
      </c>
      <c r="E229" s="155" t="s">
        <v>309</v>
      </c>
      <c r="F229" s="155" t="s">
        <v>310</v>
      </c>
      <c r="I229" s="147"/>
      <c r="J229" s="156">
        <f>BK229</f>
        <v>0</v>
      </c>
      <c r="L229" s="144"/>
      <c r="M229" s="149"/>
      <c r="N229" s="150"/>
      <c r="O229" s="150"/>
      <c r="P229" s="151">
        <f>SUM(P230:P240)</f>
        <v>0</v>
      </c>
      <c r="Q229" s="150"/>
      <c r="R229" s="151">
        <f>SUM(R230:R240)</f>
        <v>0.02018</v>
      </c>
      <c r="S229" s="150"/>
      <c r="T229" s="152">
        <f>SUM(T230:T240)</f>
        <v>0.0027999999999999995</v>
      </c>
      <c r="AR229" s="145" t="s">
        <v>138</v>
      </c>
      <c r="AT229" s="153" t="s">
        <v>75</v>
      </c>
      <c r="AU229" s="153" t="s">
        <v>84</v>
      </c>
      <c r="AY229" s="145" t="s">
        <v>132</v>
      </c>
      <c r="BK229" s="154">
        <f>SUM(BK230:BK240)</f>
        <v>0</v>
      </c>
    </row>
    <row r="230" spans="1:65" s="2" customFormat="1" ht="16.5" customHeight="1">
      <c r="A230" s="32"/>
      <c r="B230" s="157"/>
      <c r="C230" s="158">
        <v>41</v>
      </c>
      <c r="D230" s="158" t="s">
        <v>135</v>
      </c>
      <c r="E230" s="159" t="s">
        <v>311</v>
      </c>
      <c r="F230" s="160" t="s">
        <v>312</v>
      </c>
      <c r="G230" s="161" t="s">
        <v>264</v>
      </c>
      <c r="H230" s="162">
        <v>10</v>
      </c>
      <c r="I230" s="163"/>
      <c r="J230" s="164">
        <f aca="true" t="shared" si="10" ref="J230:J240"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 aca="true" t="shared" si="11" ref="P230:P240">O230*H230</f>
        <v>0</v>
      </c>
      <c r="Q230" s="168">
        <v>0</v>
      </c>
      <c r="R230" s="168">
        <f aca="true" t="shared" si="12" ref="R230:R240">Q230*H230</f>
        <v>0</v>
      </c>
      <c r="S230" s="168">
        <v>0.00028</v>
      </c>
      <c r="T230" s="169">
        <f aca="true" t="shared" si="13" ref="T230:T240">S230*H230</f>
        <v>0.0027999999999999995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181</v>
      </c>
      <c r="AT230" s="170" t="s">
        <v>135</v>
      </c>
      <c r="AU230" s="170" t="s">
        <v>138</v>
      </c>
      <c r="AY230" s="17" t="s">
        <v>132</v>
      </c>
      <c r="BE230" s="171">
        <f aca="true" t="shared" si="14" ref="BE230:BE240">IF(N230="základní",J230,0)</f>
        <v>0</v>
      </c>
      <c r="BF230" s="171">
        <f aca="true" t="shared" si="15" ref="BF230:BF240">IF(N230="snížená",J230,0)</f>
        <v>0</v>
      </c>
      <c r="BG230" s="171">
        <f aca="true" t="shared" si="16" ref="BG230:BG240">IF(N230="zákl. přenesená",J230,0)</f>
        <v>0</v>
      </c>
      <c r="BH230" s="171">
        <f aca="true" t="shared" si="17" ref="BH230:BH240">IF(N230="sníž. přenesená",J230,0)</f>
        <v>0</v>
      </c>
      <c r="BI230" s="171">
        <f aca="true" t="shared" si="18" ref="BI230:BI240">IF(N230="nulová",J230,0)</f>
        <v>0</v>
      </c>
      <c r="BJ230" s="17" t="s">
        <v>138</v>
      </c>
      <c r="BK230" s="171">
        <f aca="true" t="shared" si="19" ref="BK230:BK240">ROUND(I230*H230,2)</f>
        <v>0</v>
      </c>
      <c r="BL230" s="17" t="s">
        <v>181</v>
      </c>
      <c r="BM230" s="170" t="s">
        <v>313</v>
      </c>
    </row>
    <row r="231" spans="1:65" s="2" customFormat="1" ht="21.75" customHeight="1">
      <c r="A231" s="32"/>
      <c r="B231" s="157"/>
      <c r="C231" s="158">
        <v>42</v>
      </c>
      <c r="D231" s="158" t="s">
        <v>135</v>
      </c>
      <c r="E231" s="159" t="s">
        <v>314</v>
      </c>
      <c r="F231" s="160" t="s">
        <v>315</v>
      </c>
      <c r="G231" s="161" t="s">
        <v>264</v>
      </c>
      <c r="H231" s="162">
        <v>20</v>
      </c>
      <c r="I231" s="163"/>
      <c r="J231" s="164">
        <f t="shared" si="10"/>
        <v>0</v>
      </c>
      <c r="K231" s="165"/>
      <c r="L231" s="33"/>
      <c r="M231" s="166" t="s">
        <v>1</v>
      </c>
      <c r="N231" s="167" t="s">
        <v>42</v>
      </c>
      <c r="O231" s="58"/>
      <c r="P231" s="168">
        <f t="shared" si="11"/>
        <v>0</v>
      </c>
      <c r="Q231" s="168">
        <v>0.00042</v>
      </c>
      <c r="R231" s="168">
        <f t="shared" si="12"/>
        <v>0.008400000000000001</v>
      </c>
      <c r="S231" s="168">
        <v>0</v>
      </c>
      <c r="T231" s="169">
        <f t="shared" si="1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181</v>
      </c>
      <c r="AT231" s="170" t="s">
        <v>135</v>
      </c>
      <c r="AU231" s="170" t="s">
        <v>138</v>
      </c>
      <c r="AY231" s="17" t="s">
        <v>132</v>
      </c>
      <c r="BE231" s="171">
        <f t="shared" si="14"/>
        <v>0</v>
      </c>
      <c r="BF231" s="171">
        <f t="shared" si="15"/>
        <v>0</v>
      </c>
      <c r="BG231" s="171">
        <f t="shared" si="16"/>
        <v>0</v>
      </c>
      <c r="BH231" s="171">
        <f t="shared" si="17"/>
        <v>0</v>
      </c>
      <c r="BI231" s="171">
        <f t="shared" si="18"/>
        <v>0</v>
      </c>
      <c r="BJ231" s="17" t="s">
        <v>138</v>
      </c>
      <c r="BK231" s="171">
        <f t="shared" si="19"/>
        <v>0</v>
      </c>
      <c r="BL231" s="17" t="s">
        <v>181</v>
      </c>
      <c r="BM231" s="170" t="s">
        <v>316</v>
      </c>
    </row>
    <row r="232" spans="1:65" s="2" customFormat="1" ht="21.75" customHeight="1">
      <c r="A232" s="32"/>
      <c r="B232" s="157"/>
      <c r="C232" s="196">
        <v>43</v>
      </c>
      <c r="D232" s="196" t="s">
        <v>182</v>
      </c>
      <c r="E232" s="197" t="s">
        <v>317</v>
      </c>
      <c r="F232" s="198" t="s">
        <v>318</v>
      </c>
      <c r="G232" s="199" t="s">
        <v>264</v>
      </c>
      <c r="H232" s="200">
        <v>7</v>
      </c>
      <c r="I232" s="201"/>
      <c r="J232" s="202">
        <f t="shared" si="10"/>
        <v>0</v>
      </c>
      <c r="K232" s="203"/>
      <c r="L232" s="204"/>
      <c r="M232" s="205" t="s">
        <v>1</v>
      </c>
      <c r="N232" s="206" t="s">
        <v>42</v>
      </c>
      <c r="O232" s="58"/>
      <c r="P232" s="168">
        <f t="shared" si="11"/>
        <v>0</v>
      </c>
      <c r="Q232" s="168">
        <v>0.00011</v>
      </c>
      <c r="R232" s="168">
        <f t="shared" si="12"/>
        <v>0.0007700000000000001</v>
      </c>
      <c r="S232" s="168">
        <v>0</v>
      </c>
      <c r="T232" s="169">
        <f t="shared" si="1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251</v>
      </c>
      <c r="AT232" s="170" t="s">
        <v>182</v>
      </c>
      <c r="AU232" s="170" t="s">
        <v>138</v>
      </c>
      <c r="AY232" s="17" t="s">
        <v>132</v>
      </c>
      <c r="BE232" s="171">
        <f t="shared" si="14"/>
        <v>0</v>
      </c>
      <c r="BF232" s="171">
        <f t="shared" si="15"/>
        <v>0</v>
      </c>
      <c r="BG232" s="171">
        <f t="shared" si="16"/>
        <v>0</v>
      </c>
      <c r="BH232" s="171">
        <f t="shared" si="17"/>
        <v>0</v>
      </c>
      <c r="BI232" s="171">
        <f t="shared" si="18"/>
        <v>0</v>
      </c>
      <c r="BJ232" s="17" t="s">
        <v>138</v>
      </c>
      <c r="BK232" s="171">
        <f t="shared" si="19"/>
        <v>0</v>
      </c>
      <c r="BL232" s="17" t="s">
        <v>181</v>
      </c>
      <c r="BM232" s="170" t="s">
        <v>319</v>
      </c>
    </row>
    <row r="233" spans="1:65" s="2" customFormat="1" ht="21.75" customHeight="1">
      <c r="A233" s="32"/>
      <c r="B233" s="157"/>
      <c r="C233" s="196">
        <v>44</v>
      </c>
      <c r="D233" s="196" t="s">
        <v>182</v>
      </c>
      <c r="E233" s="197" t="s">
        <v>320</v>
      </c>
      <c r="F233" s="198" t="s">
        <v>321</v>
      </c>
      <c r="G233" s="199" t="s">
        <v>264</v>
      </c>
      <c r="H233" s="200">
        <v>7</v>
      </c>
      <c r="I233" s="201"/>
      <c r="J233" s="202">
        <f t="shared" si="10"/>
        <v>0</v>
      </c>
      <c r="K233" s="203"/>
      <c r="L233" s="204"/>
      <c r="M233" s="205" t="s">
        <v>1</v>
      </c>
      <c r="N233" s="206" t="s">
        <v>42</v>
      </c>
      <c r="O233" s="58"/>
      <c r="P233" s="168">
        <f t="shared" si="11"/>
        <v>0</v>
      </c>
      <c r="Q233" s="168">
        <v>0.00017</v>
      </c>
      <c r="R233" s="168">
        <f t="shared" si="12"/>
        <v>0.00119</v>
      </c>
      <c r="S233" s="168">
        <v>0</v>
      </c>
      <c r="T233" s="169">
        <f t="shared" si="1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251</v>
      </c>
      <c r="AT233" s="170" t="s">
        <v>182</v>
      </c>
      <c r="AU233" s="170" t="s">
        <v>138</v>
      </c>
      <c r="AY233" s="17" t="s">
        <v>132</v>
      </c>
      <c r="BE233" s="171">
        <f t="shared" si="14"/>
        <v>0</v>
      </c>
      <c r="BF233" s="171">
        <f t="shared" si="15"/>
        <v>0</v>
      </c>
      <c r="BG233" s="171">
        <f t="shared" si="16"/>
        <v>0</v>
      </c>
      <c r="BH233" s="171">
        <f t="shared" si="17"/>
        <v>0</v>
      </c>
      <c r="BI233" s="171">
        <f t="shared" si="18"/>
        <v>0</v>
      </c>
      <c r="BJ233" s="17" t="s">
        <v>138</v>
      </c>
      <c r="BK233" s="171">
        <f t="shared" si="19"/>
        <v>0</v>
      </c>
      <c r="BL233" s="17" t="s">
        <v>181</v>
      </c>
      <c r="BM233" s="170" t="s">
        <v>322</v>
      </c>
    </row>
    <row r="234" spans="1:65" s="2" customFormat="1" ht="21.75" customHeight="1">
      <c r="A234" s="32"/>
      <c r="B234" s="157"/>
      <c r="C234" s="196">
        <v>45</v>
      </c>
      <c r="D234" s="196" t="s">
        <v>182</v>
      </c>
      <c r="E234" s="197" t="s">
        <v>323</v>
      </c>
      <c r="F234" s="198" t="s">
        <v>324</v>
      </c>
      <c r="G234" s="199" t="s">
        <v>264</v>
      </c>
      <c r="H234" s="200">
        <v>6</v>
      </c>
      <c r="I234" s="201"/>
      <c r="J234" s="202">
        <f t="shared" si="10"/>
        <v>0</v>
      </c>
      <c r="K234" s="203"/>
      <c r="L234" s="204"/>
      <c r="M234" s="205" t="s">
        <v>1</v>
      </c>
      <c r="N234" s="206" t="s">
        <v>42</v>
      </c>
      <c r="O234" s="58"/>
      <c r="P234" s="168">
        <f t="shared" si="11"/>
        <v>0</v>
      </c>
      <c r="Q234" s="168">
        <v>0.00027</v>
      </c>
      <c r="R234" s="168">
        <f t="shared" si="12"/>
        <v>0.00162</v>
      </c>
      <c r="S234" s="168">
        <v>0</v>
      </c>
      <c r="T234" s="169">
        <f t="shared" si="1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251</v>
      </c>
      <c r="AT234" s="170" t="s">
        <v>182</v>
      </c>
      <c r="AU234" s="170" t="s">
        <v>138</v>
      </c>
      <c r="AY234" s="17" t="s">
        <v>132</v>
      </c>
      <c r="BE234" s="171">
        <f t="shared" si="14"/>
        <v>0</v>
      </c>
      <c r="BF234" s="171">
        <f t="shared" si="15"/>
        <v>0</v>
      </c>
      <c r="BG234" s="171">
        <f t="shared" si="16"/>
        <v>0</v>
      </c>
      <c r="BH234" s="171">
        <f t="shared" si="17"/>
        <v>0</v>
      </c>
      <c r="BI234" s="171">
        <f t="shared" si="18"/>
        <v>0</v>
      </c>
      <c r="BJ234" s="17" t="s">
        <v>138</v>
      </c>
      <c r="BK234" s="171">
        <f t="shared" si="19"/>
        <v>0</v>
      </c>
      <c r="BL234" s="17" t="s">
        <v>181</v>
      </c>
      <c r="BM234" s="170" t="s">
        <v>325</v>
      </c>
    </row>
    <row r="235" spans="1:65" s="2" customFormat="1" ht="21.75" customHeight="1">
      <c r="A235" s="32"/>
      <c r="B235" s="157"/>
      <c r="C235" s="158">
        <v>46</v>
      </c>
      <c r="D235" s="158" t="s">
        <v>135</v>
      </c>
      <c r="E235" s="159" t="s">
        <v>326</v>
      </c>
      <c r="F235" s="160" t="s">
        <v>327</v>
      </c>
      <c r="G235" s="161" t="s">
        <v>328</v>
      </c>
      <c r="H235" s="162">
        <v>1</v>
      </c>
      <c r="I235" s="163"/>
      <c r="J235" s="164">
        <f t="shared" si="10"/>
        <v>0</v>
      </c>
      <c r="K235" s="165"/>
      <c r="L235" s="33"/>
      <c r="M235" s="166" t="s">
        <v>1</v>
      </c>
      <c r="N235" s="167" t="s">
        <v>42</v>
      </c>
      <c r="O235" s="58"/>
      <c r="P235" s="168">
        <f t="shared" si="11"/>
        <v>0</v>
      </c>
      <c r="Q235" s="168">
        <v>0</v>
      </c>
      <c r="R235" s="168">
        <f t="shared" si="12"/>
        <v>0</v>
      </c>
      <c r="S235" s="168">
        <v>0</v>
      </c>
      <c r="T235" s="169">
        <f t="shared" si="13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181</v>
      </c>
      <c r="AT235" s="170" t="s">
        <v>135</v>
      </c>
      <c r="AU235" s="170" t="s">
        <v>138</v>
      </c>
      <c r="AY235" s="17" t="s">
        <v>132</v>
      </c>
      <c r="BE235" s="171">
        <f t="shared" si="14"/>
        <v>0</v>
      </c>
      <c r="BF235" s="171">
        <f t="shared" si="15"/>
        <v>0</v>
      </c>
      <c r="BG235" s="171">
        <f t="shared" si="16"/>
        <v>0</v>
      </c>
      <c r="BH235" s="171">
        <f t="shared" si="17"/>
        <v>0</v>
      </c>
      <c r="BI235" s="171">
        <f t="shared" si="18"/>
        <v>0</v>
      </c>
      <c r="BJ235" s="17" t="s">
        <v>138</v>
      </c>
      <c r="BK235" s="171">
        <f t="shared" si="19"/>
        <v>0</v>
      </c>
      <c r="BL235" s="17" t="s">
        <v>181</v>
      </c>
      <c r="BM235" s="170" t="s">
        <v>329</v>
      </c>
    </row>
    <row r="236" spans="1:65" s="2" customFormat="1" ht="21.75" customHeight="1">
      <c r="A236" s="32"/>
      <c r="B236" s="157"/>
      <c r="C236" s="158">
        <v>47</v>
      </c>
      <c r="D236" s="158" t="s">
        <v>135</v>
      </c>
      <c r="E236" s="159" t="s">
        <v>330</v>
      </c>
      <c r="F236" s="160" t="s">
        <v>331</v>
      </c>
      <c r="G236" s="161" t="s">
        <v>328</v>
      </c>
      <c r="H236" s="162">
        <v>1</v>
      </c>
      <c r="I236" s="163"/>
      <c r="J236" s="164">
        <f t="shared" si="10"/>
        <v>0</v>
      </c>
      <c r="K236" s="165"/>
      <c r="L236" s="33"/>
      <c r="M236" s="166" t="s">
        <v>1</v>
      </c>
      <c r="N236" s="167" t="s">
        <v>42</v>
      </c>
      <c r="O236" s="58"/>
      <c r="P236" s="168">
        <f t="shared" si="11"/>
        <v>0</v>
      </c>
      <c r="Q236" s="168">
        <v>0</v>
      </c>
      <c r="R236" s="168">
        <f t="shared" si="12"/>
        <v>0</v>
      </c>
      <c r="S236" s="168">
        <v>0</v>
      </c>
      <c r="T236" s="169">
        <f t="shared" si="13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181</v>
      </c>
      <c r="AT236" s="170" t="s">
        <v>135</v>
      </c>
      <c r="AU236" s="170" t="s">
        <v>138</v>
      </c>
      <c r="AY236" s="17" t="s">
        <v>132</v>
      </c>
      <c r="BE236" s="171">
        <f t="shared" si="14"/>
        <v>0</v>
      </c>
      <c r="BF236" s="171">
        <f t="shared" si="15"/>
        <v>0</v>
      </c>
      <c r="BG236" s="171">
        <f t="shared" si="16"/>
        <v>0</v>
      </c>
      <c r="BH236" s="171">
        <f t="shared" si="17"/>
        <v>0</v>
      </c>
      <c r="BI236" s="171">
        <f t="shared" si="18"/>
        <v>0</v>
      </c>
      <c r="BJ236" s="17" t="s">
        <v>138</v>
      </c>
      <c r="BK236" s="171">
        <f t="shared" si="19"/>
        <v>0</v>
      </c>
      <c r="BL236" s="17" t="s">
        <v>181</v>
      </c>
      <c r="BM236" s="170" t="s">
        <v>332</v>
      </c>
    </row>
    <row r="237" spans="1:65" s="2" customFormat="1" ht="21.75" customHeight="1">
      <c r="A237" s="32"/>
      <c r="B237" s="157"/>
      <c r="C237" s="158">
        <v>48</v>
      </c>
      <c r="D237" s="158" t="s">
        <v>135</v>
      </c>
      <c r="E237" s="159" t="s">
        <v>333</v>
      </c>
      <c r="F237" s="160" t="s">
        <v>334</v>
      </c>
      <c r="G237" s="161" t="s">
        <v>264</v>
      </c>
      <c r="H237" s="162">
        <v>20</v>
      </c>
      <c r="I237" s="163"/>
      <c r="J237" s="164">
        <f t="shared" si="10"/>
        <v>0</v>
      </c>
      <c r="K237" s="165"/>
      <c r="L237" s="33"/>
      <c r="M237" s="166" t="s">
        <v>1</v>
      </c>
      <c r="N237" s="167" t="s">
        <v>42</v>
      </c>
      <c r="O237" s="58"/>
      <c r="P237" s="168">
        <f t="shared" si="11"/>
        <v>0</v>
      </c>
      <c r="Q237" s="168">
        <v>0.0004</v>
      </c>
      <c r="R237" s="168">
        <f t="shared" si="12"/>
        <v>0.008</v>
      </c>
      <c r="S237" s="168">
        <v>0</v>
      </c>
      <c r="T237" s="169">
        <f t="shared" si="1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181</v>
      </c>
      <c r="AT237" s="170" t="s">
        <v>135</v>
      </c>
      <c r="AU237" s="170" t="s">
        <v>138</v>
      </c>
      <c r="AY237" s="17" t="s">
        <v>132</v>
      </c>
      <c r="BE237" s="171">
        <f t="shared" si="14"/>
        <v>0</v>
      </c>
      <c r="BF237" s="171">
        <f t="shared" si="15"/>
        <v>0</v>
      </c>
      <c r="BG237" s="171">
        <f t="shared" si="16"/>
        <v>0</v>
      </c>
      <c r="BH237" s="171">
        <f t="shared" si="17"/>
        <v>0</v>
      </c>
      <c r="BI237" s="171">
        <f t="shared" si="18"/>
        <v>0</v>
      </c>
      <c r="BJ237" s="17" t="s">
        <v>138</v>
      </c>
      <c r="BK237" s="171">
        <f t="shared" si="19"/>
        <v>0</v>
      </c>
      <c r="BL237" s="17" t="s">
        <v>181</v>
      </c>
      <c r="BM237" s="170" t="s">
        <v>335</v>
      </c>
    </row>
    <row r="238" spans="1:65" s="2" customFormat="1" ht="16.5" customHeight="1">
      <c r="A238" s="32"/>
      <c r="B238" s="157"/>
      <c r="C238" s="158">
        <v>49</v>
      </c>
      <c r="D238" s="158" t="s">
        <v>135</v>
      </c>
      <c r="E238" s="159" t="s">
        <v>336</v>
      </c>
      <c r="F238" s="160" t="s">
        <v>337</v>
      </c>
      <c r="G238" s="161" t="s">
        <v>264</v>
      </c>
      <c r="H238" s="162">
        <v>20</v>
      </c>
      <c r="I238" s="163"/>
      <c r="J238" s="164">
        <f t="shared" si="10"/>
        <v>0</v>
      </c>
      <c r="K238" s="165"/>
      <c r="L238" s="33"/>
      <c r="M238" s="166" t="s">
        <v>1</v>
      </c>
      <c r="N238" s="167" t="s">
        <v>42</v>
      </c>
      <c r="O238" s="58"/>
      <c r="P238" s="168">
        <f t="shared" si="11"/>
        <v>0</v>
      </c>
      <c r="Q238" s="168">
        <v>1E-05</v>
      </c>
      <c r="R238" s="168">
        <f t="shared" si="12"/>
        <v>0.0002</v>
      </c>
      <c r="S238" s="168">
        <v>0</v>
      </c>
      <c r="T238" s="169">
        <f t="shared" si="1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181</v>
      </c>
      <c r="AT238" s="170" t="s">
        <v>135</v>
      </c>
      <c r="AU238" s="170" t="s">
        <v>138</v>
      </c>
      <c r="AY238" s="17" t="s">
        <v>132</v>
      </c>
      <c r="BE238" s="171">
        <f t="shared" si="14"/>
        <v>0</v>
      </c>
      <c r="BF238" s="171">
        <f t="shared" si="15"/>
        <v>0</v>
      </c>
      <c r="BG238" s="171">
        <f t="shared" si="16"/>
        <v>0</v>
      </c>
      <c r="BH238" s="171">
        <f t="shared" si="17"/>
        <v>0</v>
      </c>
      <c r="BI238" s="171">
        <f t="shared" si="18"/>
        <v>0</v>
      </c>
      <c r="BJ238" s="17" t="s">
        <v>138</v>
      </c>
      <c r="BK238" s="171">
        <f t="shared" si="19"/>
        <v>0</v>
      </c>
      <c r="BL238" s="17" t="s">
        <v>181</v>
      </c>
      <c r="BM238" s="170" t="s">
        <v>338</v>
      </c>
    </row>
    <row r="239" spans="1:65" s="2" customFormat="1" ht="21.75" customHeight="1">
      <c r="A239" s="32"/>
      <c r="B239" s="157"/>
      <c r="C239" s="158">
        <v>50</v>
      </c>
      <c r="D239" s="158" t="s">
        <v>135</v>
      </c>
      <c r="E239" s="159" t="s">
        <v>339</v>
      </c>
      <c r="F239" s="160" t="s">
        <v>340</v>
      </c>
      <c r="G239" s="161" t="s">
        <v>212</v>
      </c>
      <c r="H239" s="162">
        <v>0.02</v>
      </c>
      <c r="I239" s="163"/>
      <c r="J239" s="164">
        <f t="shared" si="10"/>
        <v>0</v>
      </c>
      <c r="K239" s="165"/>
      <c r="L239" s="33"/>
      <c r="M239" s="166" t="s">
        <v>1</v>
      </c>
      <c r="N239" s="167" t="s">
        <v>42</v>
      </c>
      <c r="O239" s="58"/>
      <c r="P239" s="168">
        <f t="shared" si="11"/>
        <v>0</v>
      </c>
      <c r="Q239" s="168">
        <v>0</v>
      </c>
      <c r="R239" s="168">
        <f t="shared" si="12"/>
        <v>0</v>
      </c>
      <c r="S239" s="168">
        <v>0</v>
      </c>
      <c r="T239" s="169">
        <f t="shared" si="1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0" t="s">
        <v>181</v>
      </c>
      <c r="AT239" s="170" t="s">
        <v>135</v>
      </c>
      <c r="AU239" s="170" t="s">
        <v>138</v>
      </c>
      <c r="AY239" s="17" t="s">
        <v>132</v>
      </c>
      <c r="BE239" s="171">
        <f t="shared" si="14"/>
        <v>0</v>
      </c>
      <c r="BF239" s="171">
        <f t="shared" si="15"/>
        <v>0</v>
      </c>
      <c r="BG239" s="171">
        <f t="shared" si="16"/>
        <v>0</v>
      </c>
      <c r="BH239" s="171">
        <f t="shared" si="17"/>
        <v>0</v>
      </c>
      <c r="BI239" s="171">
        <f t="shared" si="18"/>
        <v>0</v>
      </c>
      <c r="BJ239" s="17" t="s">
        <v>138</v>
      </c>
      <c r="BK239" s="171">
        <f t="shared" si="19"/>
        <v>0</v>
      </c>
      <c r="BL239" s="17" t="s">
        <v>181</v>
      </c>
      <c r="BM239" s="170" t="s">
        <v>341</v>
      </c>
    </row>
    <row r="240" spans="1:65" s="2" customFormat="1" ht="21.75" customHeight="1">
      <c r="A240" s="32"/>
      <c r="B240" s="157"/>
      <c r="C240" s="158">
        <v>51</v>
      </c>
      <c r="D240" s="158" t="s">
        <v>135</v>
      </c>
      <c r="E240" s="159" t="s">
        <v>342</v>
      </c>
      <c r="F240" s="160" t="s">
        <v>343</v>
      </c>
      <c r="G240" s="161" t="s">
        <v>212</v>
      </c>
      <c r="H240" s="162">
        <v>0.02</v>
      </c>
      <c r="I240" s="163"/>
      <c r="J240" s="164">
        <f t="shared" si="10"/>
        <v>0</v>
      </c>
      <c r="K240" s="165"/>
      <c r="L240" s="33"/>
      <c r="M240" s="166" t="s">
        <v>1</v>
      </c>
      <c r="N240" s="167" t="s">
        <v>42</v>
      </c>
      <c r="O240" s="58"/>
      <c r="P240" s="168">
        <f t="shared" si="11"/>
        <v>0</v>
      </c>
      <c r="Q240" s="168">
        <v>0</v>
      </c>
      <c r="R240" s="168">
        <f t="shared" si="12"/>
        <v>0</v>
      </c>
      <c r="S240" s="168">
        <v>0</v>
      </c>
      <c r="T240" s="169">
        <f t="shared" si="1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181</v>
      </c>
      <c r="AT240" s="170" t="s">
        <v>135</v>
      </c>
      <c r="AU240" s="170" t="s">
        <v>138</v>
      </c>
      <c r="AY240" s="17" t="s">
        <v>132</v>
      </c>
      <c r="BE240" s="171">
        <f t="shared" si="14"/>
        <v>0</v>
      </c>
      <c r="BF240" s="171">
        <f t="shared" si="15"/>
        <v>0</v>
      </c>
      <c r="BG240" s="171">
        <f t="shared" si="16"/>
        <v>0</v>
      </c>
      <c r="BH240" s="171">
        <f t="shared" si="17"/>
        <v>0</v>
      </c>
      <c r="BI240" s="171">
        <f t="shared" si="18"/>
        <v>0</v>
      </c>
      <c r="BJ240" s="17" t="s">
        <v>138</v>
      </c>
      <c r="BK240" s="171">
        <f t="shared" si="19"/>
        <v>0</v>
      </c>
      <c r="BL240" s="17" t="s">
        <v>181</v>
      </c>
      <c r="BM240" s="170" t="s">
        <v>344</v>
      </c>
    </row>
    <row r="241" spans="2:63" s="12" customFormat="1" ht="22.9" customHeight="1">
      <c r="B241" s="144"/>
      <c r="D241" s="145" t="s">
        <v>75</v>
      </c>
      <c r="E241" s="155" t="s">
        <v>345</v>
      </c>
      <c r="F241" s="155" t="s">
        <v>346</v>
      </c>
      <c r="I241" s="147"/>
      <c r="J241" s="156">
        <f>BK241</f>
        <v>0</v>
      </c>
      <c r="L241" s="144"/>
      <c r="M241" s="149"/>
      <c r="N241" s="150"/>
      <c r="O241" s="150"/>
      <c r="P241" s="151">
        <f>SUM(P242:P260)</f>
        <v>0</v>
      </c>
      <c r="Q241" s="150"/>
      <c r="R241" s="151">
        <f>SUM(R242:R260)</f>
        <v>0.06421</v>
      </c>
      <c r="S241" s="150"/>
      <c r="T241" s="152">
        <f>SUM(T242:T260)</f>
        <v>0.07775</v>
      </c>
      <c r="AR241" s="145" t="s">
        <v>138</v>
      </c>
      <c r="AT241" s="153" t="s">
        <v>75</v>
      </c>
      <c r="AU241" s="153" t="s">
        <v>84</v>
      </c>
      <c r="AY241" s="145" t="s">
        <v>132</v>
      </c>
      <c r="BK241" s="154">
        <f>SUM(BK242:BK260)</f>
        <v>0</v>
      </c>
    </row>
    <row r="242" spans="1:65" s="2" customFormat="1" ht="16.5" customHeight="1">
      <c r="A242" s="32"/>
      <c r="B242" s="157"/>
      <c r="C242" s="158">
        <v>52</v>
      </c>
      <c r="D242" s="158" t="s">
        <v>135</v>
      </c>
      <c r="E242" s="159" t="s">
        <v>347</v>
      </c>
      <c r="F242" s="160" t="s">
        <v>348</v>
      </c>
      <c r="G242" s="161" t="s">
        <v>328</v>
      </c>
      <c r="H242" s="162">
        <v>1</v>
      </c>
      <c r="I242" s="163"/>
      <c r="J242" s="164">
        <f aca="true" t="shared" si="20" ref="J242:J260"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 aca="true" t="shared" si="21" ref="P242:P260">O242*H242</f>
        <v>0</v>
      </c>
      <c r="Q242" s="168">
        <v>0</v>
      </c>
      <c r="R242" s="168">
        <f aca="true" t="shared" si="22" ref="R242:R260">Q242*H242</f>
        <v>0</v>
      </c>
      <c r="S242" s="168">
        <v>0.01933</v>
      </c>
      <c r="T242" s="169">
        <f aca="true" t="shared" si="23" ref="T242:T260">S242*H242</f>
        <v>0.01933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181</v>
      </c>
      <c r="AT242" s="170" t="s">
        <v>135</v>
      </c>
      <c r="AU242" s="170" t="s">
        <v>138</v>
      </c>
      <c r="AY242" s="17" t="s">
        <v>132</v>
      </c>
      <c r="BE242" s="171">
        <f aca="true" t="shared" si="24" ref="BE242:BE260">IF(N242="základní",J242,0)</f>
        <v>0</v>
      </c>
      <c r="BF242" s="171">
        <f aca="true" t="shared" si="25" ref="BF242:BF260">IF(N242="snížená",J242,0)</f>
        <v>0</v>
      </c>
      <c r="BG242" s="171">
        <f aca="true" t="shared" si="26" ref="BG242:BG260">IF(N242="zákl. přenesená",J242,0)</f>
        <v>0</v>
      </c>
      <c r="BH242" s="171">
        <f aca="true" t="shared" si="27" ref="BH242:BH260">IF(N242="sníž. přenesená",J242,0)</f>
        <v>0</v>
      </c>
      <c r="BI242" s="171">
        <f aca="true" t="shared" si="28" ref="BI242:BI260">IF(N242="nulová",J242,0)</f>
        <v>0</v>
      </c>
      <c r="BJ242" s="17" t="s">
        <v>138</v>
      </c>
      <c r="BK242" s="171">
        <f aca="true" t="shared" si="29" ref="BK242:BK260">ROUND(I242*H242,2)</f>
        <v>0</v>
      </c>
      <c r="BL242" s="17" t="s">
        <v>181</v>
      </c>
      <c r="BM242" s="170" t="s">
        <v>349</v>
      </c>
    </row>
    <row r="243" spans="1:65" s="2" customFormat="1" ht="21.75" customHeight="1">
      <c r="A243" s="32"/>
      <c r="B243" s="157"/>
      <c r="C243" s="158">
        <v>53</v>
      </c>
      <c r="D243" s="158" t="s">
        <v>135</v>
      </c>
      <c r="E243" s="159" t="s">
        <v>350</v>
      </c>
      <c r="F243" s="160" t="s">
        <v>351</v>
      </c>
      <c r="G243" s="161" t="s">
        <v>328</v>
      </c>
      <c r="H243" s="162">
        <v>1</v>
      </c>
      <c r="I243" s="163"/>
      <c r="J243" s="164">
        <f t="shared" si="20"/>
        <v>0</v>
      </c>
      <c r="K243" s="165"/>
      <c r="L243" s="33"/>
      <c r="M243" s="166" t="s">
        <v>1</v>
      </c>
      <c r="N243" s="167" t="s">
        <v>42</v>
      </c>
      <c r="O243" s="58"/>
      <c r="P243" s="168">
        <f t="shared" si="21"/>
        <v>0</v>
      </c>
      <c r="Q243" s="168">
        <v>0.01382</v>
      </c>
      <c r="R243" s="168">
        <f t="shared" si="22"/>
        <v>0.01382</v>
      </c>
      <c r="S243" s="168">
        <v>0</v>
      </c>
      <c r="T243" s="169">
        <f t="shared" si="2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181</v>
      </c>
      <c r="AT243" s="170" t="s">
        <v>135</v>
      </c>
      <c r="AU243" s="170" t="s">
        <v>138</v>
      </c>
      <c r="AY243" s="17" t="s">
        <v>132</v>
      </c>
      <c r="BE243" s="171">
        <f t="shared" si="24"/>
        <v>0</v>
      </c>
      <c r="BF243" s="171">
        <f t="shared" si="25"/>
        <v>0</v>
      </c>
      <c r="BG243" s="171">
        <f t="shared" si="26"/>
        <v>0</v>
      </c>
      <c r="BH243" s="171">
        <f t="shared" si="27"/>
        <v>0</v>
      </c>
      <c r="BI243" s="171">
        <f t="shared" si="28"/>
        <v>0</v>
      </c>
      <c r="BJ243" s="17" t="s">
        <v>138</v>
      </c>
      <c r="BK243" s="171">
        <f t="shared" si="29"/>
        <v>0</v>
      </c>
      <c r="BL243" s="17" t="s">
        <v>181</v>
      </c>
      <c r="BM243" s="170" t="s">
        <v>352</v>
      </c>
    </row>
    <row r="244" spans="1:65" s="2" customFormat="1" ht="16.5" customHeight="1">
      <c r="A244" s="32"/>
      <c r="B244" s="157"/>
      <c r="C244" s="158">
        <v>54</v>
      </c>
      <c r="D244" s="158" t="s">
        <v>135</v>
      </c>
      <c r="E244" s="159" t="s">
        <v>353</v>
      </c>
      <c r="F244" s="160" t="s">
        <v>354</v>
      </c>
      <c r="G244" s="161" t="s">
        <v>328</v>
      </c>
      <c r="H244" s="162">
        <v>1</v>
      </c>
      <c r="I244" s="163"/>
      <c r="J244" s="164">
        <f t="shared" si="20"/>
        <v>0</v>
      </c>
      <c r="K244" s="165"/>
      <c r="L244" s="33"/>
      <c r="M244" s="166" t="s">
        <v>1</v>
      </c>
      <c r="N244" s="167" t="s">
        <v>42</v>
      </c>
      <c r="O244" s="58"/>
      <c r="P244" s="168">
        <f t="shared" si="21"/>
        <v>0</v>
      </c>
      <c r="Q244" s="168">
        <v>0</v>
      </c>
      <c r="R244" s="168">
        <f t="shared" si="22"/>
        <v>0</v>
      </c>
      <c r="S244" s="168">
        <v>0.01946</v>
      </c>
      <c r="T244" s="169">
        <f t="shared" si="23"/>
        <v>0.01946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181</v>
      </c>
      <c r="AT244" s="170" t="s">
        <v>135</v>
      </c>
      <c r="AU244" s="170" t="s">
        <v>138</v>
      </c>
      <c r="AY244" s="17" t="s">
        <v>132</v>
      </c>
      <c r="BE244" s="171">
        <f t="shared" si="24"/>
        <v>0</v>
      </c>
      <c r="BF244" s="171">
        <f t="shared" si="25"/>
        <v>0</v>
      </c>
      <c r="BG244" s="171">
        <f t="shared" si="26"/>
        <v>0</v>
      </c>
      <c r="BH244" s="171">
        <f t="shared" si="27"/>
        <v>0</v>
      </c>
      <c r="BI244" s="171">
        <f t="shared" si="28"/>
        <v>0</v>
      </c>
      <c r="BJ244" s="17" t="s">
        <v>138</v>
      </c>
      <c r="BK244" s="171">
        <f t="shared" si="29"/>
        <v>0</v>
      </c>
      <c r="BL244" s="17" t="s">
        <v>181</v>
      </c>
      <c r="BM244" s="170" t="s">
        <v>355</v>
      </c>
    </row>
    <row r="245" spans="1:65" s="2" customFormat="1" ht="21.75" customHeight="1">
      <c r="A245" s="32"/>
      <c r="B245" s="157"/>
      <c r="C245" s="158">
        <v>55</v>
      </c>
      <c r="D245" s="158" t="s">
        <v>135</v>
      </c>
      <c r="E245" s="159" t="s">
        <v>356</v>
      </c>
      <c r="F245" s="160" t="s">
        <v>357</v>
      </c>
      <c r="G245" s="161" t="s">
        <v>328</v>
      </c>
      <c r="H245" s="162">
        <v>1</v>
      </c>
      <c r="I245" s="163"/>
      <c r="J245" s="164">
        <f t="shared" si="2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21"/>
        <v>0</v>
      </c>
      <c r="Q245" s="168">
        <v>0.01375</v>
      </c>
      <c r="R245" s="168">
        <f t="shared" si="22"/>
        <v>0.01375</v>
      </c>
      <c r="S245" s="168">
        <v>0</v>
      </c>
      <c r="T245" s="169">
        <f t="shared" si="2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181</v>
      </c>
      <c r="AT245" s="170" t="s">
        <v>135</v>
      </c>
      <c r="AU245" s="170" t="s">
        <v>138</v>
      </c>
      <c r="AY245" s="17" t="s">
        <v>132</v>
      </c>
      <c r="BE245" s="171">
        <f t="shared" si="24"/>
        <v>0</v>
      </c>
      <c r="BF245" s="171">
        <f t="shared" si="25"/>
        <v>0</v>
      </c>
      <c r="BG245" s="171">
        <f t="shared" si="26"/>
        <v>0</v>
      </c>
      <c r="BH245" s="171">
        <f t="shared" si="27"/>
        <v>0</v>
      </c>
      <c r="BI245" s="171">
        <f t="shared" si="28"/>
        <v>0</v>
      </c>
      <c r="BJ245" s="17" t="s">
        <v>138</v>
      </c>
      <c r="BK245" s="171">
        <f t="shared" si="29"/>
        <v>0</v>
      </c>
      <c r="BL245" s="17" t="s">
        <v>181</v>
      </c>
      <c r="BM245" s="170" t="s">
        <v>358</v>
      </c>
    </row>
    <row r="246" spans="1:65" s="2" customFormat="1" ht="16.5" customHeight="1">
      <c r="A246" s="32"/>
      <c r="B246" s="157"/>
      <c r="C246" s="158">
        <v>56</v>
      </c>
      <c r="D246" s="158" t="s">
        <v>135</v>
      </c>
      <c r="E246" s="159" t="s">
        <v>359</v>
      </c>
      <c r="F246" s="160" t="s">
        <v>360</v>
      </c>
      <c r="G246" s="161" t="s">
        <v>328</v>
      </c>
      <c r="H246" s="162">
        <v>1</v>
      </c>
      <c r="I246" s="163"/>
      <c r="J246" s="164">
        <f t="shared" si="2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21"/>
        <v>0</v>
      </c>
      <c r="Q246" s="168">
        <v>0</v>
      </c>
      <c r="R246" s="168">
        <f t="shared" si="22"/>
        <v>0</v>
      </c>
      <c r="S246" s="168">
        <v>0.0329</v>
      </c>
      <c r="T246" s="169">
        <f t="shared" si="23"/>
        <v>0.0329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181</v>
      </c>
      <c r="AT246" s="170" t="s">
        <v>135</v>
      </c>
      <c r="AU246" s="170" t="s">
        <v>138</v>
      </c>
      <c r="AY246" s="17" t="s">
        <v>132</v>
      </c>
      <c r="BE246" s="171">
        <f t="shared" si="24"/>
        <v>0</v>
      </c>
      <c r="BF246" s="171">
        <f t="shared" si="25"/>
        <v>0</v>
      </c>
      <c r="BG246" s="171">
        <f t="shared" si="26"/>
        <v>0</v>
      </c>
      <c r="BH246" s="171">
        <f t="shared" si="27"/>
        <v>0</v>
      </c>
      <c r="BI246" s="171">
        <f t="shared" si="28"/>
        <v>0</v>
      </c>
      <c r="BJ246" s="17" t="s">
        <v>138</v>
      </c>
      <c r="BK246" s="171">
        <f t="shared" si="29"/>
        <v>0</v>
      </c>
      <c r="BL246" s="17" t="s">
        <v>181</v>
      </c>
      <c r="BM246" s="170" t="s">
        <v>361</v>
      </c>
    </row>
    <row r="247" spans="1:65" s="2" customFormat="1" ht="21.75" customHeight="1">
      <c r="A247" s="32"/>
      <c r="B247" s="157"/>
      <c r="C247" s="158">
        <v>57</v>
      </c>
      <c r="D247" s="158" t="s">
        <v>135</v>
      </c>
      <c r="E247" s="159" t="s">
        <v>362</v>
      </c>
      <c r="F247" s="160" t="s">
        <v>363</v>
      </c>
      <c r="G247" s="161" t="s">
        <v>328</v>
      </c>
      <c r="H247" s="162">
        <v>1</v>
      </c>
      <c r="I247" s="163"/>
      <c r="J247" s="164">
        <f t="shared" si="2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21"/>
        <v>0</v>
      </c>
      <c r="Q247" s="168">
        <v>0.01534</v>
      </c>
      <c r="R247" s="168">
        <f t="shared" si="22"/>
        <v>0.01534</v>
      </c>
      <c r="S247" s="168">
        <v>0</v>
      </c>
      <c r="T247" s="169">
        <f t="shared" si="2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181</v>
      </c>
      <c r="AT247" s="170" t="s">
        <v>135</v>
      </c>
      <c r="AU247" s="170" t="s">
        <v>138</v>
      </c>
      <c r="AY247" s="17" t="s">
        <v>132</v>
      </c>
      <c r="BE247" s="171">
        <f t="shared" si="24"/>
        <v>0</v>
      </c>
      <c r="BF247" s="171">
        <f t="shared" si="25"/>
        <v>0</v>
      </c>
      <c r="BG247" s="171">
        <f t="shared" si="26"/>
        <v>0</v>
      </c>
      <c r="BH247" s="171">
        <f t="shared" si="27"/>
        <v>0</v>
      </c>
      <c r="BI247" s="171">
        <f t="shared" si="28"/>
        <v>0</v>
      </c>
      <c r="BJ247" s="17" t="s">
        <v>138</v>
      </c>
      <c r="BK247" s="171">
        <f t="shared" si="29"/>
        <v>0</v>
      </c>
      <c r="BL247" s="17" t="s">
        <v>181</v>
      </c>
      <c r="BM247" s="170" t="s">
        <v>364</v>
      </c>
    </row>
    <row r="248" spans="1:65" s="2" customFormat="1" ht="21.75" customHeight="1">
      <c r="A248" s="32"/>
      <c r="B248" s="157"/>
      <c r="C248" s="196">
        <v>58</v>
      </c>
      <c r="D248" s="196" t="s">
        <v>182</v>
      </c>
      <c r="E248" s="197" t="s">
        <v>365</v>
      </c>
      <c r="F248" s="198" t="s">
        <v>366</v>
      </c>
      <c r="G248" s="199" t="s">
        <v>179</v>
      </c>
      <c r="H248" s="200">
        <v>1</v>
      </c>
      <c r="I248" s="201"/>
      <c r="J248" s="202">
        <f t="shared" si="20"/>
        <v>0</v>
      </c>
      <c r="K248" s="203"/>
      <c r="L248" s="204"/>
      <c r="M248" s="205" t="s">
        <v>1</v>
      </c>
      <c r="N248" s="206" t="s">
        <v>42</v>
      </c>
      <c r="O248" s="58"/>
      <c r="P248" s="168">
        <f t="shared" si="21"/>
        <v>0</v>
      </c>
      <c r="Q248" s="168">
        <v>0.0025</v>
      </c>
      <c r="R248" s="168">
        <f t="shared" si="22"/>
        <v>0.0025</v>
      </c>
      <c r="S248" s="168">
        <v>0</v>
      </c>
      <c r="T248" s="169">
        <f t="shared" si="2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251</v>
      </c>
      <c r="AT248" s="170" t="s">
        <v>182</v>
      </c>
      <c r="AU248" s="170" t="s">
        <v>138</v>
      </c>
      <c r="AY248" s="17" t="s">
        <v>132</v>
      </c>
      <c r="BE248" s="171">
        <f t="shared" si="24"/>
        <v>0</v>
      </c>
      <c r="BF248" s="171">
        <f t="shared" si="25"/>
        <v>0</v>
      </c>
      <c r="BG248" s="171">
        <f t="shared" si="26"/>
        <v>0</v>
      </c>
      <c r="BH248" s="171">
        <f t="shared" si="27"/>
        <v>0</v>
      </c>
      <c r="BI248" s="171">
        <f t="shared" si="28"/>
        <v>0</v>
      </c>
      <c r="BJ248" s="17" t="s">
        <v>138</v>
      </c>
      <c r="BK248" s="171">
        <f t="shared" si="29"/>
        <v>0</v>
      </c>
      <c r="BL248" s="17" t="s">
        <v>181</v>
      </c>
      <c r="BM248" s="170" t="s">
        <v>367</v>
      </c>
    </row>
    <row r="249" spans="1:65" s="2" customFormat="1" ht="21.75" customHeight="1">
      <c r="A249" s="32"/>
      <c r="B249" s="157"/>
      <c r="C249" s="196">
        <v>59</v>
      </c>
      <c r="D249" s="196" t="s">
        <v>182</v>
      </c>
      <c r="E249" s="197" t="s">
        <v>368</v>
      </c>
      <c r="F249" s="198" t="s">
        <v>369</v>
      </c>
      <c r="G249" s="199" t="s">
        <v>179</v>
      </c>
      <c r="H249" s="200">
        <v>1</v>
      </c>
      <c r="I249" s="201"/>
      <c r="J249" s="202">
        <f t="shared" si="20"/>
        <v>0</v>
      </c>
      <c r="K249" s="203"/>
      <c r="L249" s="204"/>
      <c r="M249" s="205" t="s">
        <v>1</v>
      </c>
      <c r="N249" s="206" t="s">
        <v>42</v>
      </c>
      <c r="O249" s="58"/>
      <c r="P249" s="168">
        <f t="shared" si="21"/>
        <v>0</v>
      </c>
      <c r="Q249" s="168">
        <v>0.0035</v>
      </c>
      <c r="R249" s="168">
        <f t="shared" si="22"/>
        <v>0.0035</v>
      </c>
      <c r="S249" s="168">
        <v>0</v>
      </c>
      <c r="T249" s="169">
        <f t="shared" si="2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251</v>
      </c>
      <c r="AT249" s="170" t="s">
        <v>182</v>
      </c>
      <c r="AU249" s="170" t="s">
        <v>138</v>
      </c>
      <c r="AY249" s="17" t="s">
        <v>132</v>
      </c>
      <c r="BE249" s="171">
        <f t="shared" si="24"/>
        <v>0</v>
      </c>
      <c r="BF249" s="171">
        <f t="shared" si="25"/>
        <v>0</v>
      </c>
      <c r="BG249" s="171">
        <f t="shared" si="26"/>
        <v>0</v>
      </c>
      <c r="BH249" s="171">
        <f t="shared" si="27"/>
        <v>0</v>
      </c>
      <c r="BI249" s="171">
        <f t="shared" si="28"/>
        <v>0</v>
      </c>
      <c r="BJ249" s="17" t="s">
        <v>138</v>
      </c>
      <c r="BK249" s="171">
        <f t="shared" si="29"/>
        <v>0</v>
      </c>
      <c r="BL249" s="17" t="s">
        <v>181</v>
      </c>
      <c r="BM249" s="170" t="s">
        <v>370</v>
      </c>
    </row>
    <row r="250" spans="1:65" s="2" customFormat="1" ht="16.5" customHeight="1">
      <c r="A250" s="32"/>
      <c r="B250" s="157"/>
      <c r="C250" s="196">
        <v>60</v>
      </c>
      <c r="D250" s="196" t="s">
        <v>182</v>
      </c>
      <c r="E250" s="197" t="s">
        <v>371</v>
      </c>
      <c r="F250" s="198" t="s">
        <v>372</v>
      </c>
      <c r="G250" s="199" t="s">
        <v>179</v>
      </c>
      <c r="H250" s="200">
        <v>1</v>
      </c>
      <c r="I250" s="201"/>
      <c r="J250" s="202">
        <f t="shared" si="20"/>
        <v>0</v>
      </c>
      <c r="K250" s="203"/>
      <c r="L250" s="204"/>
      <c r="M250" s="205" t="s">
        <v>1</v>
      </c>
      <c r="N250" s="206" t="s">
        <v>42</v>
      </c>
      <c r="O250" s="58"/>
      <c r="P250" s="168">
        <f t="shared" si="21"/>
        <v>0</v>
      </c>
      <c r="Q250" s="168">
        <v>0.0013</v>
      </c>
      <c r="R250" s="168">
        <f t="shared" si="22"/>
        <v>0.0013</v>
      </c>
      <c r="S250" s="168">
        <v>0</v>
      </c>
      <c r="T250" s="169">
        <f t="shared" si="2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251</v>
      </c>
      <c r="AT250" s="170" t="s">
        <v>182</v>
      </c>
      <c r="AU250" s="170" t="s">
        <v>138</v>
      </c>
      <c r="AY250" s="17" t="s">
        <v>132</v>
      </c>
      <c r="BE250" s="171">
        <f t="shared" si="24"/>
        <v>0</v>
      </c>
      <c r="BF250" s="171">
        <f t="shared" si="25"/>
        <v>0</v>
      </c>
      <c r="BG250" s="171">
        <f t="shared" si="26"/>
        <v>0</v>
      </c>
      <c r="BH250" s="171">
        <f t="shared" si="27"/>
        <v>0</v>
      </c>
      <c r="BI250" s="171">
        <f t="shared" si="28"/>
        <v>0</v>
      </c>
      <c r="BJ250" s="17" t="s">
        <v>138</v>
      </c>
      <c r="BK250" s="171">
        <f t="shared" si="29"/>
        <v>0</v>
      </c>
      <c r="BL250" s="17" t="s">
        <v>181</v>
      </c>
      <c r="BM250" s="170" t="s">
        <v>373</v>
      </c>
    </row>
    <row r="251" spans="1:65" s="2" customFormat="1" ht="16.5" customHeight="1">
      <c r="A251" s="32"/>
      <c r="B251" s="157"/>
      <c r="C251" s="158">
        <v>61</v>
      </c>
      <c r="D251" s="158" t="s">
        <v>135</v>
      </c>
      <c r="E251" s="159" t="s">
        <v>374</v>
      </c>
      <c r="F251" s="160" t="s">
        <v>375</v>
      </c>
      <c r="G251" s="161" t="s">
        <v>179</v>
      </c>
      <c r="H251" s="162">
        <v>6</v>
      </c>
      <c r="I251" s="163"/>
      <c r="J251" s="164">
        <f t="shared" si="2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21"/>
        <v>0</v>
      </c>
      <c r="Q251" s="168">
        <v>0</v>
      </c>
      <c r="R251" s="168">
        <f t="shared" si="22"/>
        <v>0</v>
      </c>
      <c r="S251" s="168">
        <v>0.00049</v>
      </c>
      <c r="T251" s="169">
        <f t="shared" si="23"/>
        <v>0.00294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181</v>
      </c>
      <c r="AT251" s="170" t="s">
        <v>135</v>
      </c>
      <c r="AU251" s="170" t="s">
        <v>138</v>
      </c>
      <c r="AY251" s="17" t="s">
        <v>132</v>
      </c>
      <c r="BE251" s="171">
        <f t="shared" si="24"/>
        <v>0</v>
      </c>
      <c r="BF251" s="171">
        <f t="shared" si="25"/>
        <v>0</v>
      </c>
      <c r="BG251" s="171">
        <f t="shared" si="26"/>
        <v>0</v>
      </c>
      <c r="BH251" s="171">
        <f t="shared" si="27"/>
        <v>0</v>
      </c>
      <c r="BI251" s="171">
        <f t="shared" si="28"/>
        <v>0</v>
      </c>
      <c r="BJ251" s="17" t="s">
        <v>138</v>
      </c>
      <c r="BK251" s="171">
        <f t="shared" si="29"/>
        <v>0</v>
      </c>
      <c r="BL251" s="17" t="s">
        <v>181</v>
      </c>
      <c r="BM251" s="170" t="s">
        <v>376</v>
      </c>
    </row>
    <row r="252" spans="1:65" s="2" customFormat="1" ht="16.5" customHeight="1">
      <c r="A252" s="32"/>
      <c r="B252" s="157"/>
      <c r="C252" s="158">
        <v>62</v>
      </c>
      <c r="D252" s="158" t="s">
        <v>135</v>
      </c>
      <c r="E252" s="159" t="s">
        <v>377</v>
      </c>
      <c r="F252" s="160" t="s">
        <v>378</v>
      </c>
      <c r="G252" s="161" t="s">
        <v>328</v>
      </c>
      <c r="H252" s="162">
        <v>6</v>
      </c>
      <c r="I252" s="163"/>
      <c r="J252" s="164">
        <f t="shared" si="2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21"/>
        <v>0</v>
      </c>
      <c r="Q252" s="168">
        <v>0.00189</v>
      </c>
      <c r="R252" s="168">
        <f t="shared" si="22"/>
        <v>0.01134</v>
      </c>
      <c r="S252" s="168">
        <v>0</v>
      </c>
      <c r="T252" s="169">
        <f t="shared" si="2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181</v>
      </c>
      <c r="AT252" s="170" t="s">
        <v>135</v>
      </c>
      <c r="AU252" s="170" t="s">
        <v>138</v>
      </c>
      <c r="AY252" s="17" t="s">
        <v>132</v>
      </c>
      <c r="BE252" s="171">
        <f t="shared" si="24"/>
        <v>0</v>
      </c>
      <c r="BF252" s="171">
        <f t="shared" si="25"/>
        <v>0</v>
      </c>
      <c r="BG252" s="171">
        <f t="shared" si="26"/>
        <v>0</v>
      </c>
      <c r="BH252" s="171">
        <f t="shared" si="27"/>
        <v>0</v>
      </c>
      <c r="BI252" s="171">
        <f t="shared" si="28"/>
        <v>0</v>
      </c>
      <c r="BJ252" s="17" t="s">
        <v>138</v>
      </c>
      <c r="BK252" s="171">
        <f t="shared" si="29"/>
        <v>0</v>
      </c>
      <c r="BL252" s="17" t="s">
        <v>181</v>
      </c>
      <c r="BM252" s="170" t="s">
        <v>379</v>
      </c>
    </row>
    <row r="253" spans="1:65" s="2" customFormat="1" ht="16.5" customHeight="1">
      <c r="A253" s="32"/>
      <c r="B253" s="157"/>
      <c r="C253" s="158">
        <v>63</v>
      </c>
      <c r="D253" s="158" t="s">
        <v>135</v>
      </c>
      <c r="E253" s="159" t="s">
        <v>380</v>
      </c>
      <c r="F253" s="160" t="s">
        <v>381</v>
      </c>
      <c r="G253" s="161" t="s">
        <v>328</v>
      </c>
      <c r="H253" s="162">
        <v>2</v>
      </c>
      <c r="I253" s="163"/>
      <c r="J253" s="164">
        <f t="shared" si="2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21"/>
        <v>0</v>
      </c>
      <c r="Q253" s="168">
        <v>0</v>
      </c>
      <c r="R253" s="168">
        <f t="shared" si="22"/>
        <v>0</v>
      </c>
      <c r="S253" s="168">
        <v>0.00156</v>
      </c>
      <c r="T253" s="169">
        <f t="shared" si="23"/>
        <v>0.00312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181</v>
      </c>
      <c r="AT253" s="170" t="s">
        <v>135</v>
      </c>
      <c r="AU253" s="170" t="s">
        <v>138</v>
      </c>
      <c r="AY253" s="17" t="s">
        <v>132</v>
      </c>
      <c r="BE253" s="171">
        <f t="shared" si="24"/>
        <v>0</v>
      </c>
      <c r="BF253" s="171">
        <f t="shared" si="25"/>
        <v>0</v>
      </c>
      <c r="BG253" s="171">
        <f t="shared" si="26"/>
        <v>0</v>
      </c>
      <c r="BH253" s="171">
        <f t="shared" si="27"/>
        <v>0</v>
      </c>
      <c r="BI253" s="171">
        <f t="shared" si="28"/>
        <v>0</v>
      </c>
      <c r="BJ253" s="17" t="s">
        <v>138</v>
      </c>
      <c r="BK253" s="171">
        <f t="shared" si="29"/>
        <v>0</v>
      </c>
      <c r="BL253" s="17" t="s">
        <v>181</v>
      </c>
      <c r="BM253" s="170" t="s">
        <v>382</v>
      </c>
    </row>
    <row r="254" spans="1:65" s="2" customFormat="1" ht="16.5" customHeight="1">
      <c r="A254" s="32"/>
      <c r="B254" s="157"/>
      <c r="C254" s="158">
        <v>64</v>
      </c>
      <c r="D254" s="158" t="s">
        <v>135</v>
      </c>
      <c r="E254" s="159" t="s">
        <v>383</v>
      </c>
      <c r="F254" s="160" t="s">
        <v>384</v>
      </c>
      <c r="G254" s="161" t="s">
        <v>328</v>
      </c>
      <c r="H254" s="162">
        <v>1</v>
      </c>
      <c r="I254" s="163"/>
      <c r="J254" s="164">
        <f t="shared" si="2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21"/>
        <v>0</v>
      </c>
      <c r="Q254" s="168">
        <v>0.0018</v>
      </c>
      <c r="R254" s="168">
        <f t="shared" si="22"/>
        <v>0.0018</v>
      </c>
      <c r="S254" s="168">
        <v>0</v>
      </c>
      <c r="T254" s="169">
        <f t="shared" si="2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181</v>
      </c>
      <c r="AT254" s="170" t="s">
        <v>135</v>
      </c>
      <c r="AU254" s="170" t="s">
        <v>138</v>
      </c>
      <c r="AY254" s="17" t="s">
        <v>132</v>
      </c>
      <c r="BE254" s="171">
        <f t="shared" si="24"/>
        <v>0</v>
      </c>
      <c r="BF254" s="171">
        <f t="shared" si="25"/>
        <v>0</v>
      </c>
      <c r="BG254" s="171">
        <f t="shared" si="26"/>
        <v>0</v>
      </c>
      <c r="BH254" s="171">
        <f t="shared" si="27"/>
        <v>0</v>
      </c>
      <c r="BI254" s="171">
        <f t="shared" si="28"/>
        <v>0</v>
      </c>
      <c r="BJ254" s="17" t="s">
        <v>138</v>
      </c>
      <c r="BK254" s="171">
        <f t="shared" si="29"/>
        <v>0</v>
      </c>
      <c r="BL254" s="17" t="s">
        <v>181</v>
      </c>
      <c r="BM254" s="170" t="s">
        <v>385</v>
      </c>
    </row>
    <row r="255" spans="1:65" s="2" customFormat="1" ht="16.5" customHeight="1">
      <c r="A255" s="32"/>
      <c r="B255" s="157"/>
      <c r="C255" s="158">
        <v>65</v>
      </c>
      <c r="D255" s="158" t="s">
        <v>135</v>
      </c>
      <c r="E255" s="159" t="s">
        <v>386</v>
      </c>
      <c r="F255" s="160" t="s">
        <v>387</v>
      </c>
      <c r="G255" s="161" t="s">
        <v>179</v>
      </c>
      <c r="H255" s="162">
        <v>3</v>
      </c>
      <c r="I255" s="163"/>
      <c r="J255" s="164">
        <f t="shared" si="20"/>
        <v>0</v>
      </c>
      <c r="K255" s="165"/>
      <c r="L255" s="33"/>
      <c r="M255" s="166" t="s">
        <v>1</v>
      </c>
      <c r="N255" s="167" t="s">
        <v>42</v>
      </c>
      <c r="O255" s="58"/>
      <c r="P255" s="168">
        <f t="shared" si="21"/>
        <v>0</v>
      </c>
      <c r="Q255" s="168">
        <v>0.00014</v>
      </c>
      <c r="R255" s="168">
        <f t="shared" si="22"/>
        <v>0.00041999999999999996</v>
      </c>
      <c r="S255" s="168">
        <v>0</v>
      </c>
      <c r="T255" s="169">
        <f t="shared" si="2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181</v>
      </c>
      <c r="AT255" s="170" t="s">
        <v>135</v>
      </c>
      <c r="AU255" s="170" t="s">
        <v>138</v>
      </c>
      <c r="AY255" s="17" t="s">
        <v>132</v>
      </c>
      <c r="BE255" s="171">
        <f t="shared" si="24"/>
        <v>0</v>
      </c>
      <c r="BF255" s="171">
        <f t="shared" si="25"/>
        <v>0</v>
      </c>
      <c r="BG255" s="171">
        <f t="shared" si="26"/>
        <v>0</v>
      </c>
      <c r="BH255" s="171">
        <f t="shared" si="27"/>
        <v>0</v>
      </c>
      <c r="BI255" s="171">
        <f t="shared" si="28"/>
        <v>0</v>
      </c>
      <c r="BJ255" s="17" t="s">
        <v>138</v>
      </c>
      <c r="BK255" s="171">
        <f t="shared" si="29"/>
        <v>0</v>
      </c>
      <c r="BL255" s="17" t="s">
        <v>181</v>
      </c>
      <c r="BM255" s="170" t="s">
        <v>388</v>
      </c>
    </row>
    <row r="256" spans="1:65" s="2" customFormat="1" ht="21.75" customHeight="1">
      <c r="A256" s="32"/>
      <c r="B256" s="157"/>
      <c r="C256" s="196">
        <v>66</v>
      </c>
      <c r="D256" s="196" t="s">
        <v>182</v>
      </c>
      <c r="E256" s="197" t="s">
        <v>389</v>
      </c>
      <c r="F256" s="198" t="s">
        <v>390</v>
      </c>
      <c r="G256" s="199" t="s">
        <v>179</v>
      </c>
      <c r="H256" s="200">
        <v>1</v>
      </c>
      <c r="I256" s="201"/>
      <c r="J256" s="202">
        <f t="shared" si="20"/>
        <v>0</v>
      </c>
      <c r="K256" s="203"/>
      <c r="L256" s="204"/>
      <c r="M256" s="205" t="s">
        <v>1</v>
      </c>
      <c r="N256" s="206" t="s">
        <v>42</v>
      </c>
      <c r="O256" s="58"/>
      <c r="P256" s="168">
        <f t="shared" si="21"/>
        <v>0</v>
      </c>
      <c r="Q256" s="168">
        <v>0.00044</v>
      </c>
      <c r="R256" s="168">
        <f t="shared" si="22"/>
        <v>0.00044</v>
      </c>
      <c r="S256" s="168">
        <v>0</v>
      </c>
      <c r="T256" s="169">
        <f t="shared" si="2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251</v>
      </c>
      <c r="AT256" s="170" t="s">
        <v>182</v>
      </c>
      <c r="AU256" s="170" t="s">
        <v>138</v>
      </c>
      <c r="AY256" s="17" t="s">
        <v>132</v>
      </c>
      <c r="BE256" s="171">
        <f t="shared" si="24"/>
        <v>0</v>
      </c>
      <c r="BF256" s="171">
        <f t="shared" si="25"/>
        <v>0</v>
      </c>
      <c r="BG256" s="171">
        <f t="shared" si="26"/>
        <v>0</v>
      </c>
      <c r="BH256" s="171">
        <f t="shared" si="27"/>
        <v>0</v>
      </c>
      <c r="BI256" s="171">
        <f t="shared" si="28"/>
        <v>0</v>
      </c>
      <c r="BJ256" s="17" t="s">
        <v>138</v>
      </c>
      <c r="BK256" s="171">
        <f t="shared" si="29"/>
        <v>0</v>
      </c>
      <c r="BL256" s="17" t="s">
        <v>181</v>
      </c>
      <c r="BM256" s="170" t="s">
        <v>391</v>
      </c>
    </row>
    <row r="257" spans="1:65" s="2" customFormat="1" ht="21.75" customHeight="1">
      <c r="A257" s="32"/>
      <c r="B257" s="157"/>
      <c r="C257" s="196">
        <v>67</v>
      </c>
      <c r="D257" s="196" t="s">
        <v>182</v>
      </c>
      <c r="E257" s="197" t="s">
        <v>392</v>
      </c>
      <c r="F257" s="198" t="s">
        <v>393</v>
      </c>
      <c r="G257" s="199" t="s">
        <v>179</v>
      </c>
      <c r="H257" s="200">
        <v>1</v>
      </c>
      <c r="I257" s="201"/>
      <c r="J257" s="202">
        <f t="shared" si="20"/>
        <v>0</v>
      </c>
      <c r="K257" s="203"/>
      <c r="L257" s="204"/>
      <c r="M257" s="205" t="s">
        <v>1</v>
      </c>
      <c r="N257" s="206" t="s">
        <v>42</v>
      </c>
      <c r="O257" s="58"/>
      <c r="P257" s="168">
        <f t="shared" si="21"/>
        <v>0</v>
      </c>
      <c r="Q257" s="168">
        <v>0</v>
      </c>
      <c r="R257" s="168">
        <f t="shared" si="22"/>
        <v>0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251</v>
      </c>
      <c r="AT257" s="170" t="s">
        <v>182</v>
      </c>
      <c r="AU257" s="170" t="s">
        <v>138</v>
      </c>
      <c r="AY257" s="17" t="s">
        <v>132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138</v>
      </c>
      <c r="BK257" s="171">
        <f t="shared" si="29"/>
        <v>0</v>
      </c>
      <c r="BL257" s="17" t="s">
        <v>181</v>
      </c>
      <c r="BM257" s="170" t="s">
        <v>394</v>
      </c>
    </row>
    <row r="258" spans="1:65" s="2" customFormat="1" ht="21.75" customHeight="1">
      <c r="A258" s="32"/>
      <c r="B258" s="157"/>
      <c r="C258" s="158">
        <v>68</v>
      </c>
      <c r="D258" s="158" t="s">
        <v>135</v>
      </c>
      <c r="E258" s="159" t="s">
        <v>395</v>
      </c>
      <c r="F258" s="160" t="s">
        <v>396</v>
      </c>
      <c r="G258" s="161" t="s">
        <v>212</v>
      </c>
      <c r="H258" s="162">
        <v>0.064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181</v>
      </c>
      <c r="AT258" s="170" t="s">
        <v>135</v>
      </c>
      <c r="AU258" s="170" t="s">
        <v>138</v>
      </c>
      <c r="AY258" s="17" t="s">
        <v>132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138</v>
      </c>
      <c r="BK258" s="171">
        <f t="shared" si="29"/>
        <v>0</v>
      </c>
      <c r="BL258" s="17" t="s">
        <v>181</v>
      </c>
      <c r="BM258" s="170" t="s">
        <v>397</v>
      </c>
    </row>
    <row r="259" spans="1:65" s="2" customFormat="1" ht="21.75" customHeight="1">
      <c r="A259" s="32"/>
      <c r="B259" s="157"/>
      <c r="C259" s="158">
        <v>69</v>
      </c>
      <c r="D259" s="158" t="s">
        <v>135</v>
      </c>
      <c r="E259" s="159" t="s">
        <v>398</v>
      </c>
      <c r="F259" s="160" t="s">
        <v>399</v>
      </c>
      <c r="G259" s="161" t="s">
        <v>212</v>
      </c>
      <c r="H259" s="162">
        <v>0.064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181</v>
      </c>
      <c r="AT259" s="170" t="s">
        <v>135</v>
      </c>
      <c r="AU259" s="170" t="s">
        <v>138</v>
      </c>
      <c r="AY259" s="17" t="s">
        <v>132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138</v>
      </c>
      <c r="BK259" s="171">
        <f t="shared" si="29"/>
        <v>0</v>
      </c>
      <c r="BL259" s="17" t="s">
        <v>181</v>
      </c>
      <c r="BM259" s="170" t="s">
        <v>400</v>
      </c>
    </row>
    <row r="260" spans="1:65" s="2" customFormat="1" ht="33" customHeight="1">
      <c r="A260" s="32"/>
      <c r="B260" s="157"/>
      <c r="C260" s="158">
        <v>70</v>
      </c>
      <c r="D260" s="158" t="s">
        <v>135</v>
      </c>
      <c r="E260" s="159" t="s">
        <v>401</v>
      </c>
      <c r="F260" s="160" t="s">
        <v>402</v>
      </c>
      <c r="G260" s="161" t="s">
        <v>403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181</v>
      </c>
      <c r="AT260" s="170" t="s">
        <v>135</v>
      </c>
      <c r="AU260" s="170" t="s">
        <v>138</v>
      </c>
      <c r="AY260" s="17" t="s">
        <v>132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138</v>
      </c>
      <c r="BK260" s="171">
        <f t="shared" si="29"/>
        <v>0</v>
      </c>
      <c r="BL260" s="17" t="s">
        <v>181</v>
      </c>
      <c r="BM260" s="170" t="s">
        <v>404</v>
      </c>
    </row>
    <row r="261" spans="2:63" s="12" customFormat="1" ht="22.9" customHeight="1">
      <c r="B261" s="144"/>
      <c r="D261" s="145" t="s">
        <v>75</v>
      </c>
      <c r="E261" s="155" t="s">
        <v>405</v>
      </c>
      <c r="F261" s="155" t="s">
        <v>406</v>
      </c>
      <c r="I261" s="147"/>
      <c r="J261" s="156">
        <f>BK261</f>
        <v>0</v>
      </c>
      <c r="L261" s="144"/>
      <c r="M261" s="149"/>
      <c r="N261" s="150"/>
      <c r="O261" s="150"/>
      <c r="P261" s="151">
        <f>SUM(P262:P264)</f>
        <v>0</v>
      </c>
      <c r="Q261" s="150"/>
      <c r="R261" s="151">
        <f>SUM(R262:R264)</f>
        <v>0.012</v>
      </c>
      <c r="S261" s="150"/>
      <c r="T261" s="152">
        <f>SUM(T262:T264)</f>
        <v>0</v>
      </c>
      <c r="AR261" s="145" t="s">
        <v>138</v>
      </c>
      <c r="AT261" s="153" t="s">
        <v>75</v>
      </c>
      <c r="AU261" s="153" t="s">
        <v>84</v>
      </c>
      <c r="AY261" s="145" t="s">
        <v>132</v>
      </c>
      <c r="BK261" s="154">
        <f>SUM(BK262:BK264)</f>
        <v>0</v>
      </c>
    </row>
    <row r="262" spans="1:65" s="2" customFormat="1" ht="21.75" customHeight="1">
      <c r="A262" s="32"/>
      <c r="B262" s="157"/>
      <c r="C262" s="158">
        <v>71</v>
      </c>
      <c r="D262" s="158" t="s">
        <v>135</v>
      </c>
      <c r="E262" s="159" t="s">
        <v>407</v>
      </c>
      <c r="F262" s="160" t="s">
        <v>408</v>
      </c>
      <c r="G262" s="161" t="s">
        <v>328</v>
      </c>
      <c r="H262" s="162">
        <v>1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0.012</v>
      </c>
      <c r="R262" s="168">
        <f>Q262*H262</f>
        <v>0.012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181</v>
      </c>
      <c r="AT262" s="170" t="s">
        <v>135</v>
      </c>
      <c r="AU262" s="170" t="s">
        <v>138</v>
      </c>
      <c r="AY262" s="17" t="s">
        <v>132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138</v>
      </c>
      <c r="BK262" s="171">
        <f>ROUND(I262*H262,2)</f>
        <v>0</v>
      </c>
      <c r="BL262" s="17" t="s">
        <v>181</v>
      </c>
      <c r="BM262" s="170" t="s">
        <v>409</v>
      </c>
    </row>
    <row r="263" spans="1:65" s="2" customFormat="1" ht="21.75" customHeight="1">
      <c r="A263" s="32"/>
      <c r="B263" s="157"/>
      <c r="C263" s="158">
        <v>72</v>
      </c>
      <c r="D263" s="158" t="s">
        <v>135</v>
      </c>
      <c r="E263" s="159" t="s">
        <v>410</v>
      </c>
      <c r="F263" s="160" t="s">
        <v>411</v>
      </c>
      <c r="G263" s="161" t="s">
        <v>212</v>
      </c>
      <c r="H263" s="162">
        <v>0.012</v>
      </c>
      <c r="I263" s="163"/>
      <c r="J263" s="164">
        <f>ROUND(I263*H263,2)</f>
        <v>0</v>
      </c>
      <c r="K263" s="165"/>
      <c r="L263" s="33"/>
      <c r="M263" s="166" t="s">
        <v>1</v>
      </c>
      <c r="N263" s="167" t="s">
        <v>42</v>
      </c>
      <c r="O263" s="58"/>
      <c r="P263" s="168">
        <f>O263*H263</f>
        <v>0</v>
      </c>
      <c r="Q263" s="168">
        <v>0</v>
      </c>
      <c r="R263" s="168">
        <f>Q263*H263</f>
        <v>0</v>
      </c>
      <c r="S263" s="168">
        <v>0</v>
      </c>
      <c r="T263" s="169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181</v>
      </c>
      <c r="AT263" s="170" t="s">
        <v>135</v>
      </c>
      <c r="AU263" s="170" t="s">
        <v>138</v>
      </c>
      <c r="AY263" s="17" t="s">
        <v>132</v>
      </c>
      <c r="BE263" s="171">
        <f>IF(N263="základní",J263,0)</f>
        <v>0</v>
      </c>
      <c r="BF263" s="171">
        <f>IF(N263="snížená",J263,0)</f>
        <v>0</v>
      </c>
      <c r="BG263" s="171">
        <f>IF(N263="zákl. přenesená",J263,0)</f>
        <v>0</v>
      </c>
      <c r="BH263" s="171">
        <f>IF(N263="sníž. přenesená",J263,0)</f>
        <v>0</v>
      </c>
      <c r="BI263" s="171">
        <f>IF(N263="nulová",J263,0)</f>
        <v>0</v>
      </c>
      <c r="BJ263" s="17" t="s">
        <v>138</v>
      </c>
      <c r="BK263" s="171">
        <f>ROUND(I263*H263,2)</f>
        <v>0</v>
      </c>
      <c r="BL263" s="17" t="s">
        <v>181</v>
      </c>
      <c r="BM263" s="170" t="s">
        <v>412</v>
      </c>
    </row>
    <row r="264" spans="1:65" s="2" customFormat="1" ht="21.75" customHeight="1">
      <c r="A264" s="32"/>
      <c r="B264" s="157"/>
      <c r="C264" s="158">
        <v>73</v>
      </c>
      <c r="D264" s="158" t="s">
        <v>135</v>
      </c>
      <c r="E264" s="159" t="s">
        <v>413</v>
      </c>
      <c r="F264" s="160" t="s">
        <v>414</v>
      </c>
      <c r="G264" s="161" t="s">
        <v>212</v>
      </c>
      <c r="H264" s="162">
        <v>0.012</v>
      </c>
      <c r="I264" s="163"/>
      <c r="J264" s="164">
        <f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>O264*H264</f>
        <v>0</v>
      </c>
      <c r="Q264" s="168">
        <v>0</v>
      </c>
      <c r="R264" s="168">
        <f>Q264*H264</f>
        <v>0</v>
      </c>
      <c r="S264" s="168">
        <v>0</v>
      </c>
      <c r="T264" s="169">
        <f>S264*H264</f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181</v>
      </c>
      <c r="AT264" s="170" t="s">
        <v>135</v>
      </c>
      <c r="AU264" s="170" t="s">
        <v>138</v>
      </c>
      <c r="AY264" s="17" t="s">
        <v>132</v>
      </c>
      <c r="BE264" s="171">
        <f>IF(N264="základní",J264,0)</f>
        <v>0</v>
      </c>
      <c r="BF264" s="171">
        <f>IF(N264="snížená",J264,0)</f>
        <v>0</v>
      </c>
      <c r="BG264" s="171">
        <f>IF(N264="zákl. přenesená",J264,0)</f>
        <v>0</v>
      </c>
      <c r="BH264" s="171">
        <f>IF(N264="sníž. přenesená",J264,0)</f>
        <v>0</v>
      </c>
      <c r="BI264" s="171">
        <f>IF(N264="nulová",J264,0)</f>
        <v>0</v>
      </c>
      <c r="BJ264" s="17" t="s">
        <v>138</v>
      </c>
      <c r="BK264" s="171">
        <f>ROUND(I264*H264,2)</f>
        <v>0</v>
      </c>
      <c r="BL264" s="17" t="s">
        <v>181</v>
      </c>
      <c r="BM264" s="170" t="s">
        <v>415</v>
      </c>
    </row>
    <row r="265" spans="2:63" s="12" customFormat="1" ht="22.9" customHeight="1">
      <c r="B265" s="144"/>
      <c r="D265" s="145" t="s">
        <v>75</v>
      </c>
      <c r="E265" s="155" t="s">
        <v>416</v>
      </c>
      <c r="F265" s="155" t="s">
        <v>417</v>
      </c>
      <c r="I265" s="147"/>
      <c r="J265" s="156">
        <f>BK265</f>
        <v>0</v>
      </c>
      <c r="L265" s="144"/>
      <c r="M265" s="149"/>
      <c r="N265" s="150"/>
      <c r="O265" s="150"/>
      <c r="P265" s="151">
        <f>SUM(P266:P284)</f>
        <v>0</v>
      </c>
      <c r="Q265" s="150"/>
      <c r="R265" s="151">
        <f>SUM(R266:R284)</f>
        <v>0.0322</v>
      </c>
      <c r="S265" s="150"/>
      <c r="T265" s="152">
        <f>SUM(T266:T284)</f>
        <v>0</v>
      </c>
      <c r="AR265" s="145" t="s">
        <v>138</v>
      </c>
      <c r="AT265" s="153" t="s">
        <v>75</v>
      </c>
      <c r="AU265" s="153" t="s">
        <v>84</v>
      </c>
      <c r="AY265" s="145" t="s">
        <v>132</v>
      </c>
      <c r="BK265" s="154">
        <f>SUM(BK266:BK284)</f>
        <v>0</v>
      </c>
    </row>
    <row r="266" spans="1:65" s="2" customFormat="1" ht="16.5" customHeight="1">
      <c r="A266" s="32"/>
      <c r="B266" s="157"/>
      <c r="C266" s="158">
        <v>74</v>
      </c>
      <c r="D266" s="158" t="s">
        <v>135</v>
      </c>
      <c r="E266" s="159" t="s">
        <v>418</v>
      </c>
      <c r="F266" s="160" t="s">
        <v>419</v>
      </c>
      <c r="G266" s="161" t="s">
        <v>179</v>
      </c>
      <c r="H266" s="162">
        <v>2</v>
      </c>
      <c r="I266" s="163"/>
      <c r="J266" s="164">
        <f aca="true" t="shared" si="30" ref="J266:J284">ROUND(I266*H266,2)</f>
        <v>0</v>
      </c>
      <c r="K266" s="165"/>
      <c r="L266" s="33"/>
      <c r="M266" s="166" t="s">
        <v>1</v>
      </c>
      <c r="N266" s="167" t="s">
        <v>42</v>
      </c>
      <c r="O266" s="58"/>
      <c r="P266" s="168">
        <f aca="true" t="shared" si="31" ref="P266:P284">O266*H266</f>
        <v>0</v>
      </c>
      <c r="Q266" s="168">
        <v>0</v>
      </c>
      <c r="R266" s="168">
        <f aca="true" t="shared" si="32" ref="R266:R284">Q266*H266</f>
        <v>0</v>
      </c>
      <c r="S266" s="168">
        <v>0</v>
      </c>
      <c r="T266" s="169">
        <f aca="true" t="shared" si="33" ref="T266:T284"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181</v>
      </c>
      <c r="AT266" s="170" t="s">
        <v>135</v>
      </c>
      <c r="AU266" s="170" t="s">
        <v>138</v>
      </c>
      <c r="AY266" s="17" t="s">
        <v>132</v>
      </c>
      <c r="BE266" s="171">
        <f aca="true" t="shared" si="34" ref="BE266:BE284">IF(N266="základní",J266,0)</f>
        <v>0</v>
      </c>
      <c r="BF266" s="171">
        <f aca="true" t="shared" si="35" ref="BF266:BF284">IF(N266="snížená",J266,0)</f>
        <v>0</v>
      </c>
      <c r="BG266" s="171">
        <f aca="true" t="shared" si="36" ref="BG266:BG284">IF(N266="zákl. přenesená",J266,0)</f>
        <v>0</v>
      </c>
      <c r="BH266" s="171">
        <f aca="true" t="shared" si="37" ref="BH266:BH284">IF(N266="sníž. přenesená",J266,0)</f>
        <v>0</v>
      </c>
      <c r="BI266" s="171">
        <f aca="true" t="shared" si="38" ref="BI266:BI284">IF(N266="nulová",J266,0)</f>
        <v>0</v>
      </c>
      <c r="BJ266" s="17" t="s">
        <v>138</v>
      </c>
      <c r="BK266" s="171">
        <f aca="true" t="shared" si="39" ref="BK266:BK284">ROUND(I266*H266,2)</f>
        <v>0</v>
      </c>
      <c r="BL266" s="17" t="s">
        <v>181</v>
      </c>
      <c r="BM266" s="170" t="s">
        <v>420</v>
      </c>
    </row>
    <row r="267" spans="1:65" s="2" customFormat="1" ht="21.75" customHeight="1">
      <c r="A267" s="32"/>
      <c r="B267" s="157"/>
      <c r="C267" s="196">
        <v>45</v>
      </c>
      <c r="D267" s="196" t="s">
        <v>182</v>
      </c>
      <c r="E267" s="197" t="s">
        <v>421</v>
      </c>
      <c r="F267" s="198" t="s">
        <v>422</v>
      </c>
      <c r="G267" s="199" t="s">
        <v>179</v>
      </c>
      <c r="H267" s="200">
        <v>2</v>
      </c>
      <c r="I267" s="201"/>
      <c r="J267" s="202">
        <f t="shared" si="3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31"/>
        <v>0</v>
      </c>
      <c r="Q267" s="168">
        <v>2E-05</v>
      </c>
      <c r="R267" s="168">
        <f t="shared" si="32"/>
        <v>4E-05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251</v>
      </c>
      <c r="AT267" s="170" t="s">
        <v>182</v>
      </c>
      <c r="AU267" s="170" t="s">
        <v>138</v>
      </c>
      <c r="AY267" s="17" t="s">
        <v>132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138</v>
      </c>
      <c r="BK267" s="171">
        <f t="shared" si="39"/>
        <v>0</v>
      </c>
      <c r="BL267" s="17" t="s">
        <v>181</v>
      </c>
      <c r="BM267" s="170" t="s">
        <v>423</v>
      </c>
    </row>
    <row r="268" spans="1:65" s="2" customFormat="1" ht="21.75" customHeight="1">
      <c r="A268" s="32"/>
      <c r="B268" s="157"/>
      <c r="C268" s="158">
        <v>76</v>
      </c>
      <c r="D268" s="158" t="s">
        <v>135</v>
      </c>
      <c r="E268" s="159" t="s">
        <v>424</v>
      </c>
      <c r="F268" s="160" t="s">
        <v>425</v>
      </c>
      <c r="G268" s="161" t="s">
        <v>264</v>
      </c>
      <c r="H268" s="162">
        <v>70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</v>
      </c>
      <c r="T268" s="169">
        <f t="shared" si="3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181</v>
      </c>
      <c r="AT268" s="170" t="s">
        <v>135</v>
      </c>
      <c r="AU268" s="170" t="s">
        <v>138</v>
      </c>
      <c r="AY268" s="17" t="s">
        <v>132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138</v>
      </c>
      <c r="BK268" s="171">
        <f t="shared" si="39"/>
        <v>0</v>
      </c>
      <c r="BL268" s="17" t="s">
        <v>181</v>
      </c>
      <c r="BM268" s="170" t="s">
        <v>426</v>
      </c>
    </row>
    <row r="269" spans="1:65" s="2" customFormat="1" ht="16.5" customHeight="1">
      <c r="A269" s="32"/>
      <c r="B269" s="157"/>
      <c r="C269" s="196">
        <v>77</v>
      </c>
      <c r="D269" s="196" t="s">
        <v>182</v>
      </c>
      <c r="E269" s="197" t="s">
        <v>427</v>
      </c>
      <c r="F269" s="198" t="s">
        <v>428</v>
      </c>
      <c r="G269" s="199" t="s">
        <v>264</v>
      </c>
      <c r="H269" s="200">
        <v>35</v>
      </c>
      <c r="I269" s="201"/>
      <c r="J269" s="202">
        <f t="shared" si="30"/>
        <v>0</v>
      </c>
      <c r="K269" s="203"/>
      <c r="L269" s="204"/>
      <c r="M269" s="205" t="s">
        <v>1</v>
      </c>
      <c r="N269" s="206" t="s">
        <v>42</v>
      </c>
      <c r="O269" s="58"/>
      <c r="P269" s="168">
        <f t="shared" si="31"/>
        <v>0</v>
      </c>
      <c r="Q269" s="168">
        <v>0.00017</v>
      </c>
      <c r="R269" s="168">
        <f t="shared" si="32"/>
        <v>0.00595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251</v>
      </c>
      <c r="AT269" s="170" t="s">
        <v>182</v>
      </c>
      <c r="AU269" s="170" t="s">
        <v>138</v>
      </c>
      <c r="AY269" s="17" t="s">
        <v>132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138</v>
      </c>
      <c r="BK269" s="171">
        <f t="shared" si="39"/>
        <v>0</v>
      </c>
      <c r="BL269" s="17" t="s">
        <v>181</v>
      </c>
      <c r="BM269" s="170" t="s">
        <v>429</v>
      </c>
    </row>
    <row r="270" spans="1:65" s="2" customFormat="1" ht="16.5" customHeight="1">
      <c r="A270" s="32"/>
      <c r="B270" s="157"/>
      <c r="C270" s="196">
        <v>78</v>
      </c>
      <c r="D270" s="196" t="s">
        <v>182</v>
      </c>
      <c r="E270" s="197" t="s">
        <v>430</v>
      </c>
      <c r="F270" s="198" t="s">
        <v>431</v>
      </c>
      <c r="G270" s="199" t="s">
        <v>264</v>
      </c>
      <c r="H270" s="200">
        <v>5</v>
      </c>
      <c r="I270" s="201"/>
      <c r="J270" s="202">
        <f t="shared" si="3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31"/>
        <v>0</v>
      </c>
      <c r="Q270" s="168">
        <v>0.00028</v>
      </c>
      <c r="R270" s="168">
        <f t="shared" si="32"/>
        <v>0.0013999999999999998</v>
      </c>
      <c r="S270" s="168">
        <v>0</v>
      </c>
      <c r="T270" s="169">
        <f t="shared" si="3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251</v>
      </c>
      <c r="AT270" s="170" t="s">
        <v>182</v>
      </c>
      <c r="AU270" s="170" t="s">
        <v>138</v>
      </c>
      <c r="AY270" s="17" t="s">
        <v>132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138</v>
      </c>
      <c r="BK270" s="171">
        <f t="shared" si="39"/>
        <v>0</v>
      </c>
      <c r="BL270" s="17" t="s">
        <v>181</v>
      </c>
      <c r="BM270" s="170" t="s">
        <v>432</v>
      </c>
    </row>
    <row r="271" spans="1:65" s="2" customFormat="1" ht="21.75" customHeight="1">
      <c r="A271" s="32"/>
      <c r="B271" s="157"/>
      <c r="C271" s="158">
        <v>79</v>
      </c>
      <c r="D271" s="158" t="s">
        <v>135</v>
      </c>
      <c r="E271" s="159" t="s">
        <v>433</v>
      </c>
      <c r="F271" s="160" t="s">
        <v>434</v>
      </c>
      <c r="G271" s="161" t="s">
        <v>179</v>
      </c>
      <c r="H271" s="162">
        <v>1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</v>
      </c>
      <c r="R271" s="168">
        <f t="shared" si="32"/>
        <v>0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181</v>
      </c>
      <c r="AT271" s="170" t="s">
        <v>135</v>
      </c>
      <c r="AU271" s="170" t="s">
        <v>138</v>
      </c>
      <c r="AY271" s="17" t="s">
        <v>132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138</v>
      </c>
      <c r="BK271" s="171">
        <f t="shared" si="39"/>
        <v>0</v>
      </c>
      <c r="BL271" s="17" t="s">
        <v>181</v>
      </c>
      <c r="BM271" s="170" t="s">
        <v>435</v>
      </c>
    </row>
    <row r="272" spans="1:65" s="2" customFormat="1" ht="21.75" customHeight="1">
      <c r="A272" s="32"/>
      <c r="B272" s="157"/>
      <c r="C272" s="196">
        <v>80</v>
      </c>
      <c r="D272" s="196" t="s">
        <v>182</v>
      </c>
      <c r="E272" s="197" t="s">
        <v>436</v>
      </c>
      <c r="F272" s="198" t="s">
        <v>437</v>
      </c>
      <c r="G272" s="199" t="s">
        <v>179</v>
      </c>
      <c r="H272" s="200">
        <v>1</v>
      </c>
      <c r="I272" s="201"/>
      <c r="J272" s="202">
        <f t="shared" si="30"/>
        <v>0</v>
      </c>
      <c r="K272" s="203"/>
      <c r="L272" s="204"/>
      <c r="M272" s="205" t="s">
        <v>1</v>
      </c>
      <c r="N272" s="206" t="s">
        <v>42</v>
      </c>
      <c r="O272" s="58"/>
      <c r="P272" s="168">
        <f t="shared" si="31"/>
        <v>0</v>
      </c>
      <c r="Q272" s="168">
        <v>0.0169</v>
      </c>
      <c r="R272" s="168">
        <f t="shared" si="32"/>
        <v>0.0169</v>
      </c>
      <c r="S272" s="168">
        <v>0</v>
      </c>
      <c r="T272" s="169">
        <f t="shared" si="3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251</v>
      </c>
      <c r="AT272" s="170" t="s">
        <v>182</v>
      </c>
      <c r="AU272" s="170" t="s">
        <v>138</v>
      </c>
      <c r="AY272" s="17" t="s">
        <v>132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138</v>
      </c>
      <c r="BK272" s="171">
        <f t="shared" si="39"/>
        <v>0</v>
      </c>
      <c r="BL272" s="17" t="s">
        <v>181</v>
      </c>
      <c r="BM272" s="170" t="s">
        <v>438</v>
      </c>
    </row>
    <row r="273" spans="1:65" s="2" customFormat="1" ht="21.75" customHeight="1">
      <c r="A273" s="32"/>
      <c r="B273" s="157"/>
      <c r="C273" s="158">
        <v>81</v>
      </c>
      <c r="D273" s="158" t="s">
        <v>135</v>
      </c>
      <c r="E273" s="159" t="s">
        <v>439</v>
      </c>
      <c r="F273" s="160" t="s">
        <v>440</v>
      </c>
      <c r="G273" s="161" t="s">
        <v>179</v>
      </c>
      <c r="H273" s="162">
        <v>3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</v>
      </c>
      <c r="R273" s="168">
        <f t="shared" si="32"/>
        <v>0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181</v>
      </c>
      <c r="AT273" s="170" t="s">
        <v>135</v>
      </c>
      <c r="AU273" s="170" t="s">
        <v>138</v>
      </c>
      <c r="AY273" s="17" t="s">
        <v>132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138</v>
      </c>
      <c r="BK273" s="171">
        <f t="shared" si="39"/>
        <v>0</v>
      </c>
      <c r="BL273" s="17" t="s">
        <v>181</v>
      </c>
      <c r="BM273" s="170" t="s">
        <v>441</v>
      </c>
    </row>
    <row r="274" spans="1:65" s="2" customFormat="1" ht="21.75" customHeight="1">
      <c r="A274" s="32"/>
      <c r="B274" s="157"/>
      <c r="C274" s="196">
        <v>82</v>
      </c>
      <c r="D274" s="196" t="s">
        <v>182</v>
      </c>
      <c r="E274" s="197" t="s">
        <v>442</v>
      </c>
      <c r="F274" s="198" t="s">
        <v>443</v>
      </c>
      <c r="G274" s="199" t="s">
        <v>179</v>
      </c>
      <c r="H274" s="200">
        <v>3</v>
      </c>
      <c r="I274" s="201"/>
      <c r="J274" s="202">
        <f t="shared" si="30"/>
        <v>0</v>
      </c>
      <c r="K274" s="203"/>
      <c r="L274" s="204"/>
      <c r="M274" s="205" t="s">
        <v>1</v>
      </c>
      <c r="N274" s="206" t="s">
        <v>42</v>
      </c>
      <c r="O274" s="58"/>
      <c r="P274" s="168">
        <f t="shared" si="31"/>
        <v>0</v>
      </c>
      <c r="Q274" s="168">
        <v>0.0001</v>
      </c>
      <c r="R274" s="168">
        <f t="shared" si="32"/>
        <v>0.00030000000000000003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251</v>
      </c>
      <c r="AT274" s="170" t="s">
        <v>182</v>
      </c>
      <c r="AU274" s="170" t="s">
        <v>138</v>
      </c>
      <c r="AY274" s="17" t="s">
        <v>132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138</v>
      </c>
      <c r="BK274" s="171">
        <f t="shared" si="39"/>
        <v>0</v>
      </c>
      <c r="BL274" s="17" t="s">
        <v>181</v>
      </c>
      <c r="BM274" s="170" t="s">
        <v>444</v>
      </c>
    </row>
    <row r="275" spans="1:65" s="2" customFormat="1" ht="21.75" customHeight="1">
      <c r="A275" s="32"/>
      <c r="B275" s="157"/>
      <c r="C275" s="158">
        <v>83</v>
      </c>
      <c r="D275" s="158" t="s">
        <v>135</v>
      </c>
      <c r="E275" s="159" t="s">
        <v>445</v>
      </c>
      <c r="F275" s="160" t="s">
        <v>446</v>
      </c>
      <c r="G275" s="161" t="s">
        <v>179</v>
      </c>
      <c r="H275" s="162">
        <v>3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</v>
      </c>
      <c r="R275" s="168">
        <f t="shared" si="32"/>
        <v>0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181</v>
      </c>
      <c r="AT275" s="170" t="s">
        <v>135</v>
      </c>
      <c r="AU275" s="170" t="s">
        <v>138</v>
      </c>
      <c r="AY275" s="17" t="s">
        <v>132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138</v>
      </c>
      <c r="BK275" s="171">
        <f t="shared" si="39"/>
        <v>0</v>
      </c>
      <c r="BL275" s="17" t="s">
        <v>181</v>
      </c>
      <c r="BM275" s="170" t="s">
        <v>447</v>
      </c>
    </row>
    <row r="276" spans="1:65" s="2" customFormat="1" ht="16.5" customHeight="1">
      <c r="A276" s="32"/>
      <c r="B276" s="157"/>
      <c r="C276" s="196">
        <v>84</v>
      </c>
      <c r="D276" s="196" t="s">
        <v>182</v>
      </c>
      <c r="E276" s="197" t="s">
        <v>448</v>
      </c>
      <c r="F276" s="198" t="s">
        <v>449</v>
      </c>
      <c r="G276" s="199" t="s">
        <v>179</v>
      </c>
      <c r="H276" s="200">
        <v>3</v>
      </c>
      <c r="I276" s="201"/>
      <c r="J276" s="202">
        <f t="shared" si="30"/>
        <v>0</v>
      </c>
      <c r="K276" s="203"/>
      <c r="L276" s="204"/>
      <c r="M276" s="205" t="s">
        <v>1</v>
      </c>
      <c r="N276" s="206" t="s">
        <v>42</v>
      </c>
      <c r="O276" s="58"/>
      <c r="P276" s="168">
        <f t="shared" si="31"/>
        <v>0</v>
      </c>
      <c r="Q276" s="168">
        <v>0.00027</v>
      </c>
      <c r="R276" s="168">
        <f t="shared" si="32"/>
        <v>0.00081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251</v>
      </c>
      <c r="AT276" s="170" t="s">
        <v>182</v>
      </c>
      <c r="AU276" s="170" t="s">
        <v>138</v>
      </c>
      <c r="AY276" s="17" t="s">
        <v>132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138</v>
      </c>
      <c r="BK276" s="171">
        <f t="shared" si="39"/>
        <v>0</v>
      </c>
      <c r="BL276" s="17" t="s">
        <v>181</v>
      </c>
      <c r="BM276" s="170" t="s">
        <v>450</v>
      </c>
    </row>
    <row r="277" spans="1:65" s="2" customFormat="1" ht="21.75" customHeight="1">
      <c r="A277" s="32"/>
      <c r="B277" s="157"/>
      <c r="C277" s="158">
        <v>85</v>
      </c>
      <c r="D277" s="158" t="s">
        <v>135</v>
      </c>
      <c r="E277" s="159" t="s">
        <v>451</v>
      </c>
      <c r="F277" s="160" t="s">
        <v>452</v>
      </c>
      <c r="G277" s="161" t="s">
        <v>179</v>
      </c>
      <c r="H277" s="162">
        <v>3</v>
      </c>
      <c r="I277" s="163"/>
      <c r="J277" s="164">
        <f t="shared" si="30"/>
        <v>0</v>
      </c>
      <c r="K277" s="165"/>
      <c r="L277" s="33"/>
      <c r="M277" s="166" t="s">
        <v>1</v>
      </c>
      <c r="N277" s="167" t="s">
        <v>42</v>
      </c>
      <c r="O277" s="58"/>
      <c r="P277" s="168">
        <f t="shared" si="31"/>
        <v>0</v>
      </c>
      <c r="Q277" s="168">
        <v>0</v>
      </c>
      <c r="R277" s="168">
        <f t="shared" si="32"/>
        <v>0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181</v>
      </c>
      <c r="AT277" s="170" t="s">
        <v>135</v>
      </c>
      <c r="AU277" s="170" t="s">
        <v>138</v>
      </c>
      <c r="AY277" s="17" t="s">
        <v>132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138</v>
      </c>
      <c r="BK277" s="171">
        <f t="shared" si="39"/>
        <v>0</v>
      </c>
      <c r="BL277" s="17" t="s">
        <v>181</v>
      </c>
      <c r="BM277" s="170" t="s">
        <v>453</v>
      </c>
    </row>
    <row r="278" spans="1:65" s="2" customFormat="1" ht="16.5" customHeight="1">
      <c r="A278" s="32"/>
      <c r="B278" s="157"/>
      <c r="C278" s="196">
        <v>86</v>
      </c>
      <c r="D278" s="196" t="s">
        <v>182</v>
      </c>
      <c r="E278" s="197" t="s">
        <v>454</v>
      </c>
      <c r="F278" s="198" t="s">
        <v>455</v>
      </c>
      <c r="G278" s="199" t="s">
        <v>179</v>
      </c>
      <c r="H278" s="200">
        <v>2</v>
      </c>
      <c r="I278" s="201"/>
      <c r="J278" s="202">
        <f t="shared" si="30"/>
        <v>0</v>
      </c>
      <c r="K278" s="203"/>
      <c r="L278" s="204"/>
      <c r="M278" s="205" t="s">
        <v>1</v>
      </c>
      <c r="N278" s="206" t="s">
        <v>42</v>
      </c>
      <c r="O278" s="58"/>
      <c r="P278" s="168">
        <f t="shared" si="31"/>
        <v>0</v>
      </c>
      <c r="Q278" s="168">
        <v>0.0008</v>
      </c>
      <c r="R278" s="168">
        <f t="shared" si="32"/>
        <v>0.0016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251</v>
      </c>
      <c r="AT278" s="170" t="s">
        <v>182</v>
      </c>
      <c r="AU278" s="170" t="s">
        <v>138</v>
      </c>
      <c r="AY278" s="17" t="s">
        <v>132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138</v>
      </c>
      <c r="BK278" s="171">
        <f t="shared" si="39"/>
        <v>0</v>
      </c>
      <c r="BL278" s="17" t="s">
        <v>181</v>
      </c>
      <c r="BM278" s="170" t="s">
        <v>456</v>
      </c>
    </row>
    <row r="279" spans="1:65" s="2" customFormat="1" ht="21.75" customHeight="1">
      <c r="A279" s="32"/>
      <c r="B279" s="157"/>
      <c r="C279" s="196">
        <v>87</v>
      </c>
      <c r="D279" s="196" t="s">
        <v>182</v>
      </c>
      <c r="E279" s="197" t="s">
        <v>457</v>
      </c>
      <c r="F279" s="198" t="s">
        <v>458</v>
      </c>
      <c r="G279" s="199" t="s">
        <v>179</v>
      </c>
      <c r="H279" s="200">
        <v>1</v>
      </c>
      <c r="I279" s="201"/>
      <c r="J279" s="202">
        <f t="shared" si="30"/>
        <v>0</v>
      </c>
      <c r="K279" s="203"/>
      <c r="L279" s="204"/>
      <c r="M279" s="205" t="s">
        <v>1</v>
      </c>
      <c r="N279" s="206" t="s">
        <v>42</v>
      </c>
      <c r="O279" s="58"/>
      <c r="P279" s="168">
        <f t="shared" si="31"/>
        <v>0</v>
      </c>
      <c r="Q279" s="168">
        <v>0.0016</v>
      </c>
      <c r="R279" s="168">
        <f t="shared" si="32"/>
        <v>0.0016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251</v>
      </c>
      <c r="AT279" s="170" t="s">
        <v>182</v>
      </c>
      <c r="AU279" s="170" t="s">
        <v>138</v>
      </c>
      <c r="AY279" s="17" t="s">
        <v>132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138</v>
      </c>
      <c r="BK279" s="171">
        <f t="shared" si="39"/>
        <v>0</v>
      </c>
      <c r="BL279" s="17" t="s">
        <v>181</v>
      </c>
      <c r="BM279" s="170" t="s">
        <v>459</v>
      </c>
    </row>
    <row r="280" spans="1:65" s="2" customFormat="1" ht="16.5" customHeight="1">
      <c r="A280" s="32"/>
      <c r="B280" s="157"/>
      <c r="C280" s="196">
        <v>88</v>
      </c>
      <c r="D280" s="196" t="s">
        <v>182</v>
      </c>
      <c r="E280" s="197" t="s">
        <v>460</v>
      </c>
      <c r="F280" s="198" t="s">
        <v>461</v>
      </c>
      <c r="G280" s="199" t="s">
        <v>264</v>
      </c>
      <c r="H280" s="200">
        <v>30</v>
      </c>
      <c r="I280" s="201"/>
      <c r="J280" s="202">
        <f t="shared" si="30"/>
        <v>0</v>
      </c>
      <c r="K280" s="203"/>
      <c r="L280" s="204"/>
      <c r="M280" s="205" t="s">
        <v>1</v>
      </c>
      <c r="N280" s="206" t="s">
        <v>42</v>
      </c>
      <c r="O280" s="58"/>
      <c r="P280" s="168">
        <f t="shared" si="31"/>
        <v>0</v>
      </c>
      <c r="Q280" s="168">
        <v>0.00012</v>
      </c>
      <c r="R280" s="168">
        <f t="shared" si="32"/>
        <v>0.0036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251</v>
      </c>
      <c r="AT280" s="170" t="s">
        <v>182</v>
      </c>
      <c r="AU280" s="170" t="s">
        <v>138</v>
      </c>
      <c r="AY280" s="17" t="s">
        <v>132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138</v>
      </c>
      <c r="BK280" s="171">
        <f t="shared" si="39"/>
        <v>0</v>
      </c>
      <c r="BL280" s="17" t="s">
        <v>181</v>
      </c>
      <c r="BM280" s="170" t="s">
        <v>462</v>
      </c>
    </row>
    <row r="281" spans="1:65" s="2" customFormat="1" ht="21.75" customHeight="1">
      <c r="A281" s="32"/>
      <c r="B281" s="157"/>
      <c r="C281" s="158">
        <v>89</v>
      </c>
      <c r="D281" s="158" t="s">
        <v>135</v>
      </c>
      <c r="E281" s="159" t="s">
        <v>463</v>
      </c>
      <c r="F281" s="160" t="s">
        <v>464</v>
      </c>
      <c r="G281" s="161" t="s">
        <v>179</v>
      </c>
      <c r="H281" s="162">
        <v>1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181</v>
      </c>
      <c r="AT281" s="170" t="s">
        <v>135</v>
      </c>
      <c r="AU281" s="170" t="s">
        <v>138</v>
      </c>
      <c r="AY281" s="17" t="s">
        <v>132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138</v>
      </c>
      <c r="BK281" s="171">
        <f t="shared" si="39"/>
        <v>0</v>
      </c>
      <c r="BL281" s="17" t="s">
        <v>181</v>
      </c>
      <c r="BM281" s="170" t="s">
        <v>465</v>
      </c>
    </row>
    <row r="282" spans="1:65" s="2" customFormat="1" ht="21.75" customHeight="1">
      <c r="A282" s="32"/>
      <c r="B282" s="157"/>
      <c r="C282" s="158">
        <v>90</v>
      </c>
      <c r="D282" s="158" t="s">
        <v>135</v>
      </c>
      <c r="E282" s="159" t="s">
        <v>466</v>
      </c>
      <c r="F282" s="160" t="s">
        <v>467</v>
      </c>
      <c r="G282" s="161" t="s">
        <v>212</v>
      </c>
      <c r="H282" s="162">
        <v>0.034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181</v>
      </c>
      <c r="AT282" s="170" t="s">
        <v>135</v>
      </c>
      <c r="AU282" s="170" t="s">
        <v>138</v>
      </c>
      <c r="AY282" s="17" t="s">
        <v>132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138</v>
      </c>
      <c r="BK282" s="171">
        <f t="shared" si="39"/>
        <v>0</v>
      </c>
      <c r="BL282" s="17" t="s">
        <v>181</v>
      </c>
      <c r="BM282" s="170" t="s">
        <v>468</v>
      </c>
    </row>
    <row r="283" spans="1:65" s="2" customFormat="1" ht="21.75" customHeight="1">
      <c r="A283" s="32"/>
      <c r="B283" s="157"/>
      <c r="C283" s="196">
        <v>91</v>
      </c>
      <c r="D283" s="196" t="s">
        <v>182</v>
      </c>
      <c r="E283" s="197" t="s">
        <v>469</v>
      </c>
      <c r="F283" s="198" t="s">
        <v>716</v>
      </c>
      <c r="G283" s="199" t="s">
        <v>403</v>
      </c>
      <c r="H283" s="200">
        <v>1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0</v>
      </c>
      <c r="R283" s="168">
        <f t="shared" si="32"/>
        <v>0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251</v>
      </c>
      <c r="AT283" s="170" t="s">
        <v>182</v>
      </c>
      <c r="AU283" s="170" t="s">
        <v>138</v>
      </c>
      <c r="AY283" s="17" t="s">
        <v>132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138</v>
      </c>
      <c r="BK283" s="171">
        <f t="shared" si="39"/>
        <v>0</v>
      </c>
      <c r="BL283" s="17" t="s">
        <v>181</v>
      </c>
      <c r="BM283" s="170" t="s">
        <v>470</v>
      </c>
    </row>
    <row r="284" spans="1:65" s="2" customFormat="1" ht="21.75" customHeight="1">
      <c r="A284" s="32"/>
      <c r="B284" s="157"/>
      <c r="C284" s="158">
        <v>92</v>
      </c>
      <c r="D284" s="158" t="s">
        <v>135</v>
      </c>
      <c r="E284" s="159" t="s">
        <v>471</v>
      </c>
      <c r="F284" s="160" t="s">
        <v>472</v>
      </c>
      <c r="G284" s="161" t="s">
        <v>212</v>
      </c>
      <c r="H284" s="162">
        <v>0.034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181</v>
      </c>
      <c r="AT284" s="170" t="s">
        <v>135</v>
      </c>
      <c r="AU284" s="170" t="s">
        <v>138</v>
      </c>
      <c r="AY284" s="17" t="s">
        <v>132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138</v>
      </c>
      <c r="BK284" s="171">
        <f t="shared" si="39"/>
        <v>0</v>
      </c>
      <c r="BL284" s="17" t="s">
        <v>181</v>
      </c>
      <c r="BM284" s="170" t="s">
        <v>473</v>
      </c>
    </row>
    <row r="285" spans="2:63" s="12" customFormat="1" ht="22.9" customHeight="1">
      <c r="B285" s="144"/>
      <c r="D285" s="145" t="s">
        <v>75</v>
      </c>
      <c r="E285" s="155" t="s">
        <v>474</v>
      </c>
      <c r="F285" s="155" t="s">
        <v>475</v>
      </c>
      <c r="I285" s="147"/>
      <c r="J285" s="156">
        <f>BK285</f>
        <v>0</v>
      </c>
      <c r="L285" s="144"/>
      <c r="M285" s="149"/>
      <c r="N285" s="150"/>
      <c r="O285" s="150"/>
      <c r="P285" s="151">
        <f>SUM(P286:P292)</f>
        <v>0</v>
      </c>
      <c r="Q285" s="150"/>
      <c r="R285" s="151">
        <f>SUM(R286:R292)</f>
        <v>0.005</v>
      </c>
      <c r="S285" s="150"/>
      <c r="T285" s="152">
        <f>SUM(T286:T292)</f>
        <v>0.002</v>
      </c>
      <c r="AR285" s="145" t="s">
        <v>138</v>
      </c>
      <c r="AT285" s="153" t="s">
        <v>75</v>
      </c>
      <c r="AU285" s="153" t="s">
        <v>84</v>
      </c>
      <c r="AY285" s="145" t="s">
        <v>132</v>
      </c>
      <c r="BK285" s="154">
        <f>SUM(BK286:BK292)</f>
        <v>0</v>
      </c>
    </row>
    <row r="286" spans="1:65" s="2" customFormat="1" ht="16.5" customHeight="1">
      <c r="A286" s="32"/>
      <c r="B286" s="157"/>
      <c r="C286" s="158">
        <v>93</v>
      </c>
      <c r="D286" s="158" t="s">
        <v>135</v>
      </c>
      <c r="E286" s="159" t="s">
        <v>476</v>
      </c>
      <c r="F286" s="160" t="s">
        <v>477</v>
      </c>
      <c r="G286" s="161" t="s">
        <v>179</v>
      </c>
      <c r="H286" s="162">
        <v>1</v>
      </c>
      <c r="I286" s="163"/>
      <c r="J286" s="164">
        <f aca="true" t="shared" si="40" ref="J286:J292"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 aca="true" t="shared" si="41" ref="P286:P292">O286*H286</f>
        <v>0</v>
      </c>
      <c r="Q286" s="168">
        <v>0</v>
      </c>
      <c r="R286" s="168">
        <f aca="true" t="shared" si="42" ref="R286:R292">Q286*H286</f>
        <v>0</v>
      </c>
      <c r="S286" s="168">
        <v>0</v>
      </c>
      <c r="T286" s="169">
        <f aca="true" t="shared" si="43" ref="T286:T292"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181</v>
      </c>
      <c r="AT286" s="170" t="s">
        <v>135</v>
      </c>
      <c r="AU286" s="170" t="s">
        <v>138</v>
      </c>
      <c r="AY286" s="17" t="s">
        <v>132</v>
      </c>
      <c r="BE286" s="171">
        <f aca="true" t="shared" si="44" ref="BE286:BE292">IF(N286="základní",J286,0)</f>
        <v>0</v>
      </c>
      <c r="BF286" s="171">
        <f aca="true" t="shared" si="45" ref="BF286:BF292">IF(N286="snížená",J286,0)</f>
        <v>0</v>
      </c>
      <c r="BG286" s="171">
        <f aca="true" t="shared" si="46" ref="BG286:BG292">IF(N286="zákl. přenesená",J286,0)</f>
        <v>0</v>
      </c>
      <c r="BH286" s="171">
        <f aca="true" t="shared" si="47" ref="BH286:BH292">IF(N286="sníž. přenesená",J286,0)</f>
        <v>0</v>
      </c>
      <c r="BI286" s="171">
        <f aca="true" t="shared" si="48" ref="BI286:BI292">IF(N286="nulová",J286,0)</f>
        <v>0</v>
      </c>
      <c r="BJ286" s="17" t="s">
        <v>138</v>
      </c>
      <c r="BK286" s="171">
        <f aca="true" t="shared" si="49" ref="BK286:BK292">ROUND(I286*H286,2)</f>
        <v>0</v>
      </c>
      <c r="BL286" s="17" t="s">
        <v>181</v>
      </c>
      <c r="BM286" s="170" t="s">
        <v>478</v>
      </c>
    </row>
    <row r="287" spans="1:65" s="2" customFormat="1" ht="16.5" customHeight="1">
      <c r="A287" s="32"/>
      <c r="B287" s="157"/>
      <c r="C287" s="196">
        <v>94</v>
      </c>
      <c r="D287" s="196" t="s">
        <v>182</v>
      </c>
      <c r="E287" s="197" t="s">
        <v>479</v>
      </c>
      <c r="F287" s="198" t="s">
        <v>480</v>
      </c>
      <c r="G287" s="199" t="s">
        <v>179</v>
      </c>
      <c r="H287" s="200">
        <v>1</v>
      </c>
      <c r="I287" s="201"/>
      <c r="J287" s="202">
        <f t="shared" si="40"/>
        <v>0</v>
      </c>
      <c r="K287" s="203"/>
      <c r="L287" s="204"/>
      <c r="M287" s="205" t="s">
        <v>1</v>
      </c>
      <c r="N287" s="206" t="s">
        <v>42</v>
      </c>
      <c r="O287" s="58"/>
      <c r="P287" s="168">
        <f t="shared" si="41"/>
        <v>0</v>
      </c>
      <c r="Q287" s="168">
        <v>0.005</v>
      </c>
      <c r="R287" s="168">
        <f t="shared" si="42"/>
        <v>0.005</v>
      </c>
      <c r="S287" s="168">
        <v>0</v>
      </c>
      <c r="T287" s="169">
        <f t="shared" si="4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251</v>
      </c>
      <c r="AT287" s="170" t="s">
        <v>182</v>
      </c>
      <c r="AU287" s="170" t="s">
        <v>138</v>
      </c>
      <c r="AY287" s="17" t="s">
        <v>132</v>
      </c>
      <c r="BE287" s="171">
        <f t="shared" si="44"/>
        <v>0</v>
      </c>
      <c r="BF287" s="171">
        <f t="shared" si="45"/>
        <v>0</v>
      </c>
      <c r="BG287" s="171">
        <f t="shared" si="46"/>
        <v>0</v>
      </c>
      <c r="BH287" s="171">
        <f t="shared" si="47"/>
        <v>0</v>
      </c>
      <c r="BI287" s="171">
        <f t="shared" si="48"/>
        <v>0</v>
      </c>
      <c r="BJ287" s="17" t="s">
        <v>138</v>
      </c>
      <c r="BK287" s="171">
        <f t="shared" si="49"/>
        <v>0</v>
      </c>
      <c r="BL287" s="17" t="s">
        <v>181</v>
      </c>
      <c r="BM287" s="170" t="s">
        <v>481</v>
      </c>
    </row>
    <row r="288" spans="1:65" s="2" customFormat="1" ht="21.75" customHeight="1">
      <c r="A288" s="32"/>
      <c r="B288" s="157"/>
      <c r="C288" s="158">
        <v>95</v>
      </c>
      <c r="D288" s="158" t="s">
        <v>135</v>
      </c>
      <c r="E288" s="159" t="s">
        <v>482</v>
      </c>
      <c r="F288" s="160" t="s">
        <v>483</v>
      </c>
      <c r="G288" s="161" t="s">
        <v>179</v>
      </c>
      <c r="H288" s="162">
        <v>1</v>
      </c>
      <c r="I288" s="163"/>
      <c r="J288" s="164">
        <f t="shared" si="40"/>
        <v>0</v>
      </c>
      <c r="K288" s="165"/>
      <c r="L288" s="33"/>
      <c r="M288" s="166" t="s">
        <v>1</v>
      </c>
      <c r="N288" s="167" t="s">
        <v>42</v>
      </c>
      <c r="O288" s="58"/>
      <c r="P288" s="168">
        <f t="shared" si="41"/>
        <v>0</v>
      </c>
      <c r="Q288" s="168">
        <v>0</v>
      </c>
      <c r="R288" s="168">
        <f t="shared" si="42"/>
        <v>0</v>
      </c>
      <c r="S288" s="168">
        <v>0.002</v>
      </c>
      <c r="T288" s="169">
        <f t="shared" si="43"/>
        <v>0.002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181</v>
      </c>
      <c r="AT288" s="170" t="s">
        <v>135</v>
      </c>
      <c r="AU288" s="170" t="s">
        <v>138</v>
      </c>
      <c r="AY288" s="17" t="s">
        <v>132</v>
      </c>
      <c r="BE288" s="171">
        <f t="shared" si="44"/>
        <v>0</v>
      </c>
      <c r="BF288" s="171">
        <f t="shared" si="45"/>
        <v>0</v>
      </c>
      <c r="BG288" s="171">
        <f t="shared" si="46"/>
        <v>0</v>
      </c>
      <c r="BH288" s="171">
        <f t="shared" si="47"/>
        <v>0</v>
      </c>
      <c r="BI288" s="171">
        <f t="shared" si="48"/>
        <v>0</v>
      </c>
      <c r="BJ288" s="17" t="s">
        <v>138</v>
      </c>
      <c r="BK288" s="171">
        <f t="shared" si="49"/>
        <v>0</v>
      </c>
      <c r="BL288" s="17" t="s">
        <v>181</v>
      </c>
      <c r="BM288" s="170" t="s">
        <v>484</v>
      </c>
    </row>
    <row r="289" spans="1:65" s="2" customFormat="1" ht="23.25" customHeight="1">
      <c r="A289" s="32"/>
      <c r="B289" s="157"/>
      <c r="C289" s="158">
        <v>96</v>
      </c>
      <c r="D289" s="158" t="s">
        <v>135</v>
      </c>
      <c r="E289" s="159" t="s">
        <v>485</v>
      </c>
      <c r="F289" s="160" t="s">
        <v>486</v>
      </c>
      <c r="G289" s="161" t="s">
        <v>179</v>
      </c>
      <c r="H289" s="162">
        <v>1</v>
      </c>
      <c r="I289" s="163"/>
      <c r="J289" s="164">
        <f t="shared" si="4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41"/>
        <v>0</v>
      </c>
      <c r="Q289" s="168">
        <v>0</v>
      </c>
      <c r="R289" s="168">
        <f t="shared" si="42"/>
        <v>0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181</v>
      </c>
      <c r="AT289" s="170" t="s">
        <v>135</v>
      </c>
      <c r="AU289" s="170" t="s">
        <v>138</v>
      </c>
      <c r="AY289" s="17" t="s">
        <v>132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138</v>
      </c>
      <c r="BK289" s="171">
        <f t="shared" si="49"/>
        <v>0</v>
      </c>
      <c r="BL289" s="17" t="s">
        <v>181</v>
      </c>
      <c r="BM289" s="170" t="s">
        <v>487</v>
      </c>
    </row>
    <row r="290" spans="1:65" s="2" customFormat="1" ht="16.5" customHeight="1">
      <c r="A290" s="32"/>
      <c r="B290" s="157"/>
      <c r="C290" s="196">
        <v>97</v>
      </c>
      <c r="D290" s="196" t="s">
        <v>182</v>
      </c>
      <c r="E290" s="197" t="s">
        <v>75</v>
      </c>
      <c r="F290" s="198" t="s">
        <v>717</v>
      </c>
      <c r="G290" s="199" t="s">
        <v>403</v>
      </c>
      <c r="H290" s="200">
        <v>1</v>
      </c>
      <c r="I290" s="201"/>
      <c r="J290" s="202">
        <f t="shared" si="4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251</v>
      </c>
      <c r="AT290" s="170" t="s">
        <v>182</v>
      </c>
      <c r="AU290" s="170" t="s">
        <v>138</v>
      </c>
      <c r="AY290" s="17" t="s">
        <v>132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138</v>
      </c>
      <c r="BK290" s="171">
        <f t="shared" si="49"/>
        <v>0</v>
      </c>
      <c r="BL290" s="17" t="s">
        <v>181</v>
      </c>
      <c r="BM290" s="170" t="s">
        <v>488</v>
      </c>
    </row>
    <row r="291" spans="1:65" s="2" customFormat="1" ht="21.75" customHeight="1">
      <c r="A291" s="32"/>
      <c r="B291" s="157"/>
      <c r="C291" s="158">
        <v>98</v>
      </c>
      <c r="D291" s="158" t="s">
        <v>135</v>
      </c>
      <c r="E291" s="159" t="s">
        <v>489</v>
      </c>
      <c r="F291" s="160" t="s">
        <v>490</v>
      </c>
      <c r="G291" s="161" t="s">
        <v>212</v>
      </c>
      <c r="H291" s="162">
        <v>0.005</v>
      </c>
      <c r="I291" s="163"/>
      <c r="J291" s="164">
        <f t="shared" si="4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41"/>
        <v>0</v>
      </c>
      <c r="Q291" s="168">
        <v>0</v>
      </c>
      <c r="R291" s="168">
        <f t="shared" si="42"/>
        <v>0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181</v>
      </c>
      <c r="AT291" s="170" t="s">
        <v>135</v>
      </c>
      <c r="AU291" s="170" t="s">
        <v>138</v>
      </c>
      <c r="AY291" s="17" t="s">
        <v>132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138</v>
      </c>
      <c r="BK291" s="171">
        <f t="shared" si="49"/>
        <v>0</v>
      </c>
      <c r="BL291" s="17" t="s">
        <v>181</v>
      </c>
      <c r="BM291" s="170" t="s">
        <v>491</v>
      </c>
    </row>
    <row r="292" spans="1:65" s="2" customFormat="1" ht="21.75" customHeight="1">
      <c r="A292" s="32"/>
      <c r="B292" s="157"/>
      <c r="C292" s="158">
        <v>99</v>
      </c>
      <c r="D292" s="158" t="s">
        <v>135</v>
      </c>
      <c r="E292" s="159" t="s">
        <v>492</v>
      </c>
      <c r="F292" s="160" t="s">
        <v>493</v>
      </c>
      <c r="G292" s="161" t="s">
        <v>212</v>
      </c>
      <c r="H292" s="162">
        <v>0.005</v>
      </c>
      <c r="I292" s="163"/>
      <c r="J292" s="164">
        <f t="shared" si="4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41"/>
        <v>0</v>
      </c>
      <c r="Q292" s="168">
        <v>0</v>
      </c>
      <c r="R292" s="168">
        <f t="shared" si="42"/>
        <v>0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181</v>
      </c>
      <c r="AT292" s="170" t="s">
        <v>135</v>
      </c>
      <c r="AU292" s="170" t="s">
        <v>138</v>
      </c>
      <c r="AY292" s="17" t="s">
        <v>132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138</v>
      </c>
      <c r="BK292" s="171">
        <f t="shared" si="49"/>
        <v>0</v>
      </c>
      <c r="BL292" s="17" t="s">
        <v>181</v>
      </c>
      <c r="BM292" s="170" t="s">
        <v>494</v>
      </c>
    </row>
    <row r="293" spans="2:63" s="12" customFormat="1" ht="22.9" customHeight="1">
      <c r="B293" s="144"/>
      <c r="D293" s="145" t="s">
        <v>75</v>
      </c>
      <c r="E293" s="155" t="s">
        <v>495</v>
      </c>
      <c r="F293" s="155" t="s">
        <v>496</v>
      </c>
      <c r="I293" s="147"/>
      <c r="J293" s="156">
        <f>BK293</f>
        <v>0</v>
      </c>
      <c r="L293" s="144"/>
      <c r="M293" s="149"/>
      <c r="N293" s="150"/>
      <c r="O293" s="150"/>
      <c r="P293" s="151">
        <f>SUM(P294:P311)</f>
        <v>0</v>
      </c>
      <c r="Q293" s="150"/>
      <c r="R293" s="151">
        <f>SUM(R294:R311)</f>
        <v>0.5522920299999999</v>
      </c>
      <c r="S293" s="150"/>
      <c r="T293" s="152">
        <f>SUM(T294:T311)</f>
        <v>0</v>
      </c>
      <c r="AR293" s="145" t="s">
        <v>138</v>
      </c>
      <c r="AT293" s="153" t="s">
        <v>75</v>
      </c>
      <c r="AU293" s="153" t="s">
        <v>84</v>
      </c>
      <c r="AY293" s="145" t="s">
        <v>132</v>
      </c>
      <c r="BK293" s="154">
        <f>SUM(BK294:BK311)</f>
        <v>0</v>
      </c>
    </row>
    <row r="294" spans="1:65" s="2" customFormat="1" ht="21.75" customHeight="1">
      <c r="A294" s="32"/>
      <c r="B294" s="157"/>
      <c r="C294" s="158">
        <v>100</v>
      </c>
      <c r="D294" s="158" t="s">
        <v>135</v>
      </c>
      <c r="E294" s="159" t="s">
        <v>497</v>
      </c>
      <c r="F294" s="160" t="s">
        <v>498</v>
      </c>
      <c r="G294" s="161" t="s">
        <v>136</v>
      </c>
      <c r="H294" s="162">
        <v>20.813</v>
      </c>
      <c r="I294" s="163"/>
      <c r="J294" s="164">
        <f>ROUND(I294*H294,2)</f>
        <v>0</v>
      </c>
      <c r="K294" s="165"/>
      <c r="L294" s="33"/>
      <c r="M294" s="166" t="s">
        <v>1</v>
      </c>
      <c r="N294" s="167" t="s">
        <v>42</v>
      </c>
      <c r="O294" s="58"/>
      <c r="P294" s="168">
        <f>O294*H294</f>
        <v>0</v>
      </c>
      <c r="Q294" s="168">
        <v>0.02541</v>
      </c>
      <c r="R294" s="168">
        <f>Q294*H294</f>
        <v>0.5288583299999999</v>
      </c>
      <c r="S294" s="168">
        <v>0</v>
      </c>
      <c r="T294" s="169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181</v>
      </c>
      <c r="AT294" s="170" t="s">
        <v>135</v>
      </c>
      <c r="AU294" s="170" t="s">
        <v>138</v>
      </c>
      <c r="AY294" s="17" t="s">
        <v>132</v>
      </c>
      <c r="BE294" s="171">
        <f>IF(N294="základní",J294,0)</f>
        <v>0</v>
      </c>
      <c r="BF294" s="171">
        <f>IF(N294="snížená",J294,0)</f>
        <v>0</v>
      </c>
      <c r="BG294" s="171">
        <f>IF(N294="zákl. přenesená",J294,0)</f>
        <v>0</v>
      </c>
      <c r="BH294" s="171">
        <f>IF(N294="sníž. přenesená",J294,0)</f>
        <v>0</v>
      </c>
      <c r="BI294" s="171">
        <f>IF(N294="nulová",J294,0)</f>
        <v>0</v>
      </c>
      <c r="BJ294" s="17" t="s">
        <v>138</v>
      </c>
      <c r="BK294" s="171">
        <f>ROUND(I294*H294,2)</f>
        <v>0</v>
      </c>
      <c r="BL294" s="17" t="s">
        <v>181</v>
      </c>
      <c r="BM294" s="170" t="s">
        <v>499</v>
      </c>
    </row>
    <row r="295" spans="2:51" s="13" customFormat="1" ht="12">
      <c r="B295" s="172"/>
      <c r="D295" s="173" t="s">
        <v>139</v>
      </c>
      <c r="E295" s="174" t="s">
        <v>1</v>
      </c>
      <c r="F295" s="175" t="s">
        <v>500</v>
      </c>
      <c r="H295" s="176">
        <v>4.771</v>
      </c>
      <c r="I295" s="177"/>
      <c r="L295" s="172"/>
      <c r="M295" s="178"/>
      <c r="N295" s="179"/>
      <c r="O295" s="179"/>
      <c r="P295" s="179"/>
      <c r="Q295" s="179"/>
      <c r="R295" s="179"/>
      <c r="S295" s="179"/>
      <c r="T295" s="180"/>
      <c r="AT295" s="174" t="s">
        <v>139</v>
      </c>
      <c r="AU295" s="174" t="s">
        <v>138</v>
      </c>
      <c r="AV295" s="13" t="s">
        <v>138</v>
      </c>
      <c r="AW295" s="13" t="s">
        <v>33</v>
      </c>
      <c r="AX295" s="13" t="s">
        <v>76</v>
      </c>
      <c r="AY295" s="174" t="s">
        <v>132</v>
      </c>
    </row>
    <row r="296" spans="2:51" s="13" customFormat="1" ht="12">
      <c r="B296" s="172"/>
      <c r="D296" s="173" t="s">
        <v>139</v>
      </c>
      <c r="E296" s="174" t="s">
        <v>1</v>
      </c>
      <c r="F296" s="175" t="s">
        <v>501</v>
      </c>
      <c r="H296" s="176">
        <v>10.504</v>
      </c>
      <c r="I296" s="177"/>
      <c r="L296" s="172"/>
      <c r="M296" s="178"/>
      <c r="N296" s="179"/>
      <c r="O296" s="179"/>
      <c r="P296" s="179"/>
      <c r="Q296" s="179"/>
      <c r="R296" s="179"/>
      <c r="S296" s="179"/>
      <c r="T296" s="180"/>
      <c r="AT296" s="174" t="s">
        <v>139</v>
      </c>
      <c r="AU296" s="174" t="s">
        <v>138</v>
      </c>
      <c r="AV296" s="13" t="s">
        <v>138</v>
      </c>
      <c r="AW296" s="13" t="s">
        <v>33</v>
      </c>
      <c r="AX296" s="13" t="s">
        <v>76</v>
      </c>
      <c r="AY296" s="174" t="s">
        <v>132</v>
      </c>
    </row>
    <row r="297" spans="2:51" s="13" customFormat="1" ht="12">
      <c r="B297" s="172"/>
      <c r="D297" s="173" t="s">
        <v>139</v>
      </c>
      <c r="E297" s="174" t="s">
        <v>1</v>
      </c>
      <c r="F297" s="175" t="s">
        <v>502</v>
      </c>
      <c r="H297" s="176">
        <v>3.198</v>
      </c>
      <c r="I297" s="177"/>
      <c r="L297" s="172"/>
      <c r="M297" s="178"/>
      <c r="N297" s="179"/>
      <c r="O297" s="179"/>
      <c r="P297" s="179"/>
      <c r="Q297" s="179"/>
      <c r="R297" s="179"/>
      <c r="S297" s="179"/>
      <c r="T297" s="180"/>
      <c r="AT297" s="174" t="s">
        <v>139</v>
      </c>
      <c r="AU297" s="174" t="s">
        <v>138</v>
      </c>
      <c r="AV297" s="13" t="s">
        <v>138</v>
      </c>
      <c r="AW297" s="13" t="s">
        <v>33</v>
      </c>
      <c r="AX297" s="13" t="s">
        <v>76</v>
      </c>
      <c r="AY297" s="174" t="s">
        <v>132</v>
      </c>
    </row>
    <row r="298" spans="2:51" s="13" customFormat="1" ht="12">
      <c r="B298" s="172"/>
      <c r="D298" s="173" t="s">
        <v>139</v>
      </c>
      <c r="E298" s="174" t="s">
        <v>1</v>
      </c>
      <c r="F298" s="175" t="s">
        <v>503</v>
      </c>
      <c r="H298" s="176">
        <v>2.34</v>
      </c>
      <c r="I298" s="177"/>
      <c r="L298" s="172"/>
      <c r="M298" s="178"/>
      <c r="N298" s="179"/>
      <c r="O298" s="179"/>
      <c r="P298" s="179"/>
      <c r="Q298" s="179"/>
      <c r="R298" s="179"/>
      <c r="S298" s="179"/>
      <c r="T298" s="180"/>
      <c r="AT298" s="174" t="s">
        <v>139</v>
      </c>
      <c r="AU298" s="174" t="s">
        <v>138</v>
      </c>
      <c r="AV298" s="13" t="s">
        <v>138</v>
      </c>
      <c r="AW298" s="13" t="s">
        <v>33</v>
      </c>
      <c r="AX298" s="13" t="s">
        <v>76</v>
      </c>
      <c r="AY298" s="174" t="s">
        <v>132</v>
      </c>
    </row>
    <row r="299" spans="2:51" s="14" customFormat="1" ht="12">
      <c r="B299" s="181"/>
      <c r="D299" s="173" t="s">
        <v>139</v>
      </c>
      <c r="E299" s="182" t="s">
        <v>1</v>
      </c>
      <c r="F299" s="183" t="s">
        <v>141</v>
      </c>
      <c r="H299" s="184">
        <v>20.813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139</v>
      </c>
      <c r="AU299" s="182" t="s">
        <v>138</v>
      </c>
      <c r="AV299" s="14" t="s">
        <v>137</v>
      </c>
      <c r="AW299" s="14" t="s">
        <v>33</v>
      </c>
      <c r="AX299" s="14" t="s">
        <v>84</v>
      </c>
      <c r="AY299" s="182" t="s">
        <v>132</v>
      </c>
    </row>
    <row r="300" spans="1:65" s="2" customFormat="1" ht="21.75" customHeight="1">
      <c r="A300" s="32"/>
      <c r="B300" s="157"/>
      <c r="C300" s="158">
        <v>101</v>
      </c>
      <c r="D300" s="158" t="s">
        <v>135</v>
      </c>
      <c r="E300" s="159" t="s">
        <v>504</v>
      </c>
      <c r="F300" s="160" t="s">
        <v>505</v>
      </c>
      <c r="G300" s="161" t="s">
        <v>264</v>
      </c>
      <c r="H300" s="162">
        <v>13.485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4E-05</v>
      </c>
      <c r="R300" s="168">
        <f>Q300*H300</f>
        <v>0.0005394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181</v>
      </c>
      <c r="AT300" s="170" t="s">
        <v>135</v>
      </c>
      <c r="AU300" s="170" t="s">
        <v>138</v>
      </c>
      <c r="AY300" s="17" t="s">
        <v>132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138</v>
      </c>
      <c r="BK300" s="171">
        <f>ROUND(I300*H300,2)</f>
        <v>0</v>
      </c>
      <c r="BL300" s="17" t="s">
        <v>181</v>
      </c>
      <c r="BM300" s="170" t="s">
        <v>506</v>
      </c>
    </row>
    <row r="301" spans="2:51" s="13" customFormat="1" ht="12">
      <c r="B301" s="172"/>
      <c r="D301" s="173" t="s">
        <v>139</v>
      </c>
      <c r="E301" s="174" t="s">
        <v>1</v>
      </c>
      <c r="F301" s="175" t="s">
        <v>507</v>
      </c>
      <c r="H301" s="176">
        <v>13.485</v>
      </c>
      <c r="I301" s="177"/>
      <c r="L301" s="172"/>
      <c r="M301" s="178"/>
      <c r="N301" s="179"/>
      <c r="O301" s="179"/>
      <c r="P301" s="179"/>
      <c r="Q301" s="179"/>
      <c r="R301" s="179"/>
      <c r="S301" s="179"/>
      <c r="T301" s="180"/>
      <c r="AT301" s="174" t="s">
        <v>139</v>
      </c>
      <c r="AU301" s="174" t="s">
        <v>138</v>
      </c>
      <c r="AV301" s="13" t="s">
        <v>138</v>
      </c>
      <c r="AW301" s="13" t="s">
        <v>33</v>
      </c>
      <c r="AX301" s="13" t="s">
        <v>76</v>
      </c>
      <c r="AY301" s="174" t="s">
        <v>132</v>
      </c>
    </row>
    <row r="302" spans="2:51" s="14" customFormat="1" ht="12">
      <c r="B302" s="181"/>
      <c r="D302" s="173" t="s">
        <v>139</v>
      </c>
      <c r="E302" s="182" t="s">
        <v>1</v>
      </c>
      <c r="F302" s="183" t="s">
        <v>141</v>
      </c>
      <c r="H302" s="184">
        <v>13.485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139</v>
      </c>
      <c r="AU302" s="182" t="s">
        <v>138</v>
      </c>
      <c r="AV302" s="14" t="s">
        <v>137</v>
      </c>
      <c r="AW302" s="14" t="s">
        <v>33</v>
      </c>
      <c r="AX302" s="14" t="s">
        <v>84</v>
      </c>
      <c r="AY302" s="182" t="s">
        <v>132</v>
      </c>
    </row>
    <row r="303" spans="1:65" s="2" customFormat="1" ht="16.5" customHeight="1">
      <c r="A303" s="32"/>
      <c r="B303" s="157"/>
      <c r="C303" s="158">
        <v>102</v>
      </c>
      <c r="D303" s="158" t="s">
        <v>135</v>
      </c>
      <c r="E303" s="159" t="s">
        <v>508</v>
      </c>
      <c r="F303" s="160" t="s">
        <v>509</v>
      </c>
      <c r="G303" s="161" t="s">
        <v>136</v>
      </c>
      <c r="H303" s="162">
        <v>20.813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181</v>
      </c>
      <c r="AT303" s="170" t="s">
        <v>135</v>
      </c>
      <c r="AU303" s="170" t="s">
        <v>138</v>
      </c>
      <c r="AY303" s="17" t="s">
        <v>132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138</v>
      </c>
      <c r="BK303" s="171">
        <f>ROUND(I303*H303,2)</f>
        <v>0</v>
      </c>
      <c r="BL303" s="17" t="s">
        <v>181</v>
      </c>
      <c r="BM303" s="170" t="s">
        <v>510</v>
      </c>
    </row>
    <row r="304" spans="1:65" s="2" customFormat="1" ht="21.75" customHeight="1">
      <c r="A304" s="32"/>
      <c r="B304" s="157"/>
      <c r="C304" s="158">
        <v>103</v>
      </c>
      <c r="D304" s="158" t="s">
        <v>135</v>
      </c>
      <c r="E304" s="159" t="s">
        <v>511</v>
      </c>
      <c r="F304" s="160" t="s">
        <v>512</v>
      </c>
      <c r="G304" s="161" t="s">
        <v>136</v>
      </c>
      <c r="H304" s="162">
        <v>20.813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0.0007</v>
      </c>
      <c r="R304" s="168">
        <f>Q304*H304</f>
        <v>0.0145691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181</v>
      </c>
      <c r="AT304" s="170" t="s">
        <v>135</v>
      </c>
      <c r="AU304" s="170" t="s">
        <v>138</v>
      </c>
      <c r="AY304" s="17" t="s">
        <v>132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138</v>
      </c>
      <c r="BK304" s="171">
        <f>ROUND(I304*H304,2)</f>
        <v>0</v>
      </c>
      <c r="BL304" s="17" t="s">
        <v>181</v>
      </c>
      <c r="BM304" s="170" t="s">
        <v>513</v>
      </c>
    </row>
    <row r="305" spans="1:65" s="2" customFormat="1" ht="16.5" customHeight="1">
      <c r="A305" s="32"/>
      <c r="B305" s="157"/>
      <c r="C305" s="158">
        <v>104</v>
      </c>
      <c r="D305" s="158" t="s">
        <v>135</v>
      </c>
      <c r="E305" s="159" t="s">
        <v>514</v>
      </c>
      <c r="F305" s="160" t="s">
        <v>515</v>
      </c>
      <c r="G305" s="161" t="s">
        <v>136</v>
      </c>
      <c r="H305" s="162">
        <v>41.626</v>
      </c>
      <c r="I305" s="163"/>
      <c r="J305" s="164">
        <f>ROUND(I305*H305,2)</f>
        <v>0</v>
      </c>
      <c r="K305" s="165"/>
      <c r="L305" s="33"/>
      <c r="M305" s="166" t="s">
        <v>1</v>
      </c>
      <c r="N305" s="167" t="s">
        <v>42</v>
      </c>
      <c r="O305" s="58"/>
      <c r="P305" s="168">
        <f>O305*H305</f>
        <v>0</v>
      </c>
      <c r="Q305" s="168">
        <v>0.0002</v>
      </c>
      <c r="R305" s="168">
        <f>Q305*H305</f>
        <v>0.0083252</v>
      </c>
      <c r="S305" s="168">
        <v>0</v>
      </c>
      <c r="T305" s="169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181</v>
      </c>
      <c r="AT305" s="170" t="s">
        <v>135</v>
      </c>
      <c r="AU305" s="170" t="s">
        <v>138</v>
      </c>
      <c r="AY305" s="17" t="s">
        <v>132</v>
      </c>
      <c r="BE305" s="171">
        <f>IF(N305="základní",J305,0)</f>
        <v>0</v>
      </c>
      <c r="BF305" s="171">
        <f>IF(N305="snížená",J305,0)</f>
        <v>0</v>
      </c>
      <c r="BG305" s="171">
        <f>IF(N305="zákl. přenesená",J305,0)</f>
        <v>0</v>
      </c>
      <c r="BH305" s="171">
        <f>IF(N305="sníž. přenesená",J305,0)</f>
        <v>0</v>
      </c>
      <c r="BI305" s="171">
        <f>IF(N305="nulová",J305,0)</f>
        <v>0</v>
      </c>
      <c r="BJ305" s="17" t="s">
        <v>138</v>
      </c>
      <c r="BK305" s="171">
        <f>ROUND(I305*H305,2)</f>
        <v>0</v>
      </c>
      <c r="BL305" s="17" t="s">
        <v>181</v>
      </c>
      <c r="BM305" s="170" t="s">
        <v>516</v>
      </c>
    </row>
    <row r="306" spans="2:51" s="13" customFormat="1" ht="12">
      <c r="B306" s="172"/>
      <c r="D306" s="173" t="s">
        <v>139</v>
      </c>
      <c r="E306" s="174" t="s">
        <v>1</v>
      </c>
      <c r="F306" s="175" t="s">
        <v>517</v>
      </c>
      <c r="H306" s="176">
        <v>41.626</v>
      </c>
      <c r="I306" s="177"/>
      <c r="L306" s="172"/>
      <c r="M306" s="178"/>
      <c r="N306" s="179"/>
      <c r="O306" s="179"/>
      <c r="P306" s="179"/>
      <c r="Q306" s="179"/>
      <c r="R306" s="179"/>
      <c r="S306" s="179"/>
      <c r="T306" s="180"/>
      <c r="AT306" s="174" t="s">
        <v>139</v>
      </c>
      <c r="AU306" s="174" t="s">
        <v>138</v>
      </c>
      <c r="AV306" s="13" t="s">
        <v>138</v>
      </c>
      <c r="AW306" s="13" t="s">
        <v>33</v>
      </c>
      <c r="AX306" s="13" t="s">
        <v>76</v>
      </c>
      <c r="AY306" s="174" t="s">
        <v>132</v>
      </c>
    </row>
    <row r="307" spans="2:51" s="14" customFormat="1" ht="12">
      <c r="B307" s="181"/>
      <c r="D307" s="173" t="s">
        <v>139</v>
      </c>
      <c r="E307" s="182" t="s">
        <v>1</v>
      </c>
      <c r="F307" s="183" t="s">
        <v>141</v>
      </c>
      <c r="H307" s="184">
        <v>41.626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139</v>
      </c>
      <c r="AU307" s="182" t="s">
        <v>138</v>
      </c>
      <c r="AV307" s="14" t="s">
        <v>137</v>
      </c>
      <c r="AW307" s="14" t="s">
        <v>33</v>
      </c>
      <c r="AX307" s="14" t="s">
        <v>84</v>
      </c>
      <c r="AY307" s="182" t="s">
        <v>132</v>
      </c>
    </row>
    <row r="308" spans="1:65" s="2" customFormat="1" ht="21.75" customHeight="1">
      <c r="A308" s="32"/>
      <c r="B308" s="157"/>
      <c r="C308" s="158">
        <v>105</v>
      </c>
      <c r="D308" s="158" t="s">
        <v>135</v>
      </c>
      <c r="E308" s="159" t="s">
        <v>518</v>
      </c>
      <c r="F308" s="160" t="s">
        <v>519</v>
      </c>
      <c r="G308" s="161" t="s">
        <v>212</v>
      </c>
      <c r="H308" s="162">
        <v>0.552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181</v>
      </c>
      <c r="AT308" s="170" t="s">
        <v>135</v>
      </c>
      <c r="AU308" s="170" t="s">
        <v>138</v>
      </c>
      <c r="AY308" s="17" t="s">
        <v>132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138</v>
      </c>
      <c r="BK308" s="171">
        <f>ROUND(I308*H308,2)</f>
        <v>0</v>
      </c>
      <c r="BL308" s="17" t="s">
        <v>181</v>
      </c>
      <c r="BM308" s="170" t="s">
        <v>520</v>
      </c>
    </row>
    <row r="309" spans="1:65" s="2" customFormat="1" ht="21.75" customHeight="1">
      <c r="A309" s="32"/>
      <c r="B309" s="157"/>
      <c r="C309" s="158">
        <v>106</v>
      </c>
      <c r="D309" s="158" t="s">
        <v>135</v>
      </c>
      <c r="E309" s="159" t="s">
        <v>521</v>
      </c>
      <c r="F309" s="160" t="s">
        <v>522</v>
      </c>
      <c r="G309" s="161" t="s">
        <v>212</v>
      </c>
      <c r="H309" s="162">
        <v>0.552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181</v>
      </c>
      <c r="AT309" s="170" t="s">
        <v>135</v>
      </c>
      <c r="AU309" s="170" t="s">
        <v>138</v>
      </c>
      <c r="AY309" s="17" t="s">
        <v>132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138</v>
      </c>
      <c r="BK309" s="171">
        <f>ROUND(I309*H309,2)</f>
        <v>0</v>
      </c>
      <c r="BL309" s="17" t="s">
        <v>181</v>
      </c>
      <c r="BM309" s="170" t="s">
        <v>523</v>
      </c>
    </row>
    <row r="310" spans="1:65" s="2" customFormat="1" ht="21.75" customHeight="1">
      <c r="A310" s="32"/>
      <c r="B310" s="157"/>
      <c r="C310" s="158">
        <v>107</v>
      </c>
      <c r="D310" s="158" t="s">
        <v>135</v>
      </c>
      <c r="E310" s="159" t="s">
        <v>524</v>
      </c>
      <c r="F310" s="160" t="s">
        <v>525</v>
      </c>
      <c r="G310" s="161" t="s">
        <v>136</v>
      </c>
      <c r="H310" s="162">
        <v>6.24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181</v>
      </c>
      <c r="AT310" s="170" t="s">
        <v>135</v>
      </c>
      <c r="AU310" s="170" t="s">
        <v>138</v>
      </c>
      <c r="AY310" s="17" t="s">
        <v>132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138</v>
      </c>
      <c r="BK310" s="171">
        <f>ROUND(I310*H310,2)</f>
        <v>0</v>
      </c>
      <c r="BL310" s="17" t="s">
        <v>181</v>
      </c>
      <c r="BM310" s="170" t="s">
        <v>526</v>
      </c>
    </row>
    <row r="311" spans="2:51" s="13" customFormat="1" ht="12">
      <c r="B311" s="172"/>
      <c r="D311" s="173" t="s">
        <v>139</v>
      </c>
      <c r="E311" s="174" t="s">
        <v>1</v>
      </c>
      <c r="F311" s="175" t="s">
        <v>527</v>
      </c>
      <c r="H311" s="176">
        <v>6.24</v>
      </c>
      <c r="I311" s="177"/>
      <c r="L311" s="172"/>
      <c r="M311" s="178"/>
      <c r="N311" s="179"/>
      <c r="O311" s="179"/>
      <c r="P311" s="179"/>
      <c r="Q311" s="179"/>
      <c r="R311" s="179"/>
      <c r="S311" s="179"/>
      <c r="T311" s="180"/>
      <c r="AT311" s="174" t="s">
        <v>139</v>
      </c>
      <c r="AU311" s="174" t="s">
        <v>138</v>
      </c>
      <c r="AV311" s="13" t="s">
        <v>138</v>
      </c>
      <c r="AW311" s="13" t="s">
        <v>33</v>
      </c>
      <c r="AX311" s="13" t="s">
        <v>84</v>
      </c>
      <c r="AY311" s="174" t="s">
        <v>132</v>
      </c>
    </row>
    <row r="312" spans="2:63" s="12" customFormat="1" ht="22.9" customHeight="1">
      <c r="B312" s="144"/>
      <c r="D312" s="145" t="s">
        <v>75</v>
      </c>
      <c r="E312" s="155" t="s">
        <v>528</v>
      </c>
      <c r="F312" s="155" t="s">
        <v>529</v>
      </c>
      <c r="I312" s="147"/>
      <c r="J312" s="156">
        <f>BK312</f>
        <v>0</v>
      </c>
      <c r="L312" s="144"/>
      <c r="M312" s="149"/>
      <c r="N312" s="150"/>
      <c r="O312" s="150"/>
      <c r="P312" s="151">
        <f>SUM(P313:P331)</f>
        <v>0</v>
      </c>
      <c r="Q312" s="150"/>
      <c r="R312" s="151">
        <f>SUM(R313:R331)</f>
        <v>0.036649999999999995</v>
      </c>
      <c r="S312" s="150"/>
      <c r="T312" s="152">
        <f>SUM(T313:T331)</f>
        <v>0.2506615</v>
      </c>
      <c r="AR312" s="145" t="s">
        <v>138</v>
      </c>
      <c r="AT312" s="153" t="s">
        <v>75</v>
      </c>
      <c r="AU312" s="153" t="s">
        <v>84</v>
      </c>
      <c r="AY312" s="145" t="s">
        <v>132</v>
      </c>
      <c r="BK312" s="154">
        <f>SUM(BK313:BK331)</f>
        <v>0</v>
      </c>
    </row>
    <row r="313" spans="1:65" s="2" customFormat="1" ht="21.75" customHeight="1">
      <c r="A313" s="32"/>
      <c r="B313" s="157"/>
      <c r="C313" s="158">
        <v>108</v>
      </c>
      <c r="D313" s="158" t="s">
        <v>135</v>
      </c>
      <c r="E313" s="159" t="s">
        <v>530</v>
      </c>
      <c r="F313" s="160" t="s">
        <v>531</v>
      </c>
      <c r="G313" s="161" t="s">
        <v>136</v>
      </c>
      <c r="H313" s="162">
        <v>3.11</v>
      </c>
      <c r="I313" s="163"/>
      <c r="J313" s="164">
        <f>ROUND(I313*H313,2)</f>
        <v>0</v>
      </c>
      <c r="K313" s="165"/>
      <c r="L313" s="33"/>
      <c r="M313" s="166" t="s">
        <v>1</v>
      </c>
      <c r="N313" s="167" t="s">
        <v>42</v>
      </c>
      <c r="O313" s="58"/>
      <c r="P313" s="168">
        <f>O313*H313</f>
        <v>0</v>
      </c>
      <c r="Q313" s="168">
        <v>0</v>
      </c>
      <c r="R313" s="168">
        <f>Q313*H313</f>
        <v>0</v>
      </c>
      <c r="S313" s="168">
        <v>0.02465</v>
      </c>
      <c r="T313" s="169">
        <f>S313*H313</f>
        <v>0.0766615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181</v>
      </c>
      <c r="AT313" s="170" t="s">
        <v>135</v>
      </c>
      <c r="AU313" s="170" t="s">
        <v>138</v>
      </c>
      <c r="AY313" s="17" t="s">
        <v>132</v>
      </c>
      <c r="BE313" s="171">
        <f>IF(N313="základní",J313,0)</f>
        <v>0</v>
      </c>
      <c r="BF313" s="171">
        <f>IF(N313="snížená",J313,0)</f>
        <v>0</v>
      </c>
      <c r="BG313" s="171">
        <f>IF(N313="zákl. přenesená",J313,0)</f>
        <v>0</v>
      </c>
      <c r="BH313" s="171">
        <f>IF(N313="sníž. přenesená",J313,0)</f>
        <v>0</v>
      </c>
      <c r="BI313" s="171">
        <f>IF(N313="nulová",J313,0)</f>
        <v>0</v>
      </c>
      <c r="BJ313" s="17" t="s">
        <v>138</v>
      </c>
      <c r="BK313" s="171">
        <f>ROUND(I313*H313,2)</f>
        <v>0</v>
      </c>
      <c r="BL313" s="17" t="s">
        <v>181</v>
      </c>
      <c r="BM313" s="170" t="s">
        <v>532</v>
      </c>
    </row>
    <row r="314" spans="2:51" s="15" customFormat="1" ht="12">
      <c r="B314" s="189"/>
      <c r="D314" s="173" t="s">
        <v>139</v>
      </c>
      <c r="E314" s="190" t="s">
        <v>1</v>
      </c>
      <c r="F314" s="191" t="s">
        <v>533</v>
      </c>
      <c r="H314" s="190" t="s">
        <v>1</v>
      </c>
      <c r="I314" s="192"/>
      <c r="L314" s="189"/>
      <c r="M314" s="193"/>
      <c r="N314" s="194"/>
      <c r="O314" s="194"/>
      <c r="P314" s="194"/>
      <c r="Q314" s="194"/>
      <c r="R314" s="194"/>
      <c r="S314" s="194"/>
      <c r="T314" s="195"/>
      <c r="AT314" s="190" t="s">
        <v>139</v>
      </c>
      <c r="AU314" s="190" t="s">
        <v>138</v>
      </c>
      <c r="AV314" s="15" t="s">
        <v>84</v>
      </c>
      <c r="AW314" s="15" t="s">
        <v>33</v>
      </c>
      <c r="AX314" s="15" t="s">
        <v>76</v>
      </c>
      <c r="AY314" s="190" t="s">
        <v>132</v>
      </c>
    </row>
    <row r="315" spans="2:51" s="13" customFormat="1" ht="12">
      <c r="B315" s="172"/>
      <c r="D315" s="173" t="s">
        <v>139</v>
      </c>
      <c r="E315" s="174" t="s">
        <v>1</v>
      </c>
      <c r="F315" s="175" t="s">
        <v>534</v>
      </c>
      <c r="H315" s="176">
        <v>3.11</v>
      </c>
      <c r="I315" s="177"/>
      <c r="L315" s="172"/>
      <c r="M315" s="178"/>
      <c r="N315" s="179"/>
      <c r="O315" s="179"/>
      <c r="P315" s="179"/>
      <c r="Q315" s="179"/>
      <c r="R315" s="179"/>
      <c r="S315" s="179"/>
      <c r="T315" s="180"/>
      <c r="AT315" s="174" t="s">
        <v>139</v>
      </c>
      <c r="AU315" s="174" t="s">
        <v>138</v>
      </c>
      <c r="AV315" s="13" t="s">
        <v>138</v>
      </c>
      <c r="AW315" s="13" t="s">
        <v>33</v>
      </c>
      <c r="AX315" s="13" t="s">
        <v>76</v>
      </c>
      <c r="AY315" s="174" t="s">
        <v>132</v>
      </c>
    </row>
    <row r="316" spans="2:51" s="14" customFormat="1" ht="12">
      <c r="B316" s="181"/>
      <c r="D316" s="173" t="s">
        <v>139</v>
      </c>
      <c r="E316" s="182" t="s">
        <v>1</v>
      </c>
      <c r="F316" s="183" t="s">
        <v>141</v>
      </c>
      <c r="H316" s="184">
        <v>3.11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2" t="s">
        <v>139</v>
      </c>
      <c r="AU316" s="182" t="s">
        <v>138</v>
      </c>
      <c r="AV316" s="14" t="s">
        <v>137</v>
      </c>
      <c r="AW316" s="14" t="s">
        <v>33</v>
      </c>
      <c r="AX316" s="14" t="s">
        <v>84</v>
      </c>
      <c r="AY316" s="182" t="s">
        <v>132</v>
      </c>
    </row>
    <row r="317" spans="1:65" s="2" customFormat="1" ht="21.75" customHeight="1">
      <c r="A317" s="32"/>
      <c r="B317" s="157"/>
      <c r="C317" s="158">
        <v>109</v>
      </c>
      <c r="D317" s="158" t="s">
        <v>135</v>
      </c>
      <c r="E317" s="159" t="s">
        <v>535</v>
      </c>
      <c r="F317" s="160" t="s">
        <v>536</v>
      </c>
      <c r="G317" s="161" t="s">
        <v>179</v>
      </c>
      <c r="H317" s="162">
        <v>2</v>
      </c>
      <c r="I317" s="163"/>
      <c r="J317" s="164">
        <f aca="true" t="shared" si="50" ref="J317:J331"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 aca="true" t="shared" si="51" ref="P317:P331">O317*H317</f>
        <v>0</v>
      </c>
      <c r="Q317" s="168">
        <v>0</v>
      </c>
      <c r="R317" s="168">
        <f aca="true" t="shared" si="52" ref="R317:R331">Q317*H317</f>
        <v>0</v>
      </c>
      <c r="S317" s="168">
        <v>0</v>
      </c>
      <c r="T317" s="169">
        <f aca="true" t="shared" si="53" ref="T317:T331"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181</v>
      </c>
      <c r="AT317" s="170" t="s">
        <v>135</v>
      </c>
      <c r="AU317" s="170" t="s">
        <v>138</v>
      </c>
      <c r="AY317" s="17" t="s">
        <v>132</v>
      </c>
      <c r="BE317" s="171">
        <f aca="true" t="shared" si="54" ref="BE317:BE331">IF(N317="základní",J317,0)</f>
        <v>0</v>
      </c>
      <c r="BF317" s="171">
        <f aca="true" t="shared" si="55" ref="BF317:BF331">IF(N317="snížená",J317,0)</f>
        <v>0</v>
      </c>
      <c r="BG317" s="171">
        <f aca="true" t="shared" si="56" ref="BG317:BG331">IF(N317="zákl. přenesená",J317,0)</f>
        <v>0</v>
      </c>
      <c r="BH317" s="171">
        <f aca="true" t="shared" si="57" ref="BH317:BH331">IF(N317="sníž. přenesená",J317,0)</f>
        <v>0</v>
      </c>
      <c r="BI317" s="171">
        <f aca="true" t="shared" si="58" ref="BI317:BI331">IF(N317="nulová",J317,0)</f>
        <v>0</v>
      </c>
      <c r="BJ317" s="17" t="s">
        <v>138</v>
      </c>
      <c r="BK317" s="171">
        <f aca="true" t="shared" si="59" ref="BK317:BK331">ROUND(I317*H317,2)</f>
        <v>0</v>
      </c>
      <c r="BL317" s="17" t="s">
        <v>181</v>
      </c>
      <c r="BM317" s="170" t="s">
        <v>537</v>
      </c>
    </row>
    <row r="318" spans="1:65" s="2" customFormat="1" ht="16.5" customHeight="1">
      <c r="A318" s="32"/>
      <c r="B318" s="157"/>
      <c r="C318" s="196">
        <v>110</v>
      </c>
      <c r="D318" s="196" t="s">
        <v>182</v>
      </c>
      <c r="E318" s="197" t="s">
        <v>538</v>
      </c>
      <c r="F318" s="198" t="s">
        <v>539</v>
      </c>
      <c r="G318" s="199" t="s">
        <v>179</v>
      </c>
      <c r="H318" s="200">
        <v>1</v>
      </c>
      <c r="I318" s="201"/>
      <c r="J318" s="202">
        <f t="shared" si="50"/>
        <v>0</v>
      </c>
      <c r="K318" s="203"/>
      <c r="L318" s="204"/>
      <c r="M318" s="205" t="s">
        <v>1</v>
      </c>
      <c r="N318" s="206" t="s">
        <v>42</v>
      </c>
      <c r="O318" s="58"/>
      <c r="P318" s="168">
        <f t="shared" si="51"/>
        <v>0</v>
      </c>
      <c r="Q318" s="168">
        <v>0.0155</v>
      </c>
      <c r="R318" s="168">
        <f t="shared" si="52"/>
        <v>0.0155</v>
      </c>
      <c r="S318" s="168">
        <v>0</v>
      </c>
      <c r="T318" s="169">
        <f t="shared" si="5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251</v>
      </c>
      <c r="AT318" s="170" t="s">
        <v>182</v>
      </c>
      <c r="AU318" s="170" t="s">
        <v>138</v>
      </c>
      <c r="AY318" s="17" t="s">
        <v>132</v>
      </c>
      <c r="BE318" s="171">
        <f t="shared" si="54"/>
        <v>0</v>
      </c>
      <c r="BF318" s="171">
        <f t="shared" si="55"/>
        <v>0</v>
      </c>
      <c r="BG318" s="171">
        <f t="shared" si="56"/>
        <v>0</v>
      </c>
      <c r="BH318" s="171">
        <f t="shared" si="57"/>
        <v>0</v>
      </c>
      <c r="BI318" s="171">
        <f t="shared" si="58"/>
        <v>0</v>
      </c>
      <c r="BJ318" s="17" t="s">
        <v>138</v>
      </c>
      <c r="BK318" s="171">
        <f t="shared" si="59"/>
        <v>0</v>
      </c>
      <c r="BL318" s="17" t="s">
        <v>181</v>
      </c>
      <c r="BM318" s="170" t="s">
        <v>540</v>
      </c>
    </row>
    <row r="319" spans="1:65" s="2" customFormat="1" ht="25.5" customHeight="1">
      <c r="A319" s="32"/>
      <c r="B319" s="157"/>
      <c r="C319" s="196">
        <v>111</v>
      </c>
      <c r="D319" s="196" t="s">
        <v>182</v>
      </c>
      <c r="E319" s="197" t="s">
        <v>541</v>
      </c>
      <c r="F319" s="198" t="s">
        <v>715</v>
      </c>
      <c r="G319" s="199" t="s">
        <v>179</v>
      </c>
      <c r="H319" s="200">
        <v>1</v>
      </c>
      <c r="I319" s="201"/>
      <c r="J319" s="202">
        <f t="shared" si="5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51"/>
        <v>0</v>
      </c>
      <c r="Q319" s="168">
        <v>0.0165</v>
      </c>
      <c r="R319" s="168">
        <f t="shared" si="52"/>
        <v>0.0165</v>
      </c>
      <c r="S319" s="168">
        <v>0</v>
      </c>
      <c r="T319" s="169">
        <f t="shared" si="5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251</v>
      </c>
      <c r="AT319" s="170" t="s">
        <v>182</v>
      </c>
      <c r="AU319" s="170" t="s">
        <v>138</v>
      </c>
      <c r="AY319" s="17" t="s">
        <v>132</v>
      </c>
      <c r="BE319" s="171">
        <f t="shared" si="54"/>
        <v>0</v>
      </c>
      <c r="BF319" s="171">
        <f t="shared" si="55"/>
        <v>0</v>
      </c>
      <c r="BG319" s="171">
        <f t="shared" si="56"/>
        <v>0</v>
      </c>
      <c r="BH319" s="171">
        <f t="shared" si="57"/>
        <v>0</v>
      </c>
      <c r="BI319" s="171">
        <f t="shared" si="58"/>
        <v>0</v>
      </c>
      <c r="BJ319" s="17" t="s">
        <v>138</v>
      </c>
      <c r="BK319" s="171">
        <f t="shared" si="59"/>
        <v>0</v>
      </c>
      <c r="BL319" s="17" t="s">
        <v>181</v>
      </c>
      <c r="BM319" s="170" t="s">
        <v>542</v>
      </c>
    </row>
    <row r="320" spans="1:65" s="2" customFormat="1" ht="21.75" customHeight="1">
      <c r="A320" s="32"/>
      <c r="B320" s="157"/>
      <c r="C320" s="196">
        <v>112</v>
      </c>
      <c r="D320" s="196" t="s">
        <v>182</v>
      </c>
      <c r="E320" s="197" t="s">
        <v>543</v>
      </c>
      <c r="F320" s="198" t="s">
        <v>544</v>
      </c>
      <c r="G320" s="199" t="s">
        <v>179</v>
      </c>
      <c r="H320" s="200">
        <v>2</v>
      </c>
      <c r="I320" s="201"/>
      <c r="J320" s="202">
        <f t="shared" si="50"/>
        <v>0</v>
      </c>
      <c r="K320" s="203"/>
      <c r="L320" s="204"/>
      <c r="M320" s="205" t="s">
        <v>1</v>
      </c>
      <c r="N320" s="206" t="s">
        <v>42</v>
      </c>
      <c r="O320" s="58"/>
      <c r="P320" s="168">
        <f t="shared" si="51"/>
        <v>0</v>
      </c>
      <c r="Q320" s="168">
        <v>0.0012</v>
      </c>
      <c r="R320" s="168">
        <f t="shared" si="52"/>
        <v>0.0024</v>
      </c>
      <c r="S320" s="168">
        <v>0</v>
      </c>
      <c r="T320" s="169">
        <f t="shared" si="5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251</v>
      </c>
      <c r="AT320" s="170" t="s">
        <v>182</v>
      </c>
      <c r="AU320" s="170" t="s">
        <v>138</v>
      </c>
      <c r="AY320" s="17" t="s">
        <v>132</v>
      </c>
      <c r="BE320" s="171">
        <f t="shared" si="54"/>
        <v>0</v>
      </c>
      <c r="BF320" s="171">
        <f t="shared" si="55"/>
        <v>0</v>
      </c>
      <c r="BG320" s="171">
        <f t="shared" si="56"/>
        <v>0</v>
      </c>
      <c r="BH320" s="171">
        <f t="shared" si="57"/>
        <v>0</v>
      </c>
      <c r="BI320" s="171">
        <f t="shared" si="58"/>
        <v>0</v>
      </c>
      <c r="BJ320" s="17" t="s">
        <v>138</v>
      </c>
      <c r="BK320" s="171">
        <f t="shared" si="59"/>
        <v>0</v>
      </c>
      <c r="BL320" s="17" t="s">
        <v>181</v>
      </c>
      <c r="BM320" s="170" t="s">
        <v>545</v>
      </c>
    </row>
    <row r="321" spans="1:65" s="2" customFormat="1" ht="16.5" customHeight="1">
      <c r="A321" s="32"/>
      <c r="B321" s="157"/>
      <c r="C321" s="158">
        <v>113</v>
      </c>
      <c r="D321" s="158" t="s">
        <v>135</v>
      </c>
      <c r="E321" s="159" t="s">
        <v>546</v>
      </c>
      <c r="F321" s="160" t="s">
        <v>547</v>
      </c>
      <c r="G321" s="161" t="s">
        <v>179</v>
      </c>
      <c r="H321" s="162">
        <v>2</v>
      </c>
      <c r="I321" s="163"/>
      <c r="J321" s="164">
        <f t="shared" si="50"/>
        <v>0</v>
      </c>
      <c r="K321" s="165"/>
      <c r="L321" s="33"/>
      <c r="M321" s="166" t="s">
        <v>1</v>
      </c>
      <c r="N321" s="167" t="s">
        <v>42</v>
      </c>
      <c r="O321" s="58"/>
      <c r="P321" s="168">
        <f t="shared" si="51"/>
        <v>0</v>
      </c>
      <c r="Q321" s="168">
        <v>0</v>
      </c>
      <c r="R321" s="168">
        <f t="shared" si="52"/>
        <v>0</v>
      </c>
      <c r="S321" s="168">
        <v>0</v>
      </c>
      <c r="T321" s="169">
        <f t="shared" si="5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181</v>
      </c>
      <c r="AT321" s="170" t="s">
        <v>135</v>
      </c>
      <c r="AU321" s="170" t="s">
        <v>138</v>
      </c>
      <c r="AY321" s="17" t="s">
        <v>132</v>
      </c>
      <c r="BE321" s="171">
        <f t="shared" si="54"/>
        <v>0</v>
      </c>
      <c r="BF321" s="171">
        <f t="shared" si="55"/>
        <v>0</v>
      </c>
      <c r="BG321" s="171">
        <f t="shared" si="56"/>
        <v>0</v>
      </c>
      <c r="BH321" s="171">
        <f t="shared" si="57"/>
        <v>0</v>
      </c>
      <c r="BI321" s="171">
        <f t="shared" si="58"/>
        <v>0</v>
      </c>
      <c r="BJ321" s="17" t="s">
        <v>138</v>
      </c>
      <c r="BK321" s="171">
        <f t="shared" si="59"/>
        <v>0</v>
      </c>
      <c r="BL321" s="17" t="s">
        <v>181</v>
      </c>
      <c r="BM321" s="170" t="s">
        <v>548</v>
      </c>
    </row>
    <row r="322" spans="1:65" s="2" customFormat="1" ht="16.5" customHeight="1">
      <c r="A322" s="32"/>
      <c r="B322" s="157"/>
      <c r="C322" s="196">
        <v>114</v>
      </c>
      <c r="D322" s="196" t="s">
        <v>182</v>
      </c>
      <c r="E322" s="197" t="s">
        <v>549</v>
      </c>
      <c r="F322" s="198" t="s">
        <v>550</v>
      </c>
      <c r="G322" s="199" t="s">
        <v>179</v>
      </c>
      <c r="H322" s="200">
        <v>2</v>
      </c>
      <c r="I322" s="201"/>
      <c r="J322" s="202">
        <f t="shared" si="50"/>
        <v>0</v>
      </c>
      <c r="K322" s="203"/>
      <c r="L322" s="204"/>
      <c r="M322" s="205" t="s">
        <v>1</v>
      </c>
      <c r="N322" s="206" t="s">
        <v>42</v>
      </c>
      <c r="O322" s="58"/>
      <c r="P322" s="168">
        <f t="shared" si="51"/>
        <v>0</v>
      </c>
      <c r="Q322" s="168">
        <v>0.00045</v>
      </c>
      <c r="R322" s="168">
        <f t="shared" si="52"/>
        <v>0.0009</v>
      </c>
      <c r="S322" s="168">
        <v>0</v>
      </c>
      <c r="T322" s="169">
        <f t="shared" si="5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251</v>
      </c>
      <c r="AT322" s="170" t="s">
        <v>182</v>
      </c>
      <c r="AU322" s="170" t="s">
        <v>138</v>
      </c>
      <c r="AY322" s="17" t="s">
        <v>132</v>
      </c>
      <c r="BE322" s="171">
        <f t="shared" si="54"/>
        <v>0</v>
      </c>
      <c r="BF322" s="171">
        <f t="shared" si="55"/>
        <v>0</v>
      </c>
      <c r="BG322" s="171">
        <f t="shared" si="56"/>
        <v>0</v>
      </c>
      <c r="BH322" s="171">
        <f t="shared" si="57"/>
        <v>0</v>
      </c>
      <c r="BI322" s="171">
        <f t="shared" si="58"/>
        <v>0</v>
      </c>
      <c r="BJ322" s="17" t="s">
        <v>138</v>
      </c>
      <c r="BK322" s="171">
        <f t="shared" si="59"/>
        <v>0</v>
      </c>
      <c r="BL322" s="17" t="s">
        <v>181</v>
      </c>
      <c r="BM322" s="170" t="s">
        <v>551</v>
      </c>
    </row>
    <row r="323" spans="1:65" s="2" customFormat="1" ht="21.75" customHeight="1">
      <c r="A323" s="32"/>
      <c r="B323" s="157"/>
      <c r="C323" s="158">
        <v>115</v>
      </c>
      <c r="D323" s="158" t="s">
        <v>135</v>
      </c>
      <c r="E323" s="159" t="s">
        <v>552</v>
      </c>
      <c r="F323" s="160" t="s">
        <v>553</v>
      </c>
      <c r="G323" s="161" t="s">
        <v>179</v>
      </c>
      <c r="H323" s="162">
        <v>1</v>
      </c>
      <c r="I323" s="163"/>
      <c r="J323" s="164">
        <f t="shared" si="50"/>
        <v>0</v>
      </c>
      <c r="K323" s="165"/>
      <c r="L323" s="33"/>
      <c r="M323" s="166" t="s">
        <v>1</v>
      </c>
      <c r="N323" s="167" t="s">
        <v>42</v>
      </c>
      <c r="O323" s="58"/>
      <c r="P323" s="168">
        <f t="shared" si="51"/>
        <v>0</v>
      </c>
      <c r="Q323" s="168">
        <v>0</v>
      </c>
      <c r="R323" s="168">
        <f t="shared" si="52"/>
        <v>0</v>
      </c>
      <c r="S323" s="168">
        <v>0</v>
      </c>
      <c r="T323" s="169">
        <f t="shared" si="5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181</v>
      </c>
      <c r="AT323" s="170" t="s">
        <v>135</v>
      </c>
      <c r="AU323" s="170" t="s">
        <v>138</v>
      </c>
      <c r="AY323" s="17" t="s">
        <v>132</v>
      </c>
      <c r="BE323" s="171">
        <f t="shared" si="54"/>
        <v>0</v>
      </c>
      <c r="BF323" s="171">
        <f t="shared" si="55"/>
        <v>0</v>
      </c>
      <c r="BG323" s="171">
        <f t="shared" si="56"/>
        <v>0</v>
      </c>
      <c r="BH323" s="171">
        <f t="shared" si="57"/>
        <v>0</v>
      </c>
      <c r="BI323" s="171">
        <f t="shared" si="58"/>
        <v>0</v>
      </c>
      <c r="BJ323" s="17" t="s">
        <v>138</v>
      </c>
      <c r="BK323" s="171">
        <f t="shared" si="59"/>
        <v>0</v>
      </c>
      <c r="BL323" s="17" t="s">
        <v>181</v>
      </c>
      <c r="BM323" s="170" t="s">
        <v>554</v>
      </c>
    </row>
    <row r="324" spans="1:65" s="2" customFormat="1" ht="16.5" customHeight="1">
      <c r="A324" s="32"/>
      <c r="B324" s="157"/>
      <c r="C324" s="196">
        <v>116</v>
      </c>
      <c r="D324" s="196" t="s">
        <v>182</v>
      </c>
      <c r="E324" s="197" t="s">
        <v>555</v>
      </c>
      <c r="F324" s="198" t="s">
        <v>556</v>
      </c>
      <c r="G324" s="199" t="s">
        <v>179</v>
      </c>
      <c r="H324" s="200">
        <v>1</v>
      </c>
      <c r="I324" s="201"/>
      <c r="J324" s="202">
        <f t="shared" si="50"/>
        <v>0</v>
      </c>
      <c r="K324" s="203"/>
      <c r="L324" s="204"/>
      <c r="M324" s="205" t="s">
        <v>1</v>
      </c>
      <c r="N324" s="206" t="s">
        <v>42</v>
      </c>
      <c r="O324" s="58"/>
      <c r="P324" s="168">
        <f t="shared" si="51"/>
        <v>0</v>
      </c>
      <c r="Q324" s="168">
        <v>0.00135</v>
      </c>
      <c r="R324" s="168">
        <f t="shared" si="52"/>
        <v>0.00135</v>
      </c>
      <c r="S324" s="168">
        <v>0</v>
      </c>
      <c r="T324" s="169">
        <f t="shared" si="5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251</v>
      </c>
      <c r="AT324" s="170" t="s">
        <v>182</v>
      </c>
      <c r="AU324" s="170" t="s">
        <v>138</v>
      </c>
      <c r="AY324" s="17" t="s">
        <v>132</v>
      </c>
      <c r="BE324" s="171">
        <f t="shared" si="54"/>
        <v>0</v>
      </c>
      <c r="BF324" s="171">
        <f t="shared" si="55"/>
        <v>0</v>
      </c>
      <c r="BG324" s="171">
        <f t="shared" si="56"/>
        <v>0</v>
      </c>
      <c r="BH324" s="171">
        <f t="shared" si="57"/>
        <v>0</v>
      </c>
      <c r="BI324" s="171">
        <f t="shared" si="58"/>
        <v>0</v>
      </c>
      <c r="BJ324" s="17" t="s">
        <v>138</v>
      </c>
      <c r="BK324" s="171">
        <f t="shared" si="59"/>
        <v>0</v>
      </c>
      <c r="BL324" s="17" t="s">
        <v>181</v>
      </c>
      <c r="BM324" s="170" t="s">
        <v>557</v>
      </c>
    </row>
    <row r="325" spans="1:65" s="2" customFormat="1" ht="21.75" customHeight="1">
      <c r="A325" s="32"/>
      <c r="B325" s="157"/>
      <c r="C325" s="158">
        <v>117</v>
      </c>
      <c r="D325" s="158" t="s">
        <v>135</v>
      </c>
      <c r="E325" s="159" t="s">
        <v>558</v>
      </c>
      <c r="F325" s="160" t="s">
        <v>559</v>
      </c>
      <c r="G325" s="161" t="s">
        <v>179</v>
      </c>
      <c r="H325" s="162">
        <v>1</v>
      </c>
      <c r="I325" s="163"/>
      <c r="J325" s="164">
        <f t="shared" si="50"/>
        <v>0</v>
      </c>
      <c r="K325" s="165"/>
      <c r="L325" s="33"/>
      <c r="M325" s="166" t="s">
        <v>1</v>
      </c>
      <c r="N325" s="167" t="s">
        <v>42</v>
      </c>
      <c r="O325" s="58"/>
      <c r="P325" s="168">
        <f t="shared" si="51"/>
        <v>0</v>
      </c>
      <c r="Q325" s="168">
        <v>0</v>
      </c>
      <c r="R325" s="168">
        <f t="shared" si="52"/>
        <v>0</v>
      </c>
      <c r="S325" s="168">
        <v>0.174</v>
      </c>
      <c r="T325" s="169">
        <f t="shared" si="53"/>
        <v>0.174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181</v>
      </c>
      <c r="AT325" s="170" t="s">
        <v>135</v>
      </c>
      <c r="AU325" s="170" t="s">
        <v>138</v>
      </c>
      <c r="AY325" s="17" t="s">
        <v>132</v>
      </c>
      <c r="BE325" s="171">
        <f t="shared" si="54"/>
        <v>0</v>
      </c>
      <c r="BF325" s="171">
        <f t="shared" si="55"/>
        <v>0</v>
      </c>
      <c r="BG325" s="171">
        <f t="shared" si="56"/>
        <v>0</v>
      </c>
      <c r="BH325" s="171">
        <f t="shared" si="57"/>
        <v>0</v>
      </c>
      <c r="BI325" s="171">
        <f t="shared" si="58"/>
        <v>0</v>
      </c>
      <c r="BJ325" s="17" t="s">
        <v>138</v>
      </c>
      <c r="BK325" s="171">
        <f t="shared" si="59"/>
        <v>0</v>
      </c>
      <c r="BL325" s="17" t="s">
        <v>181</v>
      </c>
      <c r="BM325" s="170" t="s">
        <v>560</v>
      </c>
    </row>
    <row r="326" spans="1:65" s="2" customFormat="1" ht="21.75" customHeight="1">
      <c r="A326" s="32"/>
      <c r="B326" s="157"/>
      <c r="C326" s="158">
        <v>118</v>
      </c>
      <c r="D326" s="158" t="s">
        <v>135</v>
      </c>
      <c r="E326" s="159" t="s">
        <v>561</v>
      </c>
      <c r="F326" s="160" t="s">
        <v>562</v>
      </c>
      <c r="G326" s="161" t="s">
        <v>212</v>
      </c>
      <c r="H326" s="162">
        <v>0.038</v>
      </c>
      <c r="I326" s="163"/>
      <c r="J326" s="164">
        <f t="shared" si="50"/>
        <v>0</v>
      </c>
      <c r="K326" s="165"/>
      <c r="L326" s="33"/>
      <c r="M326" s="166" t="s">
        <v>1</v>
      </c>
      <c r="N326" s="167" t="s">
        <v>42</v>
      </c>
      <c r="O326" s="58"/>
      <c r="P326" s="168">
        <f t="shared" si="51"/>
        <v>0</v>
      </c>
      <c r="Q326" s="168">
        <v>0</v>
      </c>
      <c r="R326" s="168">
        <f t="shared" si="52"/>
        <v>0</v>
      </c>
      <c r="S326" s="168">
        <v>0</v>
      </c>
      <c r="T326" s="169">
        <f t="shared" si="5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181</v>
      </c>
      <c r="AT326" s="170" t="s">
        <v>135</v>
      </c>
      <c r="AU326" s="170" t="s">
        <v>138</v>
      </c>
      <c r="AY326" s="17" t="s">
        <v>132</v>
      </c>
      <c r="BE326" s="171">
        <f t="shared" si="54"/>
        <v>0</v>
      </c>
      <c r="BF326" s="171">
        <f t="shared" si="55"/>
        <v>0</v>
      </c>
      <c r="BG326" s="171">
        <f t="shared" si="56"/>
        <v>0</v>
      </c>
      <c r="BH326" s="171">
        <f t="shared" si="57"/>
        <v>0</v>
      </c>
      <c r="BI326" s="171">
        <f t="shared" si="58"/>
        <v>0</v>
      </c>
      <c r="BJ326" s="17" t="s">
        <v>138</v>
      </c>
      <c r="BK326" s="171">
        <f t="shared" si="59"/>
        <v>0</v>
      </c>
      <c r="BL326" s="17" t="s">
        <v>181</v>
      </c>
      <c r="BM326" s="170" t="s">
        <v>563</v>
      </c>
    </row>
    <row r="327" spans="1:65" s="2" customFormat="1" ht="21.75" customHeight="1">
      <c r="A327" s="32"/>
      <c r="B327" s="157"/>
      <c r="C327" s="158">
        <v>119</v>
      </c>
      <c r="D327" s="158" t="s">
        <v>135</v>
      </c>
      <c r="E327" s="159" t="s">
        <v>564</v>
      </c>
      <c r="F327" s="160" t="s">
        <v>565</v>
      </c>
      <c r="G327" s="161" t="s">
        <v>212</v>
      </c>
      <c r="H327" s="162">
        <v>0.038</v>
      </c>
      <c r="I327" s="163"/>
      <c r="J327" s="164">
        <f t="shared" si="50"/>
        <v>0</v>
      </c>
      <c r="K327" s="165"/>
      <c r="L327" s="33"/>
      <c r="M327" s="166" t="s">
        <v>1</v>
      </c>
      <c r="N327" s="167" t="s">
        <v>42</v>
      </c>
      <c r="O327" s="58"/>
      <c r="P327" s="168">
        <f t="shared" si="51"/>
        <v>0</v>
      </c>
      <c r="Q327" s="168">
        <v>0</v>
      </c>
      <c r="R327" s="168">
        <f t="shared" si="52"/>
        <v>0</v>
      </c>
      <c r="S327" s="168">
        <v>0</v>
      </c>
      <c r="T327" s="169">
        <f t="shared" si="5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181</v>
      </c>
      <c r="AT327" s="170" t="s">
        <v>135</v>
      </c>
      <c r="AU327" s="170" t="s">
        <v>138</v>
      </c>
      <c r="AY327" s="17" t="s">
        <v>132</v>
      </c>
      <c r="BE327" s="171">
        <f t="shared" si="54"/>
        <v>0</v>
      </c>
      <c r="BF327" s="171">
        <f t="shared" si="55"/>
        <v>0</v>
      </c>
      <c r="BG327" s="171">
        <f t="shared" si="56"/>
        <v>0</v>
      </c>
      <c r="BH327" s="171">
        <f t="shared" si="57"/>
        <v>0</v>
      </c>
      <c r="BI327" s="171">
        <f t="shared" si="58"/>
        <v>0</v>
      </c>
      <c r="BJ327" s="17" t="s">
        <v>138</v>
      </c>
      <c r="BK327" s="171">
        <f t="shared" si="59"/>
        <v>0</v>
      </c>
      <c r="BL327" s="17" t="s">
        <v>181</v>
      </c>
      <c r="BM327" s="170" t="s">
        <v>566</v>
      </c>
    </row>
    <row r="328" spans="1:65" s="2" customFormat="1" ht="21.75" customHeight="1">
      <c r="A328" s="32"/>
      <c r="B328" s="157"/>
      <c r="C328" s="158">
        <v>120</v>
      </c>
      <c r="D328" s="158" t="s">
        <v>135</v>
      </c>
      <c r="E328" s="159" t="s">
        <v>567</v>
      </c>
      <c r="F328" s="160" t="s">
        <v>568</v>
      </c>
      <c r="G328" s="161" t="s">
        <v>403</v>
      </c>
      <c r="H328" s="162">
        <v>1</v>
      </c>
      <c r="I328" s="163"/>
      <c r="J328" s="164">
        <f t="shared" si="5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51"/>
        <v>0</v>
      </c>
      <c r="Q328" s="168">
        <v>0</v>
      </c>
      <c r="R328" s="168">
        <f t="shared" si="52"/>
        <v>0</v>
      </c>
      <c r="S328" s="168">
        <v>0</v>
      </c>
      <c r="T328" s="169">
        <f t="shared" si="5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181</v>
      </c>
      <c r="AT328" s="170" t="s">
        <v>135</v>
      </c>
      <c r="AU328" s="170" t="s">
        <v>138</v>
      </c>
      <c r="AY328" s="17" t="s">
        <v>132</v>
      </c>
      <c r="BE328" s="171">
        <f t="shared" si="54"/>
        <v>0</v>
      </c>
      <c r="BF328" s="171">
        <f t="shared" si="55"/>
        <v>0</v>
      </c>
      <c r="BG328" s="171">
        <f t="shared" si="56"/>
        <v>0</v>
      </c>
      <c r="BH328" s="171">
        <f t="shared" si="57"/>
        <v>0</v>
      </c>
      <c r="BI328" s="171">
        <f t="shared" si="58"/>
        <v>0</v>
      </c>
      <c r="BJ328" s="17" t="s">
        <v>138</v>
      </c>
      <c r="BK328" s="171">
        <f t="shared" si="59"/>
        <v>0</v>
      </c>
      <c r="BL328" s="17" t="s">
        <v>181</v>
      </c>
      <c r="BM328" s="170" t="s">
        <v>569</v>
      </c>
    </row>
    <row r="329" spans="1:65" s="2" customFormat="1" ht="16.5" customHeight="1">
      <c r="A329" s="32"/>
      <c r="B329" s="157"/>
      <c r="C329" s="158">
        <v>121</v>
      </c>
      <c r="D329" s="158" t="s">
        <v>135</v>
      </c>
      <c r="E329" s="159" t="s">
        <v>570</v>
      </c>
      <c r="F329" s="160" t="s">
        <v>571</v>
      </c>
      <c r="G329" s="161" t="s">
        <v>403</v>
      </c>
      <c r="H329" s="162">
        <v>1</v>
      </c>
      <c r="I329" s="163"/>
      <c r="J329" s="164">
        <f t="shared" si="50"/>
        <v>0</v>
      </c>
      <c r="K329" s="165"/>
      <c r="L329" s="33"/>
      <c r="M329" s="166" t="s">
        <v>1</v>
      </c>
      <c r="N329" s="167" t="s">
        <v>42</v>
      </c>
      <c r="O329" s="58"/>
      <c r="P329" s="168">
        <f t="shared" si="51"/>
        <v>0</v>
      </c>
      <c r="Q329" s="168">
        <v>0</v>
      </c>
      <c r="R329" s="168">
        <f t="shared" si="52"/>
        <v>0</v>
      </c>
      <c r="S329" s="168">
        <v>0</v>
      </c>
      <c r="T329" s="169">
        <f t="shared" si="5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181</v>
      </c>
      <c r="AT329" s="170" t="s">
        <v>135</v>
      </c>
      <c r="AU329" s="170" t="s">
        <v>138</v>
      </c>
      <c r="AY329" s="17" t="s">
        <v>132</v>
      </c>
      <c r="BE329" s="171">
        <f t="shared" si="54"/>
        <v>0</v>
      </c>
      <c r="BF329" s="171">
        <f t="shared" si="55"/>
        <v>0</v>
      </c>
      <c r="BG329" s="171">
        <f t="shared" si="56"/>
        <v>0</v>
      </c>
      <c r="BH329" s="171">
        <f t="shared" si="57"/>
        <v>0</v>
      </c>
      <c r="BI329" s="171">
        <f t="shared" si="58"/>
        <v>0</v>
      </c>
      <c r="BJ329" s="17" t="s">
        <v>138</v>
      </c>
      <c r="BK329" s="171">
        <f t="shared" si="59"/>
        <v>0</v>
      </c>
      <c r="BL329" s="17" t="s">
        <v>181</v>
      </c>
      <c r="BM329" s="170" t="s">
        <v>572</v>
      </c>
    </row>
    <row r="330" spans="1:65" s="2" customFormat="1" ht="16.5" customHeight="1">
      <c r="A330" s="32"/>
      <c r="B330" s="157"/>
      <c r="C330" s="158">
        <v>122</v>
      </c>
      <c r="D330" s="158" t="s">
        <v>135</v>
      </c>
      <c r="E330" s="159" t="s">
        <v>573</v>
      </c>
      <c r="F330" s="160" t="s">
        <v>574</v>
      </c>
      <c r="G330" s="161" t="s">
        <v>403</v>
      </c>
      <c r="H330" s="162">
        <v>1</v>
      </c>
      <c r="I330" s="163"/>
      <c r="J330" s="164">
        <f t="shared" si="5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51"/>
        <v>0</v>
      </c>
      <c r="Q330" s="168">
        <v>0</v>
      </c>
      <c r="R330" s="168">
        <f t="shared" si="52"/>
        <v>0</v>
      </c>
      <c r="S330" s="168">
        <v>0</v>
      </c>
      <c r="T330" s="169">
        <f t="shared" si="5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181</v>
      </c>
      <c r="AT330" s="170" t="s">
        <v>135</v>
      </c>
      <c r="AU330" s="170" t="s">
        <v>138</v>
      </c>
      <c r="AY330" s="17" t="s">
        <v>132</v>
      </c>
      <c r="BE330" s="171">
        <f t="shared" si="54"/>
        <v>0</v>
      </c>
      <c r="BF330" s="171">
        <f t="shared" si="55"/>
        <v>0</v>
      </c>
      <c r="BG330" s="171">
        <f t="shared" si="56"/>
        <v>0</v>
      </c>
      <c r="BH330" s="171">
        <f t="shared" si="57"/>
        <v>0</v>
      </c>
      <c r="BI330" s="171">
        <f t="shared" si="58"/>
        <v>0</v>
      </c>
      <c r="BJ330" s="17" t="s">
        <v>138</v>
      </c>
      <c r="BK330" s="171">
        <f t="shared" si="59"/>
        <v>0</v>
      </c>
      <c r="BL330" s="17" t="s">
        <v>181</v>
      </c>
      <c r="BM330" s="170" t="s">
        <v>575</v>
      </c>
    </row>
    <row r="331" spans="1:65" s="2" customFormat="1" ht="21.75" customHeight="1">
      <c r="A331" s="32"/>
      <c r="B331" s="157"/>
      <c r="C331" s="158">
        <v>123</v>
      </c>
      <c r="D331" s="158" t="s">
        <v>135</v>
      </c>
      <c r="E331" s="159" t="s">
        <v>576</v>
      </c>
      <c r="F331" s="160" t="s">
        <v>577</v>
      </c>
      <c r="G331" s="161" t="s">
        <v>403</v>
      </c>
      <c r="H331" s="162">
        <v>2</v>
      </c>
      <c r="I331" s="163"/>
      <c r="J331" s="164">
        <f t="shared" si="5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51"/>
        <v>0</v>
      </c>
      <c r="Q331" s="168">
        <v>0</v>
      </c>
      <c r="R331" s="168">
        <f t="shared" si="52"/>
        <v>0</v>
      </c>
      <c r="S331" s="168">
        <v>0</v>
      </c>
      <c r="T331" s="169">
        <f t="shared" si="5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181</v>
      </c>
      <c r="AT331" s="170" t="s">
        <v>135</v>
      </c>
      <c r="AU331" s="170" t="s">
        <v>138</v>
      </c>
      <c r="AY331" s="17" t="s">
        <v>132</v>
      </c>
      <c r="BE331" s="171">
        <f t="shared" si="54"/>
        <v>0</v>
      </c>
      <c r="BF331" s="171">
        <f t="shared" si="55"/>
        <v>0</v>
      </c>
      <c r="BG331" s="171">
        <f t="shared" si="56"/>
        <v>0</v>
      </c>
      <c r="BH331" s="171">
        <f t="shared" si="57"/>
        <v>0</v>
      </c>
      <c r="BI331" s="171">
        <f t="shared" si="58"/>
        <v>0</v>
      </c>
      <c r="BJ331" s="17" t="s">
        <v>138</v>
      </c>
      <c r="BK331" s="171">
        <f t="shared" si="59"/>
        <v>0</v>
      </c>
      <c r="BL331" s="17" t="s">
        <v>181</v>
      </c>
      <c r="BM331" s="170" t="s">
        <v>578</v>
      </c>
    </row>
    <row r="332" spans="2:63" s="12" customFormat="1" ht="22.9" customHeight="1">
      <c r="B332" s="144"/>
      <c r="D332" s="145" t="s">
        <v>75</v>
      </c>
      <c r="E332" s="155" t="s">
        <v>579</v>
      </c>
      <c r="F332" s="155" t="s">
        <v>580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SUM(P333:P341)</f>
        <v>0</v>
      </c>
      <c r="Q332" s="150"/>
      <c r="R332" s="151">
        <f>SUM(R333:R341)</f>
        <v>0.19891609999999998</v>
      </c>
      <c r="S332" s="150"/>
      <c r="T332" s="152">
        <f>SUM(T333:T341)</f>
        <v>0</v>
      </c>
      <c r="AR332" s="145" t="s">
        <v>138</v>
      </c>
      <c r="AT332" s="153" t="s">
        <v>75</v>
      </c>
      <c r="AU332" s="153" t="s">
        <v>84</v>
      </c>
      <c r="AY332" s="145" t="s">
        <v>132</v>
      </c>
      <c r="BK332" s="154">
        <f>SUM(BK333:BK341)</f>
        <v>0</v>
      </c>
    </row>
    <row r="333" spans="1:65" s="2" customFormat="1" ht="21.75" customHeight="1">
      <c r="A333" s="32"/>
      <c r="B333" s="157"/>
      <c r="C333" s="158">
        <v>124</v>
      </c>
      <c r="D333" s="158" t="s">
        <v>135</v>
      </c>
      <c r="E333" s="159" t="s">
        <v>581</v>
      </c>
      <c r="F333" s="160" t="s">
        <v>582</v>
      </c>
      <c r="G333" s="161" t="s">
        <v>136</v>
      </c>
      <c r="H333" s="162">
        <v>3.25</v>
      </c>
      <c r="I333" s="163"/>
      <c r="J333" s="164">
        <f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>O333*H333</f>
        <v>0</v>
      </c>
      <c r="Q333" s="168">
        <v>0.03767</v>
      </c>
      <c r="R333" s="168">
        <f>Q333*H333</f>
        <v>0.12242750000000001</v>
      </c>
      <c r="S333" s="168">
        <v>0</v>
      </c>
      <c r="T333" s="169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181</v>
      </c>
      <c r="AT333" s="170" t="s">
        <v>135</v>
      </c>
      <c r="AU333" s="170" t="s">
        <v>138</v>
      </c>
      <c r="AY333" s="17" t="s">
        <v>132</v>
      </c>
      <c r="BE333" s="171">
        <f>IF(N333="základní",J333,0)</f>
        <v>0</v>
      </c>
      <c r="BF333" s="171">
        <f>IF(N333="snížená",J333,0)</f>
        <v>0</v>
      </c>
      <c r="BG333" s="171">
        <f>IF(N333="zákl. přenesená",J333,0)</f>
        <v>0</v>
      </c>
      <c r="BH333" s="171">
        <f>IF(N333="sníž. přenesená",J333,0)</f>
        <v>0</v>
      </c>
      <c r="BI333" s="171">
        <f>IF(N333="nulová",J333,0)</f>
        <v>0</v>
      </c>
      <c r="BJ333" s="17" t="s">
        <v>138</v>
      </c>
      <c r="BK333" s="171">
        <f>ROUND(I333*H333,2)</f>
        <v>0</v>
      </c>
      <c r="BL333" s="17" t="s">
        <v>181</v>
      </c>
      <c r="BM333" s="170" t="s">
        <v>583</v>
      </c>
    </row>
    <row r="334" spans="2:51" s="13" customFormat="1" ht="12">
      <c r="B334" s="172"/>
      <c r="D334" s="173" t="s">
        <v>139</v>
      </c>
      <c r="E334" s="174" t="s">
        <v>1</v>
      </c>
      <c r="F334" s="175" t="s">
        <v>140</v>
      </c>
      <c r="H334" s="176">
        <v>3.25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139</v>
      </c>
      <c r="AU334" s="174" t="s">
        <v>138</v>
      </c>
      <c r="AV334" s="13" t="s">
        <v>138</v>
      </c>
      <c r="AW334" s="13" t="s">
        <v>33</v>
      </c>
      <c r="AX334" s="13" t="s">
        <v>76</v>
      </c>
      <c r="AY334" s="174" t="s">
        <v>132</v>
      </c>
    </row>
    <row r="335" spans="2:51" s="14" customFormat="1" ht="12">
      <c r="B335" s="181"/>
      <c r="D335" s="173" t="s">
        <v>139</v>
      </c>
      <c r="E335" s="182" t="s">
        <v>1</v>
      </c>
      <c r="F335" s="183" t="s">
        <v>141</v>
      </c>
      <c r="H335" s="184">
        <v>3.25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139</v>
      </c>
      <c r="AU335" s="182" t="s">
        <v>138</v>
      </c>
      <c r="AV335" s="14" t="s">
        <v>137</v>
      </c>
      <c r="AW335" s="14" t="s">
        <v>33</v>
      </c>
      <c r="AX335" s="14" t="s">
        <v>84</v>
      </c>
      <c r="AY335" s="182" t="s">
        <v>132</v>
      </c>
    </row>
    <row r="336" spans="1:65" s="2" customFormat="1" ht="16.5" customHeight="1">
      <c r="A336" s="32"/>
      <c r="B336" s="157"/>
      <c r="C336" s="158">
        <v>125</v>
      </c>
      <c r="D336" s="158" t="s">
        <v>135</v>
      </c>
      <c r="E336" s="159" t="s">
        <v>584</v>
      </c>
      <c r="F336" s="160" t="s">
        <v>585</v>
      </c>
      <c r="G336" s="161" t="s">
        <v>136</v>
      </c>
      <c r="H336" s="162">
        <v>3.25</v>
      </c>
      <c r="I336" s="163"/>
      <c r="J336" s="164">
        <f>ROUND(I336*H336,2)</f>
        <v>0</v>
      </c>
      <c r="K336" s="165"/>
      <c r="L336" s="33"/>
      <c r="M336" s="166" t="s">
        <v>1</v>
      </c>
      <c r="N336" s="167" t="s">
        <v>42</v>
      </c>
      <c r="O336" s="58"/>
      <c r="P336" s="168">
        <f>O336*H336</f>
        <v>0</v>
      </c>
      <c r="Q336" s="168">
        <v>0.0003</v>
      </c>
      <c r="R336" s="168">
        <f>Q336*H336</f>
        <v>0.000975</v>
      </c>
      <c r="S336" s="168">
        <v>0</v>
      </c>
      <c r="T336" s="169">
        <f>S336*H336</f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181</v>
      </c>
      <c r="AT336" s="170" t="s">
        <v>135</v>
      </c>
      <c r="AU336" s="170" t="s">
        <v>138</v>
      </c>
      <c r="AY336" s="17" t="s">
        <v>132</v>
      </c>
      <c r="BE336" s="171">
        <f>IF(N336="základní",J336,0)</f>
        <v>0</v>
      </c>
      <c r="BF336" s="171">
        <f>IF(N336="snížená",J336,0)</f>
        <v>0</v>
      </c>
      <c r="BG336" s="171">
        <f>IF(N336="zákl. přenesená",J336,0)</f>
        <v>0</v>
      </c>
      <c r="BH336" s="171">
        <f>IF(N336="sníž. přenesená",J336,0)</f>
        <v>0</v>
      </c>
      <c r="BI336" s="171">
        <f>IF(N336="nulová",J336,0)</f>
        <v>0</v>
      </c>
      <c r="BJ336" s="17" t="s">
        <v>138</v>
      </c>
      <c r="BK336" s="171">
        <f>ROUND(I336*H336,2)</f>
        <v>0</v>
      </c>
      <c r="BL336" s="17" t="s">
        <v>181</v>
      </c>
      <c r="BM336" s="170" t="s">
        <v>586</v>
      </c>
    </row>
    <row r="337" spans="1:65" s="2" customFormat="1" ht="16.5" customHeight="1">
      <c r="A337" s="32"/>
      <c r="B337" s="157"/>
      <c r="C337" s="196">
        <v>126</v>
      </c>
      <c r="D337" s="196" t="s">
        <v>182</v>
      </c>
      <c r="E337" s="197" t="s">
        <v>587</v>
      </c>
      <c r="F337" s="198" t="s">
        <v>588</v>
      </c>
      <c r="G337" s="199" t="s">
        <v>136</v>
      </c>
      <c r="H337" s="200">
        <v>3.933</v>
      </c>
      <c r="I337" s="201"/>
      <c r="J337" s="202">
        <f>ROUND(I337*H337,2)</f>
        <v>0</v>
      </c>
      <c r="K337" s="203"/>
      <c r="L337" s="204"/>
      <c r="M337" s="205" t="s">
        <v>1</v>
      </c>
      <c r="N337" s="206" t="s">
        <v>42</v>
      </c>
      <c r="O337" s="58"/>
      <c r="P337" s="168">
        <f>O337*H337</f>
        <v>0</v>
      </c>
      <c r="Q337" s="168">
        <v>0.0192</v>
      </c>
      <c r="R337" s="168">
        <f>Q337*H337</f>
        <v>0.07551359999999999</v>
      </c>
      <c r="S337" s="168">
        <v>0</v>
      </c>
      <c r="T337" s="169">
        <f>S337*H337</f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251</v>
      </c>
      <c r="AT337" s="170" t="s">
        <v>182</v>
      </c>
      <c r="AU337" s="170" t="s">
        <v>138</v>
      </c>
      <c r="AY337" s="17" t="s">
        <v>132</v>
      </c>
      <c r="BE337" s="171">
        <f>IF(N337="základní",J337,0)</f>
        <v>0</v>
      </c>
      <c r="BF337" s="171">
        <f>IF(N337="snížená",J337,0)</f>
        <v>0</v>
      </c>
      <c r="BG337" s="171">
        <f>IF(N337="zákl. přenesená",J337,0)</f>
        <v>0</v>
      </c>
      <c r="BH337" s="171">
        <f>IF(N337="sníž. přenesená",J337,0)</f>
        <v>0</v>
      </c>
      <c r="BI337" s="171">
        <f>IF(N337="nulová",J337,0)</f>
        <v>0</v>
      </c>
      <c r="BJ337" s="17" t="s">
        <v>138</v>
      </c>
      <c r="BK337" s="171">
        <f>ROUND(I337*H337,2)</f>
        <v>0</v>
      </c>
      <c r="BL337" s="17" t="s">
        <v>181</v>
      </c>
      <c r="BM337" s="170" t="s">
        <v>589</v>
      </c>
    </row>
    <row r="338" spans="2:51" s="13" customFormat="1" ht="12">
      <c r="B338" s="172"/>
      <c r="D338" s="173" t="s">
        <v>139</v>
      </c>
      <c r="E338" s="174" t="s">
        <v>1</v>
      </c>
      <c r="F338" s="175" t="s">
        <v>590</v>
      </c>
      <c r="H338" s="176">
        <v>3.575</v>
      </c>
      <c r="I338" s="177"/>
      <c r="L338" s="172"/>
      <c r="M338" s="178"/>
      <c r="N338" s="179"/>
      <c r="O338" s="179"/>
      <c r="P338" s="179"/>
      <c r="Q338" s="179"/>
      <c r="R338" s="179"/>
      <c r="S338" s="179"/>
      <c r="T338" s="180"/>
      <c r="AT338" s="174" t="s">
        <v>139</v>
      </c>
      <c r="AU338" s="174" t="s">
        <v>138</v>
      </c>
      <c r="AV338" s="13" t="s">
        <v>138</v>
      </c>
      <c r="AW338" s="13" t="s">
        <v>33</v>
      </c>
      <c r="AX338" s="13" t="s">
        <v>84</v>
      </c>
      <c r="AY338" s="174" t="s">
        <v>132</v>
      </c>
    </row>
    <row r="339" spans="2:51" s="13" customFormat="1" ht="12">
      <c r="B339" s="172"/>
      <c r="D339" s="173" t="s">
        <v>139</v>
      </c>
      <c r="F339" s="175" t="s">
        <v>591</v>
      </c>
      <c r="H339" s="176">
        <v>3.933</v>
      </c>
      <c r="I339" s="177"/>
      <c r="L339" s="172"/>
      <c r="M339" s="178"/>
      <c r="N339" s="179"/>
      <c r="O339" s="179"/>
      <c r="P339" s="179"/>
      <c r="Q339" s="179"/>
      <c r="R339" s="179"/>
      <c r="S339" s="179"/>
      <c r="T339" s="180"/>
      <c r="AT339" s="174" t="s">
        <v>139</v>
      </c>
      <c r="AU339" s="174" t="s">
        <v>138</v>
      </c>
      <c r="AV339" s="13" t="s">
        <v>138</v>
      </c>
      <c r="AW339" s="13" t="s">
        <v>3</v>
      </c>
      <c r="AX339" s="13" t="s">
        <v>84</v>
      </c>
      <c r="AY339" s="174" t="s">
        <v>132</v>
      </c>
    </row>
    <row r="340" spans="1:65" s="2" customFormat="1" ht="21.75" customHeight="1">
      <c r="A340" s="32"/>
      <c r="B340" s="157"/>
      <c r="C340" s="158">
        <v>127</v>
      </c>
      <c r="D340" s="158" t="s">
        <v>135</v>
      </c>
      <c r="E340" s="159" t="s">
        <v>592</v>
      </c>
      <c r="F340" s="160" t="s">
        <v>593</v>
      </c>
      <c r="G340" s="161" t="s">
        <v>212</v>
      </c>
      <c r="H340" s="162">
        <v>0.199</v>
      </c>
      <c r="I340" s="163"/>
      <c r="J340" s="164">
        <f>ROUND(I340*H340,2)</f>
        <v>0</v>
      </c>
      <c r="K340" s="165"/>
      <c r="L340" s="33"/>
      <c r="M340" s="166" t="s">
        <v>1</v>
      </c>
      <c r="N340" s="167" t="s">
        <v>42</v>
      </c>
      <c r="O340" s="58"/>
      <c r="P340" s="168">
        <f>O340*H340</f>
        <v>0</v>
      </c>
      <c r="Q340" s="168">
        <v>0</v>
      </c>
      <c r="R340" s="168">
        <f>Q340*H340</f>
        <v>0</v>
      </c>
      <c r="S340" s="168">
        <v>0</v>
      </c>
      <c r="T340" s="169">
        <f>S340*H340</f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181</v>
      </c>
      <c r="AT340" s="170" t="s">
        <v>135</v>
      </c>
      <c r="AU340" s="170" t="s">
        <v>138</v>
      </c>
      <c r="AY340" s="17" t="s">
        <v>132</v>
      </c>
      <c r="BE340" s="171">
        <f>IF(N340="základní",J340,0)</f>
        <v>0</v>
      </c>
      <c r="BF340" s="171">
        <f>IF(N340="snížená",J340,0)</f>
        <v>0</v>
      </c>
      <c r="BG340" s="171">
        <f>IF(N340="zákl. přenesená",J340,0)</f>
        <v>0</v>
      </c>
      <c r="BH340" s="171">
        <f>IF(N340="sníž. přenesená",J340,0)</f>
        <v>0</v>
      </c>
      <c r="BI340" s="171">
        <f>IF(N340="nulová",J340,0)</f>
        <v>0</v>
      </c>
      <c r="BJ340" s="17" t="s">
        <v>138</v>
      </c>
      <c r="BK340" s="171">
        <f>ROUND(I340*H340,2)</f>
        <v>0</v>
      </c>
      <c r="BL340" s="17" t="s">
        <v>181</v>
      </c>
      <c r="BM340" s="170" t="s">
        <v>594</v>
      </c>
    </row>
    <row r="341" spans="1:65" s="2" customFormat="1" ht="21.75" customHeight="1">
      <c r="A341" s="32"/>
      <c r="B341" s="157"/>
      <c r="C341" s="158">
        <v>128</v>
      </c>
      <c r="D341" s="158" t="s">
        <v>135</v>
      </c>
      <c r="E341" s="159" t="s">
        <v>595</v>
      </c>
      <c r="F341" s="160" t="s">
        <v>596</v>
      </c>
      <c r="G341" s="161" t="s">
        <v>212</v>
      </c>
      <c r="H341" s="162">
        <v>0.199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181</v>
      </c>
      <c r="AT341" s="170" t="s">
        <v>135</v>
      </c>
      <c r="AU341" s="170" t="s">
        <v>138</v>
      </c>
      <c r="AY341" s="17" t="s">
        <v>132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138</v>
      </c>
      <c r="BK341" s="171">
        <f>ROUND(I341*H341,2)</f>
        <v>0</v>
      </c>
      <c r="BL341" s="17" t="s">
        <v>181</v>
      </c>
      <c r="BM341" s="170" t="s">
        <v>597</v>
      </c>
    </row>
    <row r="342" spans="2:63" s="12" customFormat="1" ht="22.9" customHeight="1">
      <c r="B342" s="144"/>
      <c r="D342" s="145" t="s">
        <v>75</v>
      </c>
      <c r="E342" s="155" t="s">
        <v>598</v>
      </c>
      <c r="F342" s="155" t="s">
        <v>599</v>
      </c>
      <c r="I342" s="147"/>
      <c r="J342" s="156">
        <f>BK342</f>
        <v>0</v>
      </c>
      <c r="L342" s="144"/>
      <c r="M342" s="149"/>
      <c r="N342" s="150"/>
      <c r="O342" s="150"/>
      <c r="P342" s="151">
        <f>SUM(P343:P352)</f>
        <v>0</v>
      </c>
      <c r="Q342" s="150"/>
      <c r="R342" s="151">
        <f>SUM(R343:R352)</f>
        <v>0.00117512</v>
      </c>
      <c r="S342" s="150"/>
      <c r="T342" s="152">
        <f>SUM(T343:T352)</f>
        <v>0.00933</v>
      </c>
      <c r="AR342" s="145" t="s">
        <v>138</v>
      </c>
      <c r="AT342" s="153" t="s">
        <v>75</v>
      </c>
      <c r="AU342" s="153" t="s">
        <v>84</v>
      </c>
      <c r="AY342" s="145" t="s">
        <v>132</v>
      </c>
      <c r="BK342" s="154">
        <f>SUM(BK343:BK352)</f>
        <v>0</v>
      </c>
    </row>
    <row r="343" spans="1:65" s="2" customFormat="1" ht="21.75" customHeight="1">
      <c r="A343" s="32"/>
      <c r="B343" s="157"/>
      <c r="C343" s="158">
        <v>129</v>
      </c>
      <c r="D343" s="158" t="s">
        <v>135</v>
      </c>
      <c r="E343" s="159" t="s">
        <v>600</v>
      </c>
      <c r="F343" s="160" t="s">
        <v>601</v>
      </c>
      <c r="G343" s="161" t="s">
        <v>136</v>
      </c>
      <c r="H343" s="162">
        <v>3.11</v>
      </c>
      <c r="I343" s="163"/>
      <c r="J343" s="164">
        <f>ROUND(I343*H343,2)</f>
        <v>0</v>
      </c>
      <c r="K343" s="165"/>
      <c r="L343" s="33"/>
      <c r="M343" s="166" t="s">
        <v>1</v>
      </c>
      <c r="N343" s="167" t="s">
        <v>42</v>
      </c>
      <c r="O343" s="58"/>
      <c r="P343" s="168">
        <f>O343*H343</f>
        <v>0</v>
      </c>
      <c r="Q343" s="168">
        <v>0</v>
      </c>
      <c r="R343" s="168">
        <f>Q343*H343</f>
        <v>0</v>
      </c>
      <c r="S343" s="168">
        <v>0.003</v>
      </c>
      <c r="T343" s="169">
        <f>S343*H343</f>
        <v>0.00933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181</v>
      </c>
      <c r="AT343" s="170" t="s">
        <v>135</v>
      </c>
      <c r="AU343" s="170" t="s">
        <v>138</v>
      </c>
      <c r="AY343" s="17" t="s">
        <v>132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138</v>
      </c>
      <c r="BK343" s="171">
        <f>ROUND(I343*H343,2)</f>
        <v>0</v>
      </c>
      <c r="BL343" s="17" t="s">
        <v>181</v>
      </c>
      <c r="BM343" s="170" t="s">
        <v>602</v>
      </c>
    </row>
    <row r="344" spans="2:51" s="15" customFormat="1" ht="12">
      <c r="B344" s="189"/>
      <c r="D344" s="173" t="s">
        <v>139</v>
      </c>
      <c r="E344" s="190" t="s">
        <v>1</v>
      </c>
      <c r="F344" s="191" t="s">
        <v>603</v>
      </c>
      <c r="H344" s="190" t="s">
        <v>1</v>
      </c>
      <c r="I344" s="192"/>
      <c r="L344" s="189"/>
      <c r="M344" s="193"/>
      <c r="N344" s="194"/>
      <c r="O344" s="194"/>
      <c r="P344" s="194"/>
      <c r="Q344" s="194"/>
      <c r="R344" s="194"/>
      <c r="S344" s="194"/>
      <c r="T344" s="195"/>
      <c r="AT344" s="190" t="s">
        <v>139</v>
      </c>
      <c r="AU344" s="190" t="s">
        <v>138</v>
      </c>
      <c r="AV344" s="15" t="s">
        <v>84</v>
      </c>
      <c r="AW344" s="15" t="s">
        <v>33</v>
      </c>
      <c r="AX344" s="15" t="s">
        <v>76</v>
      </c>
      <c r="AY344" s="190" t="s">
        <v>132</v>
      </c>
    </row>
    <row r="345" spans="2:51" s="13" customFormat="1" ht="12">
      <c r="B345" s="172"/>
      <c r="D345" s="173" t="s">
        <v>139</v>
      </c>
      <c r="E345" s="174" t="s">
        <v>1</v>
      </c>
      <c r="F345" s="175" t="s">
        <v>534</v>
      </c>
      <c r="H345" s="176">
        <v>3.11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139</v>
      </c>
      <c r="AU345" s="174" t="s">
        <v>138</v>
      </c>
      <c r="AV345" s="13" t="s">
        <v>138</v>
      </c>
      <c r="AW345" s="13" t="s">
        <v>33</v>
      </c>
      <c r="AX345" s="13" t="s">
        <v>76</v>
      </c>
      <c r="AY345" s="174" t="s">
        <v>132</v>
      </c>
    </row>
    <row r="346" spans="2:51" s="14" customFormat="1" ht="12">
      <c r="B346" s="181"/>
      <c r="D346" s="173" t="s">
        <v>139</v>
      </c>
      <c r="E346" s="182" t="s">
        <v>1</v>
      </c>
      <c r="F346" s="183" t="s">
        <v>141</v>
      </c>
      <c r="H346" s="184">
        <v>3.11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139</v>
      </c>
      <c r="AU346" s="182" t="s">
        <v>138</v>
      </c>
      <c r="AV346" s="14" t="s">
        <v>137</v>
      </c>
      <c r="AW346" s="14" t="s">
        <v>33</v>
      </c>
      <c r="AX346" s="14" t="s">
        <v>84</v>
      </c>
      <c r="AY346" s="182" t="s">
        <v>132</v>
      </c>
    </row>
    <row r="347" spans="1:65" s="2" customFormat="1" ht="16.5" customHeight="1">
      <c r="A347" s="32"/>
      <c r="B347" s="157"/>
      <c r="C347" s="158">
        <v>130</v>
      </c>
      <c r="D347" s="158" t="s">
        <v>135</v>
      </c>
      <c r="E347" s="159" t="s">
        <v>604</v>
      </c>
      <c r="F347" s="160" t="s">
        <v>605</v>
      </c>
      <c r="G347" s="161" t="s">
        <v>264</v>
      </c>
      <c r="H347" s="162">
        <v>4.41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1E-05</v>
      </c>
      <c r="R347" s="168">
        <f>Q347*H347</f>
        <v>4.410000000000001E-05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181</v>
      </c>
      <c r="AT347" s="170" t="s">
        <v>135</v>
      </c>
      <c r="AU347" s="170" t="s">
        <v>138</v>
      </c>
      <c r="AY347" s="17" t="s">
        <v>132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138</v>
      </c>
      <c r="BK347" s="171">
        <f>ROUND(I347*H347,2)</f>
        <v>0</v>
      </c>
      <c r="BL347" s="17" t="s">
        <v>181</v>
      </c>
      <c r="BM347" s="170" t="s">
        <v>606</v>
      </c>
    </row>
    <row r="348" spans="2:51" s="13" customFormat="1" ht="12">
      <c r="B348" s="172"/>
      <c r="D348" s="173" t="s">
        <v>139</v>
      </c>
      <c r="E348" s="174" t="s">
        <v>1</v>
      </c>
      <c r="F348" s="175" t="s">
        <v>607</v>
      </c>
      <c r="H348" s="176">
        <v>4.41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139</v>
      </c>
      <c r="AU348" s="174" t="s">
        <v>138</v>
      </c>
      <c r="AV348" s="13" t="s">
        <v>138</v>
      </c>
      <c r="AW348" s="13" t="s">
        <v>33</v>
      </c>
      <c r="AX348" s="13" t="s">
        <v>84</v>
      </c>
      <c r="AY348" s="174" t="s">
        <v>132</v>
      </c>
    </row>
    <row r="349" spans="1:65" s="2" customFormat="1" ht="16.5" customHeight="1">
      <c r="A349" s="32"/>
      <c r="B349" s="157"/>
      <c r="C349" s="196">
        <v>131</v>
      </c>
      <c r="D349" s="196" t="s">
        <v>182</v>
      </c>
      <c r="E349" s="197" t="s">
        <v>608</v>
      </c>
      <c r="F349" s="198" t="s">
        <v>609</v>
      </c>
      <c r="G349" s="199" t="s">
        <v>264</v>
      </c>
      <c r="H349" s="200">
        <v>5.141</v>
      </c>
      <c r="I349" s="201"/>
      <c r="J349" s="202">
        <f>ROUND(I349*H349,2)</f>
        <v>0</v>
      </c>
      <c r="K349" s="203"/>
      <c r="L349" s="204"/>
      <c r="M349" s="205" t="s">
        <v>1</v>
      </c>
      <c r="N349" s="206" t="s">
        <v>42</v>
      </c>
      <c r="O349" s="58"/>
      <c r="P349" s="168">
        <f>O349*H349</f>
        <v>0</v>
      </c>
      <c r="Q349" s="168">
        <v>0.00022</v>
      </c>
      <c r="R349" s="168">
        <f>Q349*H349</f>
        <v>0.00113102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251</v>
      </c>
      <c r="AT349" s="170" t="s">
        <v>182</v>
      </c>
      <c r="AU349" s="170" t="s">
        <v>138</v>
      </c>
      <c r="AY349" s="17" t="s">
        <v>132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138</v>
      </c>
      <c r="BK349" s="171">
        <f>ROUND(I349*H349,2)</f>
        <v>0</v>
      </c>
      <c r="BL349" s="17" t="s">
        <v>181</v>
      </c>
      <c r="BM349" s="170" t="s">
        <v>610</v>
      </c>
    </row>
    <row r="350" spans="2:51" s="13" customFormat="1" ht="12">
      <c r="B350" s="172"/>
      <c r="D350" s="173" t="s">
        <v>139</v>
      </c>
      <c r="F350" s="175" t="s">
        <v>611</v>
      </c>
      <c r="H350" s="176">
        <v>5.141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139</v>
      </c>
      <c r="AU350" s="174" t="s">
        <v>138</v>
      </c>
      <c r="AV350" s="13" t="s">
        <v>138</v>
      </c>
      <c r="AW350" s="13" t="s">
        <v>3</v>
      </c>
      <c r="AX350" s="13" t="s">
        <v>84</v>
      </c>
      <c r="AY350" s="174" t="s">
        <v>132</v>
      </c>
    </row>
    <row r="351" spans="1:65" s="2" customFormat="1" ht="21.75" customHeight="1">
      <c r="A351" s="32"/>
      <c r="B351" s="157"/>
      <c r="C351" s="158">
        <v>132</v>
      </c>
      <c r="D351" s="158" t="s">
        <v>135</v>
      </c>
      <c r="E351" s="159" t="s">
        <v>612</v>
      </c>
      <c r="F351" s="160" t="s">
        <v>613</v>
      </c>
      <c r="G351" s="161" t="s">
        <v>212</v>
      </c>
      <c r="H351" s="162">
        <v>0.001</v>
      </c>
      <c r="I351" s="163"/>
      <c r="J351" s="164">
        <f>ROUND(I351*H351,2)</f>
        <v>0</v>
      </c>
      <c r="K351" s="165"/>
      <c r="L351" s="33"/>
      <c r="M351" s="166" t="s">
        <v>1</v>
      </c>
      <c r="N351" s="167" t="s">
        <v>42</v>
      </c>
      <c r="O351" s="58"/>
      <c r="P351" s="168">
        <f>O351*H351</f>
        <v>0</v>
      </c>
      <c r="Q351" s="168">
        <v>0</v>
      </c>
      <c r="R351" s="168">
        <f>Q351*H351</f>
        <v>0</v>
      </c>
      <c r="S351" s="168">
        <v>0</v>
      </c>
      <c r="T351" s="169">
        <f>S351*H351</f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181</v>
      </c>
      <c r="AT351" s="170" t="s">
        <v>135</v>
      </c>
      <c r="AU351" s="170" t="s">
        <v>138</v>
      </c>
      <c r="AY351" s="17" t="s">
        <v>132</v>
      </c>
      <c r="BE351" s="171">
        <f>IF(N351="základní",J351,0)</f>
        <v>0</v>
      </c>
      <c r="BF351" s="171">
        <f>IF(N351="snížená",J351,0)</f>
        <v>0</v>
      </c>
      <c r="BG351" s="171">
        <f>IF(N351="zákl. přenesená",J351,0)</f>
        <v>0</v>
      </c>
      <c r="BH351" s="171">
        <f>IF(N351="sníž. přenesená",J351,0)</f>
        <v>0</v>
      </c>
      <c r="BI351" s="171">
        <f>IF(N351="nulová",J351,0)</f>
        <v>0</v>
      </c>
      <c r="BJ351" s="17" t="s">
        <v>138</v>
      </c>
      <c r="BK351" s="171">
        <f>ROUND(I351*H351,2)</f>
        <v>0</v>
      </c>
      <c r="BL351" s="17" t="s">
        <v>181</v>
      </c>
      <c r="BM351" s="170" t="s">
        <v>614</v>
      </c>
    </row>
    <row r="352" spans="1:65" s="2" customFormat="1" ht="21.75" customHeight="1">
      <c r="A352" s="32"/>
      <c r="B352" s="157"/>
      <c r="C352" s="158">
        <v>133</v>
      </c>
      <c r="D352" s="158" t="s">
        <v>135</v>
      </c>
      <c r="E352" s="159" t="s">
        <v>615</v>
      </c>
      <c r="F352" s="160" t="s">
        <v>616</v>
      </c>
      <c r="G352" s="161" t="s">
        <v>212</v>
      </c>
      <c r="H352" s="162">
        <v>0.001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181</v>
      </c>
      <c r="AT352" s="170" t="s">
        <v>135</v>
      </c>
      <c r="AU352" s="170" t="s">
        <v>138</v>
      </c>
      <c r="AY352" s="17" t="s">
        <v>132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138</v>
      </c>
      <c r="BK352" s="171">
        <f>ROUND(I352*H352,2)</f>
        <v>0</v>
      </c>
      <c r="BL352" s="17" t="s">
        <v>181</v>
      </c>
      <c r="BM352" s="170" t="s">
        <v>617</v>
      </c>
    </row>
    <row r="353" spans="2:63" s="12" customFormat="1" ht="22.9" customHeight="1">
      <c r="B353" s="144"/>
      <c r="D353" s="145" t="s">
        <v>75</v>
      </c>
      <c r="E353" s="155" t="s">
        <v>618</v>
      </c>
      <c r="F353" s="155" t="s">
        <v>619</v>
      </c>
      <c r="I353" s="147"/>
      <c r="J353" s="156">
        <f>BK353</f>
        <v>0</v>
      </c>
      <c r="L353" s="144"/>
      <c r="M353" s="149"/>
      <c r="N353" s="150"/>
      <c r="O353" s="150"/>
      <c r="P353" s="151">
        <f>SUM(P354:P367)</f>
        <v>0</v>
      </c>
      <c r="Q353" s="150"/>
      <c r="R353" s="151">
        <f>SUM(R354:R367)</f>
        <v>0.9532727999999999</v>
      </c>
      <c r="S353" s="150"/>
      <c r="T353" s="152">
        <f>SUM(T354:T367)</f>
        <v>0</v>
      </c>
      <c r="AR353" s="145" t="s">
        <v>138</v>
      </c>
      <c r="AT353" s="153" t="s">
        <v>75</v>
      </c>
      <c r="AU353" s="153" t="s">
        <v>84</v>
      </c>
      <c r="AY353" s="145" t="s">
        <v>132</v>
      </c>
      <c r="BK353" s="154">
        <f>SUM(BK354:BK367)</f>
        <v>0</v>
      </c>
    </row>
    <row r="354" spans="1:65" s="2" customFormat="1" ht="21.75" customHeight="1">
      <c r="A354" s="32"/>
      <c r="B354" s="157"/>
      <c r="C354" s="158">
        <v>134</v>
      </c>
      <c r="D354" s="158" t="s">
        <v>135</v>
      </c>
      <c r="E354" s="159" t="s">
        <v>620</v>
      </c>
      <c r="F354" s="160" t="s">
        <v>621</v>
      </c>
      <c r="G354" s="161" t="s">
        <v>264</v>
      </c>
      <c r="H354" s="162">
        <v>9.12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0.00035</v>
      </c>
      <c r="R354" s="168">
        <f>Q354*H354</f>
        <v>0.0031919999999999995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181</v>
      </c>
      <c r="AT354" s="170" t="s">
        <v>135</v>
      </c>
      <c r="AU354" s="170" t="s">
        <v>138</v>
      </c>
      <c r="AY354" s="17" t="s">
        <v>132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138</v>
      </c>
      <c r="BK354" s="171">
        <f>ROUND(I354*H354,2)</f>
        <v>0</v>
      </c>
      <c r="BL354" s="17" t="s">
        <v>181</v>
      </c>
      <c r="BM354" s="170" t="s">
        <v>622</v>
      </c>
    </row>
    <row r="355" spans="2:51" s="13" customFormat="1" ht="12">
      <c r="B355" s="172"/>
      <c r="D355" s="173" t="s">
        <v>139</v>
      </c>
      <c r="E355" s="174" t="s">
        <v>1</v>
      </c>
      <c r="F355" s="175" t="s">
        <v>623</v>
      </c>
      <c r="H355" s="176">
        <v>9.12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139</v>
      </c>
      <c r="AU355" s="174" t="s">
        <v>138</v>
      </c>
      <c r="AV355" s="13" t="s">
        <v>138</v>
      </c>
      <c r="AW355" s="13" t="s">
        <v>33</v>
      </c>
      <c r="AX355" s="13" t="s">
        <v>76</v>
      </c>
      <c r="AY355" s="174" t="s">
        <v>132</v>
      </c>
    </row>
    <row r="356" spans="2:51" s="14" customFormat="1" ht="12">
      <c r="B356" s="181"/>
      <c r="D356" s="173" t="s">
        <v>139</v>
      </c>
      <c r="E356" s="182" t="s">
        <v>1</v>
      </c>
      <c r="F356" s="183" t="s">
        <v>141</v>
      </c>
      <c r="H356" s="184">
        <v>9.12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139</v>
      </c>
      <c r="AU356" s="182" t="s">
        <v>138</v>
      </c>
      <c r="AV356" s="14" t="s">
        <v>137</v>
      </c>
      <c r="AW356" s="14" t="s">
        <v>33</v>
      </c>
      <c r="AX356" s="14" t="s">
        <v>84</v>
      </c>
      <c r="AY356" s="182" t="s">
        <v>132</v>
      </c>
    </row>
    <row r="357" spans="1:65" s="2" customFormat="1" ht="16.5" customHeight="1">
      <c r="A357" s="32"/>
      <c r="B357" s="157"/>
      <c r="C357" s="196">
        <v>135</v>
      </c>
      <c r="D357" s="196" t="s">
        <v>182</v>
      </c>
      <c r="E357" s="197" t="s">
        <v>624</v>
      </c>
      <c r="F357" s="198" t="s">
        <v>625</v>
      </c>
      <c r="G357" s="199" t="s">
        <v>179</v>
      </c>
      <c r="H357" s="200">
        <v>25.08</v>
      </c>
      <c r="I357" s="201"/>
      <c r="J357" s="202">
        <f>ROUND(I357*H357,2)</f>
        <v>0</v>
      </c>
      <c r="K357" s="203"/>
      <c r="L357" s="204"/>
      <c r="M357" s="205" t="s">
        <v>1</v>
      </c>
      <c r="N357" s="206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251</v>
      </c>
      <c r="AT357" s="170" t="s">
        <v>182</v>
      </c>
      <c r="AU357" s="170" t="s">
        <v>138</v>
      </c>
      <c r="AY357" s="17" t="s">
        <v>132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138</v>
      </c>
      <c r="BK357" s="171">
        <f>ROUND(I357*H357,2)</f>
        <v>0</v>
      </c>
      <c r="BL357" s="17" t="s">
        <v>181</v>
      </c>
      <c r="BM357" s="170" t="s">
        <v>626</v>
      </c>
    </row>
    <row r="358" spans="2:51" s="13" customFormat="1" ht="12">
      <c r="B358" s="172"/>
      <c r="D358" s="173" t="s">
        <v>139</v>
      </c>
      <c r="E358" s="174" t="s">
        <v>1</v>
      </c>
      <c r="F358" s="175" t="s">
        <v>627</v>
      </c>
      <c r="H358" s="176">
        <v>25.08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139</v>
      </c>
      <c r="AU358" s="174" t="s">
        <v>138</v>
      </c>
      <c r="AV358" s="13" t="s">
        <v>138</v>
      </c>
      <c r="AW358" s="13" t="s">
        <v>33</v>
      </c>
      <c r="AX358" s="13" t="s">
        <v>84</v>
      </c>
      <c r="AY358" s="174" t="s">
        <v>132</v>
      </c>
    </row>
    <row r="359" spans="1:65" s="2" customFormat="1" ht="21.75" customHeight="1">
      <c r="A359" s="32"/>
      <c r="B359" s="157"/>
      <c r="C359" s="158">
        <v>136</v>
      </c>
      <c r="D359" s="158" t="s">
        <v>135</v>
      </c>
      <c r="E359" s="159" t="s">
        <v>628</v>
      </c>
      <c r="F359" s="160" t="s">
        <v>629</v>
      </c>
      <c r="G359" s="161" t="s">
        <v>136</v>
      </c>
      <c r="H359" s="162">
        <v>18.64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0.03362</v>
      </c>
      <c r="R359" s="168">
        <f>Q359*H359</f>
        <v>0.6266767999999999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181</v>
      </c>
      <c r="AT359" s="170" t="s">
        <v>135</v>
      </c>
      <c r="AU359" s="170" t="s">
        <v>138</v>
      </c>
      <c r="AY359" s="17" t="s">
        <v>132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138</v>
      </c>
      <c r="BK359" s="171">
        <f>ROUND(I359*H359,2)</f>
        <v>0</v>
      </c>
      <c r="BL359" s="17" t="s">
        <v>181</v>
      </c>
      <c r="BM359" s="170" t="s">
        <v>630</v>
      </c>
    </row>
    <row r="360" spans="2:51" s="13" customFormat="1" ht="12">
      <c r="B360" s="172"/>
      <c r="D360" s="173" t="s">
        <v>139</v>
      </c>
      <c r="E360" s="174" t="s">
        <v>1</v>
      </c>
      <c r="F360" s="175" t="s">
        <v>631</v>
      </c>
      <c r="H360" s="176">
        <v>16.84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139</v>
      </c>
      <c r="AU360" s="174" t="s">
        <v>138</v>
      </c>
      <c r="AV360" s="13" t="s">
        <v>138</v>
      </c>
      <c r="AW360" s="13" t="s">
        <v>33</v>
      </c>
      <c r="AX360" s="13" t="s">
        <v>76</v>
      </c>
      <c r="AY360" s="174" t="s">
        <v>132</v>
      </c>
    </row>
    <row r="361" spans="2:51" s="13" customFormat="1" ht="12">
      <c r="B361" s="172"/>
      <c r="D361" s="173" t="s">
        <v>139</v>
      </c>
      <c r="E361" s="174" t="s">
        <v>1</v>
      </c>
      <c r="F361" s="175" t="s">
        <v>632</v>
      </c>
      <c r="H361" s="176">
        <v>1.8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139</v>
      </c>
      <c r="AU361" s="174" t="s">
        <v>138</v>
      </c>
      <c r="AV361" s="13" t="s">
        <v>138</v>
      </c>
      <c r="AW361" s="13" t="s">
        <v>33</v>
      </c>
      <c r="AX361" s="13" t="s">
        <v>76</v>
      </c>
      <c r="AY361" s="174" t="s">
        <v>132</v>
      </c>
    </row>
    <row r="362" spans="2:51" s="14" customFormat="1" ht="12">
      <c r="B362" s="181"/>
      <c r="D362" s="173" t="s">
        <v>139</v>
      </c>
      <c r="E362" s="182" t="s">
        <v>1</v>
      </c>
      <c r="F362" s="183" t="s">
        <v>141</v>
      </c>
      <c r="H362" s="184">
        <v>18.64</v>
      </c>
      <c r="I362" s="185"/>
      <c r="L362" s="181"/>
      <c r="M362" s="186"/>
      <c r="N362" s="187"/>
      <c r="O362" s="187"/>
      <c r="P362" s="187"/>
      <c r="Q362" s="187"/>
      <c r="R362" s="187"/>
      <c r="S362" s="187"/>
      <c r="T362" s="188"/>
      <c r="AT362" s="182" t="s">
        <v>139</v>
      </c>
      <c r="AU362" s="182" t="s">
        <v>138</v>
      </c>
      <c r="AV362" s="14" t="s">
        <v>137</v>
      </c>
      <c r="AW362" s="14" t="s">
        <v>33</v>
      </c>
      <c r="AX362" s="14" t="s">
        <v>84</v>
      </c>
      <c r="AY362" s="182" t="s">
        <v>132</v>
      </c>
    </row>
    <row r="363" spans="1:65" s="2" customFormat="1" ht="21.75" customHeight="1">
      <c r="A363" s="32"/>
      <c r="B363" s="157"/>
      <c r="C363" s="196">
        <v>137</v>
      </c>
      <c r="D363" s="196" t="s">
        <v>182</v>
      </c>
      <c r="E363" s="197" t="s">
        <v>633</v>
      </c>
      <c r="F363" s="198" t="s">
        <v>634</v>
      </c>
      <c r="G363" s="199" t="s">
        <v>136</v>
      </c>
      <c r="H363" s="200">
        <v>20.504</v>
      </c>
      <c r="I363" s="201"/>
      <c r="J363" s="202">
        <f>ROUND(I363*H363,2)</f>
        <v>0</v>
      </c>
      <c r="K363" s="203"/>
      <c r="L363" s="204"/>
      <c r="M363" s="205" t="s">
        <v>1</v>
      </c>
      <c r="N363" s="206" t="s">
        <v>42</v>
      </c>
      <c r="O363" s="58"/>
      <c r="P363" s="168">
        <f>O363*H363</f>
        <v>0</v>
      </c>
      <c r="Q363" s="168">
        <v>0.0155</v>
      </c>
      <c r="R363" s="168">
        <f>Q363*H363</f>
        <v>0.31781200000000004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251</v>
      </c>
      <c r="AT363" s="170" t="s">
        <v>182</v>
      </c>
      <c r="AU363" s="170" t="s">
        <v>138</v>
      </c>
      <c r="AY363" s="17" t="s">
        <v>132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138</v>
      </c>
      <c r="BK363" s="171">
        <f>ROUND(I363*H363,2)</f>
        <v>0</v>
      </c>
      <c r="BL363" s="17" t="s">
        <v>181</v>
      </c>
      <c r="BM363" s="170" t="s">
        <v>635</v>
      </c>
    </row>
    <row r="364" spans="2:51" s="13" customFormat="1" ht="12">
      <c r="B364" s="172"/>
      <c r="D364" s="173" t="s">
        <v>139</v>
      </c>
      <c r="E364" s="174" t="s">
        <v>1</v>
      </c>
      <c r="F364" s="175" t="s">
        <v>636</v>
      </c>
      <c r="H364" s="176">
        <v>20.504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139</v>
      </c>
      <c r="AU364" s="174" t="s">
        <v>138</v>
      </c>
      <c r="AV364" s="13" t="s">
        <v>138</v>
      </c>
      <c r="AW364" s="13" t="s">
        <v>33</v>
      </c>
      <c r="AX364" s="13" t="s">
        <v>84</v>
      </c>
      <c r="AY364" s="174" t="s">
        <v>132</v>
      </c>
    </row>
    <row r="365" spans="1:65" s="2" customFormat="1" ht="16.5" customHeight="1">
      <c r="A365" s="32"/>
      <c r="B365" s="157"/>
      <c r="C365" s="158">
        <v>138</v>
      </c>
      <c r="D365" s="158" t="s">
        <v>135</v>
      </c>
      <c r="E365" s="159" t="s">
        <v>637</v>
      </c>
      <c r="F365" s="160" t="s">
        <v>638</v>
      </c>
      <c r="G365" s="161" t="s">
        <v>136</v>
      </c>
      <c r="H365" s="162">
        <v>18.64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0.0003</v>
      </c>
      <c r="R365" s="168">
        <f>Q365*H365</f>
        <v>0.005592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181</v>
      </c>
      <c r="AT365" s="170" t="s">
        <v>135</v>
      </c>
      <c r="AU365" s="170" t="s">
        <v>138</v>
      </c>
      <c r="AY365" s="17" t="s">
        <v>132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138</v>
      </c>
      <c r="BK365" s="171">
        <f>ROUND(I365*H365,2)</f>
        <v>0</v>
      </c>
      <c r="BL365" s="17" t="s">
        <v>181</v>
      </c>
      <c r="BM365" s="170" t="s">
        <v>639</v>
      </c>
    </row>
    <row r="366" spans="1:65" s="2" customFormat="1" ht="21.75" customHeight="1">
      <c r="A366" s="32"/>
      <c r="B366" s="157"/>
      <c r="C366" s="158">
        <v>139</v>
      </c>
      <c r="D366" s="158" t="s">
        <v>135</v>
      </c>
      <c r="E366" s="159" t="s">
        <v>640</v>
      </c>
      <c r="F366" s="160" t="s">
        <v>641</v>
      </c>
      <c r="G366" s="161" t="s">
        <v>212</v>
      </c>
      <c r="H366" s="162">
        <v>0.953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181</v>
      </c>
      <c r="AT366" s="170" t="s">
        <v>135</v>
      </c>
      <c r="AU366" s="170" t="s">
        <v>138</v>
      </c>
      <c r="AY366" s="17" t="s">
        <v>132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138</v>
      </c>
      <c r="BK366" s="171">
        <f>ROUND(I366*H366,2)</f>
        <v>0</v>
      </c>
      <c r="BL366" s="17" t="s">
        <v>181</v>
      </c>
      <c r="BM366" s="170" t="s">
        <v>642</v>
      </c>
    </row>
    <row r="367" spans="1:65" s="2" customFormat="1" ht="21.75" customHeight="1">
      <c r="A367" s="32"/>
      <c r="B367" s="157"/>
      <c r="C367" s="158">
        <v>140</v>
      </c>
      <c r="D367" s="158" t="s">
        <v>135</v>
      </c>
      <c r="E367" s="159" t="s">
        <v>643</v>
      </c>
      <c r="F367" s="160" t="s">
        <v>644</v>
      </c>
      <c r="G367" s="161" t="s">
        <v>212</v>
      </c>
      <c r="H367" s="162">
        <v>0.953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181</v>
      </c>
      <c r="AT367" s="170" t="s">
        <v>135</v>
      </c>
      <c r="AU367" s="170" t="s">
        <v>138</v>
      </c>
      <c r="AY367" s="17" t="s">
        <v>132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138</v>
      </c>
      <c r="BK367" s="171">
        <f>ROUND(I367*H367,2)</f>
        <v>0</v>
      </c>
      <c r="BL367" s="17" t="s">
        <v>181</v>
      </c>
      <c r="BM367" s="170" t="s">
        <v>645</v>
      </c>
    </row>
    <row r="368" spans="2:63" s="12" customFormat="1" ht="22.9" customHeight="1">
      <c r="B368" s="144"/>
      <c r="D368" s="145" t="s">
        <v>75</v>
      </c>
      <c r="E368" s="155" t="s">
        <v>646</v>
      </c>
      <c r="F368" s="155" t="s">
        <v>647</v>
      </c>
      <c r="I368" s="147"/>
      <c r="J368" s="156">
        <f>BK368</f>
        <v>0</v>
      </c>
      <c r="L368" s="144"/>
      <c r="M368" s="149"/>
      <c r="N368" s="150"/>
      <c r="O368" s="150"/>
      <c r="P368" s="151">
        <f>SUM(P369:P373)</f>
        <v>0</v>
      </c>
      <c r="Q368" s="150"/>
      <c r="R368" s="151">
        <f>SUM(R369:R373)</f>
        <v>0.001617</v>
      </c>
      <c r="S368" s="150"/>
      <c r="T368" s="152">
        <f>SUM(T369:T373)</f>
        <v>0</v>
      </c>
      <c r="AR368" s="145" t="s">
        <v>138</v>
      </c>
      <c r="AT368" s="153" t="s">
        <v>75</v>
      </c>
      <c r="AU368" s="153" t="s">
        <v>84</v>
      </c>
      <c r="AY368" s="145" t="s">
        <v>132</v>
      </c>
      <c r="BK368" s="154">
        <f>SUM(BK369:BK373)</f>
        <v>0</v>
      </c>
    </row>
    <row r="369" spans="1:65" s="2" customFormat="1" ht="21.75" customHeight="1">
      <c r="A369" s="32"/>
      <c r="B369" s="157"/>
      <c r="C369" s="158">
        <v>141</v>
      </c>
      <c r="D369" s="158" t="s">
        <v>135</v>
      </c>
      <c r="E369" s="159" t="s">
        <v>648</v>
      </c>
      <c r="F369" s="160" t="s">
        <v>649</v>
      </c>
      <c r="G369" s="161" t="s">
        <v>136</v>
      </c>
      <c r="H369" s="162">
        <v>4.9</v>
      </c>
      <c r="I369" s="163"/>
      <c r="J369" s="164">
        <f>ROUND(I369*H369,2)</f>
        <v>0</v>
      </c>
      <c r="K369" s="165"/>
      <c r="L369" s="33"/>
      <c r="M369" s="166" t="s">
        <v>1</v>
      </c>
      <c r="N369" s="167" t="s">
        <v>42</v>
      </c>
      <c r="O369" s="58"/>
      <c r="P369" s="168">
        <f>O369*H369</f>
        <v>0</v>
      </c>
      <c r="Q369" s="168">
        <v>7E-05</v>
      </c>
      <c r="R369" s="168">
        <f>Q369*H369</f>
        <v>0.000343</v>
      </c>
      <c r="S369" s="168">
        <v>0</v>
      </c>
      <c r="T369" s="169">
        <f>S369*H369</f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181</v>
      </c>
      <c r="AT369" s="170" t="s">
        <v>135</v>
      </c>
      <c r="AU369" s="170" t="s">
        <v>138</v>
      </c>
      <c r="AY369" s="17" t="s">
        <v>132</v>
      </c>
      <c r="BE369" s="171">
        <f>IF(N369="základní",J369,0)</f>
        <v>0</v>
      </c>
      <c r="BF369" s="171">
        <f>IF(N369="snížená",J369,0)</f>
        <v>0</v>
      </c>
      <c r="BG369" s="171">
        <f>IF(N369="zákl. přenesená",J369,0)</f>
        <v>0</v>
      </c>
      <c r="BH369" s="171">
        <f>IF(N369="sníž. přenesená",J369,0)</f>
        <v>0</v>
      </c>
      <c r="BI369" s="171">
        <f>IF(N369="nulová",J369,0)</f>
        <v>0</v>
      </c>
      <c r="BJ369" s="17" t="s">
        <v>138</v>
      </c>
      <c r="BK369" s="171">
        <f>ROUND(I369*H369,2)</f>
        <v>0</v>
      </c>
      <c r="BL369" s="17" t="s">
        <v>181</v>
      </c>
      <c r="BM369" s="170" t="s">
        <v>650</v>
      </c>
    </row>
    <row r="370" spans="1:65" s="2" customFormat="1" ht="21.75" customHeight="1">
      <c r="A370" s="32"/>
      <c r="B370" s="157"/>
      <c r="C370" s="158">
        <v>142</v>
      </c>
      <c r="D370" s="158" t="s">
        <v>135</v>
      </c>
      <c r="E370" s="159" t="s">
        <v>651</v>
      </c>
      <c r="F370" s="160" t="s">
        <v>652</v>
      </c>
      <c r="G370" s="161" t="s">
        <v>136</v>
      </c>
      <c r="H370" s="162">
        <v>4.9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0.00014</v>
      </c>
      <c r="R370" s="168">
        <f>Q370*H370</f>
        <v>0.000686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181</v>
      </c>
      <c r="AT370" s="170" t="s">
        <v>135</v>
      </c>
      <c r="AU370" s="170" t="s">
        <v>138</v>
      </c>
      <c r="AY370" s="17" t="s">
        <v>132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138</v>
      </c>
      <c r="BK370" s="171">
        <f>ROUND(I370*H370,2)</f>
        <v>0</v>
      </c>
      <c r="BL370" s="17" t="s">
        <v>181</v>
      </c>
      <c r="BM370" s="170" t="s">
        <v>653</v>
      </c>
    </row>
    <row r="371" spans="2:51" s="15" customFormat="1" ht="12">
      <c r="B371" s="189"/>
      <c r="D371" s="173" t="s">
        <v>139</v>
      </c>
      <c r="E371" s="190" t="s">
        <v>1</v>
      </c>
      <c r="F371" s="191" t="s">
        <v>654</v>
      </c>
      <c r="H371" s="190" t="s">
        <v>1</v>
      </c>
      <c r="I371" s="192"/>
      <c r="L371" s="189"/>
      <c r="M371" s="193"/>
      <c r="N371" s="194"/>
      <c r="O371" s="194"/>
      <c r="P371" s="194"/>
      <c r="Q371" s="194"/>
      <c r="R371" s="194"/>
      <c r="S371" s="194"/>
      <c r="T371" s="195"/>
      <c r="AT371" s="190" t="s">
        <v>139</v>
      </c>
      <c r="AU371" s="190" t="s">
        <v>138</v>
      </c>
      <c r="AV371" s="15" t="s">
        <v>84</v>
      </c>
      <c r="AW371" s="15" t="s">
        <v>33</v>
      </c>
      <c r="AX371" s="15" t="s">
        <v>76</v>
      </c>
      <c r="AY371" s="190" t="s">
        <v>132</v>
      </c>
    </row>
    <row r="372" spans="2:51" s="13" customFormat="1" ht="12">
      <c r="B372" s="172"/>
      <c r="D372" s="173" t="s">
        <v>139</v>
      </c>
      <c r="E372" s="174" t="s">
        <v>1</v>
      </c>
      <c r="F372" s="175" t="s">
        <v>655</v>
      </c>
      <c r="H372" s="176">
        <v>4.9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139</v>
      </c>
      <c r="AU372" s="174" t="s">
        <v>138</v>
      </c>
      <c r="AV372" s="13" t="s">
        <v>138</v>
      </c>
      <c r="AW372" s="13" t="s">
        <v>33</v>
      </c>
      <c r="AX372" s="13" t="s">
        <v>84</v>
      </c>
      <c r="AY372" s="174" t="s">
        <v>132</v>
      </c>
    </row>
    <row r="373" spans="1:65" s="2" customFormat="1" ht="21.75" customHeight="1">
      <c r="A373" s="32"/>
      <c r="B373" s="157"/>
      <c r="C373" s="158">
        <v>143</v>
      </c>
      <c r="D373" s="158" t="s">
        <v>135</v>
      </c>
      <c r="E373" s="159" t="s">
        <v>656</v>
      </c>
      <c r="F373" s="160" t="s">
        <v>657</v>
      </c>
      <c r="G373" s="161" t="s">
        <v>136</v>
      </c>
      <c r="H373" s="162">
        <v>4.9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0.00012</v>
      </c>
      <c r="R373" s="168">
        <f>Q373*H373</f>
        <v>0.0005880000000000001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181</v>
      </c>
      <c r="AT373" s="170" t="s">
        <v>135</v>
      </c>
      <c r="AU373" s="170" t="s">
        <v>138</v>
      </c>
      <c r="AY373" s="17" t="s">
        <v>132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138</v>
      </c>
      <c r="BK373" s="171">
        <f>ROUND(I373*H373,2)</f>
        <v>0</v>
      </c>
      <c r="BL373" s="17" t="s">
        <v>181</v>
      </c>
      <c r="BM373" s="170" t="s">
        <v>658</v>
      </c>
    </row>
    <row r="374" spans="2:63" s="12" customFormat="1" ht="22.9" customHeight="1">
      <c r="B374" s="144"/>
      <c r="D374" s="145" t="s">
        <v>75</v>
      </c>
      <c r="E374" s="155" t="s">
        <v>659</v>
      </c>
      <c r="F374" s="155" t="s">
        <v>660</v>
      </c>
      <c r="I374" s="147"/>
      <c r="J374" s="156">
        <f>BK374</f>
        <v>0</v>
      </c>
      <c r="L374" s="144"/>
      <c r="M374" s="149"/>
      <c r="N374" s="150"/>
      <c r="O374" s="150"/>
      <c r="P374" s="151">
        <f>SUM(P375:P392)</f>
        <v>0</v>
      </c>
      <c r="Q374" s="150"/>
      <c r="R374" s="151">
        <f>SUM(R375:R392)</f>
        <v>0.02253248</v>
      </c>
      <c r="S374" s="150"/>
      <c r="T374" s="152">
        <f>SUM(T375:T392)</f>
        <v>0.00440386</v>
      </c>
      <c r="AR374" s="145" t="s">
        <v>138</v>
      </c>
      <c r="AT374" s="153" t="s">
        <v>75</v>
      </c>
      <c r="AU374" s="153" t="s">
        <v>84</v>
      </c>
      <c r="AY374" s="145" t="s">
        <v>132</v>
      </c>
      <c r="BK374" s="154">
        <f>SUM(BK375:BK392)</f>
        <v>0</v>
      </c>
    </row>
    <row r="375" spans="1:65" s="2" customFormat="1" ht="21.75" customHeight="1">
      <c r="A375" s="32"/>
      <c r="B375" s="157"/>
      <c r="C375" s="158">
        <v>144</v>
      </c>
      <c r="D375" s="158" t="s">
        <v>135</v>
      </c>
      <c r="E375" s="159" t="s">
        <v>186</v>
      </c>
      <c r="F375" s="160" t="s">
        <v>187</v>
      </c>
      <c r="G375" s="161" t="s">
        <v>136</v>
      </c>
      <c r="H375" s="162">
        <v>22.504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181</v>
      </c>
      <c r="AT375" s="170" t="s">
        <v>135</v>
      </c>
      <c r="AU375" s="170" t="s">
        <v>138</v>
      </c>
      <c r="AY375" s="17" t="s">
        <v>132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138</v>
      </c>
      <c r="BK375" s="171">
        <f>ROUND(I375*H375,2)</f>
        <v>0</v>
      </c>
      <c r="BL375" s="17" t="s">
        <v>181</v>
      </c>
      <c r="BM375" s="170" t="s">
        <v>661</v>
      </c>
    </row>
    <row r="376" spans="2:51" s="15" customFormat="1" ht="12">
      <c r="B376" s="189"/>
      <c r="D376" s="173" t="s">
        <v>139</v>
      </c>
      <c r="E376" s="190" t="s">
        <v>1</v>
      </c>
      <c r="F376" s="191" t="s">
        <v>191</v>
      </c>
      <c r="H376" s="190" t="s">
        <v>1</v>
      </c>
      <c r="I376" s="192"/>
      <c r="L376" s="189"/>
      <c r="M376" s="193"/>
      <c r="N376" s="194"/>
      <c r="O376" s="194"/>
      <c r="P376" s="194"/>
      <c r="Q376" s="194"/>
      <c r="R376" s="194"/>
      <c r="S376" s="194"/>
      <c r="T376" s="195"/>
      <c r="AT376" s="190" t="s">
        <v>139</v>
      </c>
      <c r="AU376" s="190" t="s">
        <v>138</v>
      </c>
      <c r="AV376" s="15" t="s">
        <v>84</v>
      </c>
      <c r="AW376" s="15" t="s">
        <v>33</v>
      </c>
      <c r="AX376" s="15" t="s">
        <v>76</v>
      </c>
      <c r="AY376" s="190" t="s">
        <v>132</v>
      </c>
    </row>
    <row r="377" spans="2:51" s="13" customFormat="1" ht="12">
      <c r="B377" s="172"/>
      <c r="D377" s="173" t="s">
        <v>139</v>
      </c>
      <c r="E377" s="174" t="s">
        <v>1</v>
      </c>
      <c r="F377" s="175" t="s">
        <v>662</v>
      </c>
      <c r="H377" s="176">
        <v>6.51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139</v>
      </c>
      <c r="AU377" s="174" t="s">
        <v>138</v>
      </c>
      <c r="AV377" s="13" t="s">
        <v>138</v>
      </c>
      <c r="AW377" s="13" t="s">
        <v>33</v>
      </c>
      <c r="AX377" s="13" t="s">
        <v>76</v>
      </c>
      <c r="AY377" s="174" t="s">
        <v>132</v>
      </c>
    </row>
    <row r="378" spans="2:51" s="15" customFormat="1" ht="12">
      <c r="B378" s="189"/>
      <c r="D378" s="173" t="s">
        <v>139</v>
      </c>
      <c r="E378" s="190" t="s">
        <v>1</v>
      </c>
      <c r="F378" s="191" t="s">
        <v>663</v>
      </c>
      <c r="H378" s="190" t="s">
        <v>1</v>
      </c>
      <c r="I378" s="192"/>
      <c r="L378" s="189"/>
      <c r="M378" s="193"/>
      <c r="N378" s="194"/>
      <c r="O378" s="194"/>
      <c r="P378" s="194"/>
      <c r="Q378" s="194"/>
      <c r="R378" s="194"/>
      <c r="S378" s="194"/>
      <c r="T378" s="195"/>
      <c r="AT378" s="190" t="s">
        <v>139</v>
      </c>
      <c r="AU378" s="190" t="s">
        <v>138</v>
      </c>
      <c r="AV378" s="15" t="s">
        <v>84</v>
      </c>
      <c r="AW378" s="15" t="s">
        <v>33</v>
      </c>
      <c r="AX378" s="15" t="s">
        <v>76</v>
      </c>
      <c r="AY378" s="190" t="s">
        <v>132</v>
      </c>
    </row>
    <row r="379" spans="2:51" s="13" customFormat="1" ht="12">
      <c r="B379" s="172"/>
      <c r="D379" s="173" t="s">
        <v>139</v>
      </c>
      <c r="E379" s="174" t="s">
        <v>1</v>
      </c>
      <c r="F379" s="175" t="s">
        <v>664</v>
      </c>
      <c r="H379" s="176">
        <v>5.49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139</v>
      </c>
      <c r="AU379" s="174" t="s">
        <v>138</v>
      </c>
      <c r="AV379" s="13" t="s">
        <v>138</v>
      </c>
      <c r="AW379" s="13" t="s">
        <v>33</v>
      </c>
      <c r="AX379" s="13" t="s">
        <v>76</v>
      </c>
      <c r="AY379" s="174" t="s">
        <v>132</v>
      </c>
    </row>
    <row r="380" spans="2:51" s="15" customFormat="1" ht="12">
      <c r="B380" s="189"/>
      <c r="D380" s="173" t="s">
        <v>139</v>
      </c>
      <c r="E380" s="190" t="s">
        <v>1</v>
      </c>
      <c r="F380" s="191" t="s">
        <v>665</v>
      </c>
      <c r="H380" s="190" t="s">
        <v>1</v>
      </c>
      <c r="I380" s="192"/>
      <c r="L380" s="189"/>
      <c r="M380" s="193"/>
      <c r="N380" s="194"/>
      <c r="O380" s="194"/>
      <c r="P380" s="194"/>
      <c r="Q380" s="194"/>
      <c r="R380" s="194"/>
      <c r="S380" s="194"/>
      <c r="T380" s="195"/>
      <c r="AT380" s="190" t="s">
        <v>139</v>
      </c>
      <c r="AU380" s="190" t="s">
        <v>138</v>
      </c>
      <c r="AV380" s="15" t="s">
        <v>84</v>
      </c>
      <c r="AW380" s="15" t="s">
        <v>33</v>
      </c>
      <c r="AX380" s="15" t="s">
        <v>76</v>
      </c>
      <c r="AY380" s="190" t="s">
        <v>132</v>
      </c>
    </row>
    <row r="381" spans="2:51" s="13" customFormat="1" ht="12">
      <c r="B381" s="172"/>
      <c r="D381" s="173" t="s">
        <v>139</v>
      </c>
      <c r="E381" s="174" t="s">
        <v>1</v>
      </c>
      <c r="F381" s="175" t="s">
        <v>501</v>
      </c>
      <c r="H381" s="176">
        <v>10.504</v>
      </c>
      <c r="I381" s="177"/>
      <c r="L381" s="172"/>
      <c r="M381" s="178"/>
      <c r="N381" s="179"/>
      <c r="O381" s="179"/>
      <c r="P381" s="179"/>
      <c r="Q381" s="179"/>
      <c r="R381" s="179"/>
      <c r="S381" s="179"/>
      <c r="T381" s="180"/>
      <c r="AT381" s="174" t="s">
        <v>139</v>
      </c>
      <c r="AU381" s="174" t="s">
        <v>138</v>
      </c>
      <c r="AV381" s="13" t="s">
        <v>138</v>
      </c>
      <c r="AW381" s="13" t="s">
        <v>33</v>
      </c>
      <c r="AX381" s="13" t="s">
        <v>76</v>
      </c>
      <c r="AY381" s="174" t="s">
        <v>132</v>
      </c>
    </row>
    <row r="382" spans="2:51" s="14" customFormat="1" ht="12">
      <c r="B382" s="181"/>
      <c r="D382" s="173" t="s">
        <v>139</v>
      </c>
      <c r="E382" s="182" t="s">
        <v>1</v>
      </c>
      <c r="F382" s="183" t="s">
        <v>141</v>
      </c>
      <c r="H382" s="184">
        <v>22.503999999999998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139</v>
      </c>
      <c r="AU382" s="182" t="s">
        <v>138</v>
      </c>
      <c r="AV382" s="14" t="s">
        <v>137</v>
      </c>
      <c r="AW382" s="14" t="s">
        <v>33</v>
      </c>
      <c r="AX382" s="14" t="s">
        <v>84</v>
      </c>
      <c r="AY382" s="182" t="s">
        <v>132</v>
      </c>
    </row>
    <row r="383" spans="1:65" s="2" customFormat="1" ht="16.5" customHeight="1">
      <c r="A383" s="32"/>
      <c r="B383" s="157"/>
      <c r="C383" s="158">
        <v>145</v>
      </c>
      <c r="D383" s="158" t="s">
        <v>135</v>
      </c>
      <c r="E383" s="159" t="s">
        <v>666</v>
      </c>
      <c r="F383" s="160" t="s">
        <v>667</v>
      </c>
      <c r="G383" s="161" t="s">
        <v>136</v>
      </c>
      <c r="H383" s="162">
        <v>14.206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0.001</v>
      </c>
      <c r="R383" s="168">
        <f>Q383*H383</f>
        <v>0.014206</v>
      </c>
      <c r="S383" s="168">
        <v>0.00031</v>
      </c>
      <c r="T383" s="169">
        <f>S383*H383</f>
        <v>0.00440386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181</v>
      </c>
      <c r="AT383" s="170" t="s">
        <v>135</v>
      </c>
      <c r="AU383" s="170" t="s">
        <v>138</v>
      </c>
      <c r="AY383" s="17" t="s">
        <v>132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138</v>
      </c>
      <c r="BK383" s="171">
        <f>ROUND(I383*H383,2)</f>
        <v>0</v>
      </c>
      <c r="BL383" s="17" t="s">
        <v>181</v>
      </c>
      <c r="BM383" s="170" t="s">
        <v>668</v>
      </c>
    </row>
    <row r="384" spans="2:51" s="15" customFormat="1" ht="12">
      <c r="B384" s="189"/>
      <c r="D384" s="173" t="s">
        <v>139</v>
      </c>
      <c r="E384" s="190" t="s">
        <v>1</v>
      </c>
      <c r="F384" s="191" t="s">
        <v>665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139</v>
      </c>
      <c r="AU384" s="190" t="s">
        <v>138</v>
      </c>
      <c r="AV384" s="15" t="s">
        <v>84</v>
      </c>
      <c r="AW384" s="15" t="s">
        <v>33</v>
      </c>
      <c r="AX384" s="15" t="s">
        <v>76</v>
      </c>
      <c r="AY384" s="190" t="s">
        <v>132</v>
      </c>
    </row>
    <row r="385" spans="2:51" s="13" customFormat="1" ht="12">
      <c r="B385" s="172"/>
      <c r="D385" s="173" t="s">
        <v>139</v>
      </c>
      <c r="E385" s="174" t="s">
        <v>1</v>
      </c>
      <c r="F385" s="175" t="s">
        <v>669</v>
      </c>
      <c r="H385" s="176">
        <v>1.56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139</v>
      </c>
      <c r="AU385" s="174" t="s">
        <v>138</v>
      </c>
      <c r="AV385" s="13" t="s">
        <v>138</v>
      </c>
      <c r="AW385" s="13" t="s">
        <v>33</v>
      </c>
      <c r="AX385" s="13" t="s">
        <v>76</v>
      </c>
      <c r="AY385" s="174" t="s">
        <v>132</v>
      </c>
    </row>
    <row r="386" spans="2:51" s="15" customFormat="1" ht="12">
      <c r="B386" s="189"/>
      <c r="D386" s="173" t="s">
        <v>139</v>
      </c>
      <c r="E386" s="190" t="s">
        <v>1</v>
      </c>
      <c r="F386" s="191" t="s">
        <v>670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139</v>
      </c>
      <c r="AU386" s="190" t="s">
        <v>138</v>
      </c>
      <c r="AV386" s="15" t="s">
        <v>84</v>
      </c>
      <c r="AW386" s="15" t="s">
        <v>33</v>
      </c>
      <c r="AX386" s="15" t="s">
        <v>76</v>
      </c>
      <c r="AY386" s="190" t="s">
        <v>132</v>
      </c>
    </row>
    <row r="387" spans="2:51" s="13" customFormat="1" ht="12">
      <c r="B387" s="172"/>
      <c r="D387" s="173" t="s">
        <v>139</v>
      </c>
      <c r="E387" s="174" t="s">
        <v>1</v>
      </c>
      <c r="F387" s="175" t="s">
        <v>671</v>
      </c>
      <c r="H387" s="176">
        <v>9.386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139</v>
      </c>
      <c r="AU387" s="174" t="s">
        <v>138</v>
      </c>
      <c r="AV387" s="13" t="s">
        <v>138</v>
      </c>
      <c r="AW387" s="13" t="s">
        <v>33</v>
      </c>
      <c r="AX387" s="13" t="s">
        <v>76</v>
      </c>
      <c r="AY387" s="174" t="s">
        <v>132</v>
      </c>
    </row>
    <row r="388" spans="2:51" s="15" customFormat="1" ht="12">
      <c r="B388" s="189"/>
      <c r="D388" s="173" t="s">
        <v>139</v>
      </c>
      <c r="E388" s="190" t="s">
        <v>1</v>
      </c>
      <c r="F388" s="191" t="s">
        <v>672</v>
      </c>
      <c r="H388" s="190" t="s">
        <v>1</v>
      </c>
      <c r="I388" s="192"/>
      <c r="L388" s="189"/>
      <c r="M388" s="193"/>
      <c r="N388" s="194"/>
      <c r="O388" s="194"/>
      <c r="P388" s="194"/>
      <c r="Q388" s="194"/>
      <c r="R388" s="194"/>
      <c r="S388" s="194"/>
      <c r="T388" s="195"/>
      <c r="AT388" s="190" t="s">
        <v>139</v>
      </c>
      <c r="AU388" s="190" t="s">
        <v>138</v>
      </c>
      <c r="AV388" s="15" t="s">
        <v>84</v>
      </c>
      <c r="AW388" s="15" t="s">
        <v>33</v>
      </c>
      <c r="AX388" s="15" t="s">
        <v>76</v>
      </c>
      <c r="AY388" s="190" t="s">
        <v>132</v>
      </c>
    </row>
    <row r="389" spans="2:51" s="13" customFormat="1" ht="12">
      <c r="B389" s="172"/>
      <c r="D389" s="173" t="s">
        <v>139</v>
      </c>
      <c r="E389" s="174" t="s">
        <v>1</v>
      </c>
      <c r="F389" s="175" t="s">
        <v>673</v>
      </c>
      <c r="H389" s="176">
        <v>3.26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139</v>
      </c>
      <c r="AU389" s="174" t="s">
        <v>138</v>
      </c>
      <c r="AV389" s="13" t="s">
        <v>138</v>
      </c>
      <c r="AW389" s="13" t="s">
        <v>33</v>
      </c>
      <c r="AX389" s="13" t="s">
        <v>76</v>
      </c>
      <c r="AY389" s="174" t="s">
        <v>132</v>
      </c>
    </row>
    <row r="390" spans="2:51" s="14" customFormat="1" ht="12">
      <c r="B390" s="181"/>
      <c r="D390" s="173" t="s">
        <v>139</v>
      </c>
      <c r="E390" s="182" t="s">
        <v>1</v>
      </c>
      <c r="F390" s="183" t="s">
        <v>141</v>
      </c>
      <c r="H390" s="184">
        <v>14.206</v>
      </c>
      <c r="I390" s="185"/>
      <c r="L390" s="181"/>
      <c r="M390" s="186"/>
      <c r="N390" s="187"/>
      <c r="O390" s="187"/>
      <c r="P390" s="187"/>
      <c r="Q390" s="187"/>
      <c r="R390" s="187"/>
      <c r="S390" s="187"/>
      <c r="T390" s="188"/>
      <c r="AT390" s="182" t="s">
        <v>139</v>
      </c>
      <c r="AU390" s="182" t="s">
        <v>138</v>
      </c>
      <c r="AV390" s="14" t="s">
        <v>137</v>
      </c>
      <c r="AW390" s="14" t="s">
        <v>33</v>
      </c>
      <c r="AX390" s="14" t="s">
        <v>84</v>
      </c>
      <c r="AY390" s="182" t="s">
        <v>132</v>
      </c>
    </row>
    <row r="391" spans="1:65" s="2" customFormat="1" ht="21.75" customHeight="1">
      <c r="A391" s="32"/>
      <c r="B391" s="157"/>
      <c r="C391" s="158">
        <v>146</v>
      </c>
      <c r="D391" s="158" t="s">
        <v>135</v>
      </c>
      <c r="E391" s="159" t="s">
        <v>674</v>
      </c>
      <c r="F391" s="160" t="s">
        <v>675</v>
      </c>
      <c r="G391" s="161" t="s">
        <v>136</v>
      </c>
      <c r="H391" s="162">
        <v>22.504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0.00021</v>
      </c>
      <c r="R391" s="168">
        <f>Q391*H391</f>
        <v>0.00472584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181</v>
      </c>
      <c r="AT391" s="170" t="s">
        <v>135</v>
      </c>
      <c r="AU391" s="170" t="s">
        <v>138</v>
      </c>
      <c r="AY391" s="17" t="s">
        <v>132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138</v>
      </c>
      <c r="BK391" s="171">
        <f>ROUND(I391*H391,2)</f>
        <v>0</v>
      </c>
      <c r="BL391" s="17" t="s">
        <v>181</v>
      </c>
      <c r="BM391" s="170" t="s">
        <v>676</v>
      </c>
    </row>
    <row r="392" spans="1:65" s="2" customFormat="1" ht="21.75" customHeight="1">
      <c r="A392" s="32"/>
      <c r="B392" s="157"/>
      <c r="C392" s="158">
        <v>147</v>
      </c>
      <c r="D392" s="158" t="s">
        <v>135</v>
      </c>
      <c r="E392" s="159" t="s">
        <v>677</v>
      </c>
      <c r="F392" s="160" t="s">
        <v>678</v>
      </c>
      <c r="G392" s="161" t="s">
        <v>136</v>
      </c>
      <c r="H392" s="162">
        <v>22.504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0.00016</v>
      </c>
      <c r="R392" s="168">
        <f>Q392*H392</f>
        <v>0.0036006400000000004</v>
      </c>
      <c r="S392" s="168">
        <v>0</v>
      </c>
      <c r="T392" s="169">
        <f>S392*H392</f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181</v>
      </c>
      <c r="AT392" s="170" t="s">
        <v>135</v>
      </c>
      <c r="AU392" s="170" t="s">
        <v>138</v>
      </c>
      <c r="AY392" s="17" t="s">
        <v>132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138</v>
      </c>
      <c r="BK392" s="171">
        <f>ROUND(I392*H392,2)</f>
        <v>0</v>
      </c>
      <c r="BL392" s="17" t="s">
        <v>181</v>
      </c>
      <c r="BM392" s="170" t="s">
        <v>679</v>
      </c>
    </row>
    <row r="393" spans="2:63" s="12" customFormat="1" ht="25.9" customHeight="1">
      <c r="B393" s="144"/>
      <c r="D393" s="145" t="s">
        <v>75</v>
      </c>
      <c r="E393" s="146" t="s">
        <v>680</v>
      </c>
      <c r="F393" s="146" t="s">
        <v>681</v>
      </c>
      <c r="I393" s="147"/>
      <c r="J393" s="148">
        <f>BK393</f>
        <v>0</v>
      </c>
      <c r="L393" s="144"/>
      <c r="M393" s="149"/>
      <c r="N393" s="150"/>
      <c r="O393" s="150"/>
      <c r="P393" s="151">
        <f>SUM(P394:P418)</f>
        <v>0</v>
      </c>
      <c r="Q393" s="150"/>
      <c r="R393" s="151">
        <f>SUM(R394:R418)</f>
        <v>0</v>
      </c>
      <c r="S393" s="150"/>
      <c r="T393" s="152">
        <f>SUM(T394:T418)</f>
        <v>0</v>
      </c>
      <c r="AR393" s="145" t="s">
        <v>137</v>
      </c>
      <c r="AT393" s="153" t="s">
        <v>75</v>
      </c>
      <c r="AU393" s="153" t="s">
        <v>76</v>
      </c>
      <c r="AY393" s="145" t="s">
        <v>132</v>
      </c>
      <c r="BK393" s="154">
        <f>SUM(BK394:BK418)</f>
        <v>0</v>
      </c>
    </row>
    <row r="394" spans="1:65" s="2" customFormat="1" ht="16.5" customHeight="1">
      <c r="A394" s="32"/>
      <c r="B394" s="157"/>
      <c r="C394" s="158">
        <v>148</v>
      </c>
      <c r="D394" s="158" t="s">
        <v>135</v>
      </c>
      <c r="E394" s="159" t="s">
        <v>682</v>
      </c>
      <c r="F394" s="160" t="s">
        <v>683</v>
      </c>
      <c r="G394" s="161" t="s">
        <v>684</v>
      </c>
      <c r="H394" s="162">
        <v>58</v>
      </c>
      <c r="I394" s="163"/>
      <c r="J394" s="164">
        <f>ROUND(I394*H394,2)</f>
        <v>0</v>
      </c>
      <c r="K394" s="165"/>
      <c r="L394" s="33"/>
      <c r="M394" s="166" t="s">
        <v>1</v>
      </c>
      <c r="N394" s="167" t="s">
        <v>42</v>
      </c>
      <c r="O394" s="58"/>
      <c r="P394" s="168">
        <f>O394*H394</f>
        <v>0</v>
      </c>
      <c r="Q394" s="168">
        <v>0</v>
      </c>
      <c r="R394" s="168">
        <f>Q394*H394</f>
        <v>0</v>
      </c>
      <c r="S394" s="168">
        <v>0</v>
      </c>
      <c r="T394" s="169">
        <f>S394*H394</f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0" t="s">
        <v>685</v>
      </c>
      <c r="AT394" s="170" t="s">
        <v>135</v>
      </c>
      <c r="AU394" s="170" t="s">
        <v>84</v>
      </c>
      <c r="AY394" s="17" t="s">
        <v>132</v>
      </c>
      <c r="BE394" s="171">
        <f>IF(N394="základní",J394,0)</f>
        <v>0</v>
      </c>
      <c r="BF394" s="171">
        <f>IF(N394="snížená",J394,0)</f>
        <v>0</v>
      </c>
      <c r="BG394" s="171">
        <f>IF(N394="zákl. přenesená",J394,0)</f>
        <v>0</v>
      </c>
      <c r="BH394" s="171">
        <f>IF(N394="sníž. přenesená",J394,0)</f>
        <v>0</v>
      </c>
      <c r="BI394" s="171">
        <f>IF(N394="nulová",J394,0)</f>
        <v>0</v>
      </c>
      <c r="BJ394" s="17" t="s">
        <v>138</v>
      </c>
      <c r="BK394" s="171">
        <f>ROUND(I394*H394,2)</f>
        <v>0</v>
      </c>
      <c r="BL394" s="17" t="s">
        <v>685</v>
      </c>
      <c r="BM394" s="170" t="s">
        <v>686</v>
      </c>
    </row>
    <row r="395" spans="2:51" s="15" customFormat="1" ht="22.5">
      <c r="B395" s="189"/>
      <c r="D395" s="173" t="s">
        <v>139</v>
      </c>
      <c r="E395" s="190" t="s">
        <v>1</v>
      </c>
      <c r="F395" s="191" t="s">
        <v>687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139</v>
      </c>
      <c r="AU395" s="190" t="s">
        <v>84</v>
      </c>
      <c r="AV395" s="15" t="s">
        <v>84</v>
      </c>
      <c r="AW395" s="15" t="s">
        <v>33</v>
      </c>
      <c r="AX395" s="15" t="s">
        <v>76</v>
      </c>
      <c r="AY395" s="190" t="s">
        <v>132</v>
      </c>
    </row>
    <row r="396" spans="2:51" s="15" customFormat="1" ht="12">
      <c r="B396" s="189"/>
      <c r="D396" s="173" t="s">
        <v>139</v>
      </c>
      <c r="E396" s="190" t="s">
        <v>1</v>
      </c>
      <c r="F396" s="191" t="s">
        <v>688</v>
      </c>
      <c r="H396" s="190" t="s">
        <v>1</v>
      </c>
      <c r="I396" s="192"/>
      <c r="L396" s="189"/>
      <c r="M396" s="193"/>
      <c r="N396" s="194"/>
      <c r="O396" s="194"/>
      <c r="P396" s="194"/>
      <c r="Q396" s="194"/>
      <c r="R396" s="194"/>
      <c r="S396" s="194"/>
      <c r="T396" s="195"/>
      <c r="AT396" s="190" t="s">
        <v>139</v>
      </c>
      <c r="AU396" s="190" t="s">
        <v>84</v>
      </c>
      <c r="AV396" s="15" t="s">
        <v>84</v>
      </c>
      <c r="AW396" s="15" t="s">
        <v>33</v>
      </c>
      <c r="AX396" s="15" t="s">
        <v>76</v>
      </c>
      <c r="AY396" s="190" t="s">
        <v>132</v>
      </c>
    </row>
    <row r="397" spans="2:51" s="13" customFormat="1" ht="12">
      <c r="B397" s="172"/>
      <c r="D397" s="173" t="s">
        <v>139</v>
      </c>
      <c r="E397" s="174" t="s">
        <v>1</v>
      </c>
      <c r="F397" s="175" t="s">
        <v>181</v>
      </c>
      <c r="H397" s="176">
        <v>16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139</v>
      </c>
      <c r="AU397" s="174" t="s">
        <v>84</v>
      </c>
      <c r="AV397" s="13" t="s">
        <v>138</v>
      </c>
      <c r="AW397" s="13" t="s">
        <v>33</v>
      </c>
      <c r="AX397" s="13" t="s">
        <v>76</v>
      </c>
      <c r="AY397" s="174" t="s">
        <v>132</v>
      </c>
    </row>
    <row r="398" spans="2:51" s="15" customFormat="1" ht="12">
      <c r="B398" s="189"/>
      <c r="D398" s="173" t="s">
        <v>139</v>
      </c>
      <c r="E398" s="190" t="s">
        <v>1</v>
      </c>
      <c r="F398" s="191" t="s">
        <v>689</v>
      </c>
      <c r="H398" s="190" t="s">
        <v>1</v>
      </c>
      <c r="I398" s="192"/>
      <c r="L398" s="189"/>
      <c r="M398" s="193"/>
      <c r="N398" s="194"/>
      <c r="O398" s="194"/>
      <c r="P398" s="194"/>
      <c r="Q398" s="194"/>
      <c r="R398" s="194"/>
      <c r="S398" s="194"/>
      <c r="T398" s="195"/>
      <c r="AT398" s="190" t="s">
        <v>139</v>
      </c>
      <c r="AU398" s="190" t="s">
        <v>84</v>
      </c>
      <c r="AV398" s="15" t="s">
        <v>84</v>
      </c>
      <c r="AW398" s="15" t="s">
        <v>33</v>
      </c>
      <c r="AX398" s="15" t="s">
        <v>76</v>
      </c>
      <c r="AY398" s="190" t="s">
        <v>132</v>
      </c>
    </row>
    <row r="399" spans="2:51" s="13" customFormat="1" ht="12">
      <c r="B399" s="172"/>
      <c r="D399" s="173" t="s">
        <v>139</v>
      </c>
      <c r="E399" s="174" t="s">
        <v>1</v>
      </c>
      <c r="F399" s="175" t="s">
        <v>181</v>
      </c>
      <c r="H399" s="176">
        <v>16</v>
      </c>
      <c r="I399" s="177"/>
      <c r="L399" s="172"/>
      <c r="M399" s="178"/>
      <c r="N399" s="179"/>
      <c r="O399" s="179"/>
      <c r="P399" s="179"/>
      <c r="Q399" s="179"/>
      <c r="R399" s="179"/>
      <c r="S399" s="179"/>
      <c r="T399" s="180"/>
      <c r="AT399" s="174" t="s">
        <v>139</v>
      </c>
      <c r="AU399" s="174" t="s">
        <v>84</v>
      </c>
      <c r="AV399" s="13" t="s">
        <v>138</v>
      </c>
      <c r="AW399" s="13" t="s">
        <v>33</v>
      </c>
      <c r="AX399" s="13" t="s">
        <v>76</v>
      </c>
      <c r="AY399" s="174" t="s">
        <v>132</v>
      </c>
    </row>
    <row r="400" spans="2:51" s="15" customFormat="1" ht="22.5">
      <c r="B400" s="189"/>
      <c r="D400" s="173" t="s">
        <v>139</v>
      </c>
      <c r="E400" s="190" t="s">
        <v>1</v>
      </c>
      <c r="F400" s="191" t="s">
        <v>690</v>
      </c>
      <c r="H400" s="190" t="s">
        <v>1</v>
      </c>
      <c r="I400" s="192"/>
      <c r="L400" s="189"/>
      <c r="M400" s="193"/>
      <c r="N400" s="194"/>
      <c r="O400" s="194"/>
      <c r="P400" s="194"/>
      <c r="Q400" s="194"/>
      <c r="R400" s="194"/>
      <c r="S400" s="194"/>
      <c r="T400" s="195"/>
      <c r="AT400" s="190" t="s">
        <v>139</v>
      </c>
      <c r="AU400" s="190" t="s">
        <v>84</v>
      </c>
      <c r="AV400" s="15" t="s">
        <v>84</v>
      </c>
      <c r="AW400" s="15" t="s">
        <v>33</v>
      </c>
      <c r="AX400" s="15" t="s">
        <v>76</v>
      </c>
      <c r="AY400" s="190" t="s">
        <v>132</v>
      </c>
    </row>
    <row r="401" spans="2:51" s="13" customFormat="1" ht="12">
      <c r="B401" s="172"/>
      <c r="D401" s="173" t="s">
        <v>139</v>
      </c>
      <c r="E401" s="174" t="s">
        <v>1</v>
      </c>
      <c r="F401" s="175" t="s">
        <v>138</v>
      </c>
      <c r="H401" s="176">
        <v>2</v>
      </c>
      <c r="I401" s="177"/>
      <c r="L401" s="172"/>
      <c r="M401" s="178"/>
      <c r="N401" s="179"/>
      <c r="O401" s="179"/>
      <c r="P401" s="179"/>
      <c r="Q401" s="179"/>
      <c r="R401" s="179"/>
      <c r="S401" s="179"/>
      <c r="T401" s="180"/>
      <c r="AT401" s="174" t="s">
        <v>139</v>
      </c>
      <c r="AU401" s="174" t="s">
        <v>84</v>
      </c>
      <c r="AV401" s="13" t="s">
        <v>138</v>
      </c>
      <c r="AW401" s="13" t="s">
        <v>33</v>
      </c>
      <c r="AX401" s="13" t="s">
        <v>76</v>
      </c>
      <c r="AY401" s="174" t="s">
        <v>132</v>
      </c>
    </row>
    <row r="402" spans="2:51" s="15" customFormat="1" ht="12">
      <c r="B402" s="189"/>
      <c r="D402" s="173" t="s">
        <v>139</v>
      </c>
      <c r="E402" s="190" t="s">
        <v>1</v>
      </c>
      <c r="F402" s="191" t="s">
        <v>691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139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132</v>
      </c>
    </row>
    <row r="403" spans="2:51" s="13" customFormat="1" ht="12">
      <c r="B403" s="172"/>
      <c r="D403" s="173" t="s">
        <v>139</v>
      </c>
      <c r="E403" s="174" t="s">
        <v>1</v>
      </c>
      <c r="F403" s="175" t="s">
        <v>154</v>
      </c>
      <c r="H403" s="176">
        <v>8</v>
      </c>
      <c r="I403" s="177"/>
      <c r="L403" s="172"/>
      <c r="M403" s="178"/>
      <c r="N403" s="179"/>
      <c r="O403" s="179"/>
      <c r="P403" s="179"/>
      <c r="Q403" s="179"/>
      <c r="R403" s="179"/>
      <c r="S403" s="179"/>
      <c r="T403" s="180"/>
      <c r="AT403" s="174" t="s">
        <v>139</v>
      </c>
      <c r="AU403" s="174" t="s">
        <v>84</v>
      </c>
      <c r="AV403" s="13" t="s">
        <v>138</v>
      </c>
      <c r="AW403" s="13" t="s">
        <v>33</v>
      </c>
      <c r="AX403" s="13" t="s">
        <v>76</v>
      </c>
      <c r="AY403" s="174" t="s">
        <v>132</v>
      </c>
    </row>
    <row r="404" spans="2:51" s="15" customFormat="1" ht="12">
      <c r="B404" s="189"/>
      <c r="D404" s="173" t="s">
        <v>139</v>
      </c>
      <c r="E404" s="190" t="s">
        <v>1</v>
      </c>
      <c r="F404" s="191" t="s">
        <v>692</v>
      </c>
      <c r="H404" s="190" t="s">
        <v>1</v>
      </c>
      <c r="I404" s="192"/>
      <c r="L404" s="189"/>
      <c r="M404" s="193"/>
      <c r="N404" s="194"/>
      <c r="O404" s="194"/>
      <c r="P404" s="194"/>
      <c r="Q404" s="194"/>
      <c r="R404" s="194"/>
      <c r="S404" s="194"/>
      <c r="T404" s="195"/>
      <c r="AT404" s="190" t="s">
        <v>139</v>
      </c>
      <c r="AU404" s="190" t="s">
        <v>84</v>
      </c>
      <c r="AV404" s="15" t="s">
        <v>84</v>
      </c>
      <c r="AW404" s="15" t="s">
        <v>33</v>
      </c>
      <c r="AX404" s="15" t="s">
        <v>76</v>
      </c>
      <c r="AY404" s="190" t="s">
        <v>132</v>
      </c>
    </row>
    <row r="405" spans="2:51" s="13" customFormat="1" ht="12">
      <c r="B405" s="172"/>
      <c r="D405" s="173" t="s">
        <v>139</v>
      </c>
      <c r="E405" s="174" t="s">
        <v>1</v>
      </c>
      <c r="F405" s="175" t="s">
        <v>154</v>
      </c>
      <c r="H405" s="176">
        <v>8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139</v>
      </c>
      <c r="AU405" s="174" t="s">
        <v>84</v>
      </c>
      <c r="AV405" s="13" t="s">
        <v>138</v>
      </c>
      <c r="AW405" s="13" t="s">
        <v>33</v>
      </c>
      <c r="AX405" s="13" t="s">
        <v>76</v>
      </c>
      <c r="AY405" s="174" t="s">
        <v>132</v>
      </c>
    </row>
    <row r="406" spans="2:51" s="15" customFormat="1" ht="12">
      <c r="B406" s="189"/>
      <c r="D406" s="173" t="s">
        <v>139</v>
      </c>
      <c r="E406" s="190" t="s">
        <v>1</v>
      </c>
      <c r="F406" s="191" t="s">
        <v>693</v>
      </c>
      <c r="H406" s="190" t="s">
        <v>1</v>
      </c>
      <c r="I406" s="192"/>
      <c r="L406" s="189"/>
      <c r="M406" s="193"/>
      <c r="N406" s="194"/>
      <c r="O406" s="194"/>
      <c r="P406" s="194"/>
      <c r="Q406" s="194"/>
      <c r="R406" s="194"/>
      <c r="S406" s="194"/>
      <c r="T406" s="195"/>
      <c r="AT406" s="190" t="s">
        <v>139</v>
      </c>
      <c r="AU406" s="190" t="s">
        <v>84</v>
      </c>
      <c r="AV406" s="15" t="s">
        <v>84</v>
      </c>
      <c r="AW406" s="15" t="s">
        <v>33</v>
      </c>
      <c r="AX406" s="15" t="s">
        <v>76</v>
      </c>
      <c r="AY406" s="190" t="s">
        <v>132</v>
      </c>
    </row>
    <row r="407" spans="2:51" s="13" customFormat="1" ht="12">
      <c r="B407" s="172"/>
      <c r="D407" s="173" t="s">
        <v>139</v>
      </c>
      <c r="E407" s="174" t="s">
        <v>1</v>
      </c>
      <c r="F407" s="175" t="s">
        <v>154</v>
      </c>
      <c r="H407" s="176">
        <v>8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139</v>
      </c>
      <c r="AU407" s="174" t="s">
        <v>84</v>
      </c>
      <c r="AV407" s="13" t="s">
        <v>138</v>
      </c>
      <c r="AW407" s="13" t="s">
        <v>33</v>
      </c>
      <c r="AX407" s="13" t="s">
        <v>76</v>
      </c>
      <c r="AY407" s="174" t="s">
        <v>132</v>
      </c>
    </row>
    <row r="408" spans="2:51" s="14" customFormat="1" ht="12">
      <c r="B408" s="181"/>
      <c r="D408" s="173" t="s">
        <v>139</v>
      </c>
      <c r="E408" s="182" t="s">
        <v>1</v>
      </c>
      <c r="F408" s="183" t="s">
        <v>141</v>
      </c>
      <c r="H408" s="184">
        <v>58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2" t="s">
        <v>139</v>
      </c>
      <c r="AU408" s="182" t="s">
        <v>84</v>
      </c>
      <c r="AV408" s="14" t="s">
        <v>137</v>
      </c>
      <c r="AW408" s="14" t="s">
        <v>33</v>
      </c>
      <c r="AX408" s="14" t="s">
        <v>84</v>
      </c>
      <c r="AY408" s="182" t="s">
        <v>132</v>
      </c>
    </row>
    <row r="409" spans="1:65" s="2" customFormat="1" ht="16.5" customHeight="1">
      <c r="A409" s="32"/>
      <c r="B409" s="157"/>
      <c r="C409" s="158">
        <v>149</v>
      </c>
      <c r="D409" s="158" t="s">
        <v>135</v>
      </c>
      <c r="E409" s="159" t="s">
        <v>694</v>
      </c>
      <c r="F409" s="160" t="s">
        <v>695</v>
      </c>
      <c r="G409" s="161" t="s">
        <v>684</v>
      </c>
      <c r="H409" s="162">
        <v>16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685</v>
      </c>
      <c r="AT409" s="170" t="s">
        <v>135</v>
      </c>
      <c r="AU409" s="170" t="s">
        <v>84</v>
      </c>
      <c r="AY409" s="17" t="s">
        <v>132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138</v>
      </c>
      <c r="BK409" s="171">
        <f>ROUND(I409*H409,2)</f>
        <v>0</v>
      </c>
      <c r="BL409" s="17" t="s">
        <v>685</v>
      </c>
      <c r="BM409" s="170" t="s">
        <v>696</v>
      </c>
    </row>
    <row r="410" spans="2:51" s="15" customFormat="1" ht="22.5">
      <c r="B410" s="189"/>
      <c r="D410" s="173" t="s">
        <v>139</v>
      </c>
      <c r="E410" s="190" t="s">
        <v>1</v>
      </c>
      <c r="F410" s="191" t="s">
        <v>697</v>
      </c>
      <c r="H410" s="190" t="s">
        <v>1</v>
      </c>
      <c r="I410" s="192"/>
      <c r="L410" s="189"/>
      <c r="M410" s="193"/>
      <c r="N410" s="194"/>
      <c r="O410" s="194"/>
      <c r="P410" s="194"/>
      <c r="Q410" s="194"/>
      <c r="R410" s="194"/>
      <c r="S410" s="194"/>
      <c r="T410" s="195"/>
      <c r="AT410" s="190" t="s">
        <v>139</v>
      </c>
      <c r="AU410" s="190" t="s">
        <v>84</v>
      </c>
      <c r="AV410" s="15" t="s">
        <v>84</v>
      </c>
      <c r="AW410" s="15" t="s">
        <v>33</v>
      </c>
      <c r="AX410" s="15" t="s">
        <v>76</v>
      </c>
      <c r="AY410" s="190" t="s">
        <v>132</v>
      </c>
    </row>
    <row r="411" spans="2:51" s="13" customFormat="1" ht="12">
      <c r="B411" s="172"/>
      <c r="D411" s="173" t="s">
        <v>139</v>
      </c>
      <c r="E411" s="174" t="s">
        <v>1</v>
      </c>
      <c r="F411" s="175" t="s">
        <v>154</v>
      </c>
      <c r="H411" s="176">
        <v>8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139</v>
      </c>
      <c r="AU411" s="174" t="s">
        <v>84</v>
      </c>
      <c r="AV411" s="13" t="s">
        <v>138</v>
      </c>
      <c r="AW411" s="13" t="s">
        <v>33</v>
      </c>
      <c r="AX411" s="13" t="s">
        <v>76</v>
      </c>
      <c r="AY411" s="174" t="s">
        <v>132</v>
      </c>
    </row>
    <row r="412" spans="2:51" s="15" customFormat="1" ht="12">
      <c r="B412" s="189"/>
      <c r="D412" s="173" t="s">
        <v>139</v>
      </c>
      <c r="E412" s="190" t="s">
        <v>1</v>
      </c>
      <c r="F412" s="191" t="s">
        <v>698</v>
      </c>
      <c r="H412" s="190" t="s">
        <v>1</v>
      </c>
      <c r="I412" s="192"/>
      <c r="L412" s="189"/>
      <c r="M412" s="193"/>
      <c r="N412" s="194"/>
      <c r="O412" s="194"/>
      <c r="P412" s="194"/>
      <c r="Q412" s="194"/>
      <c r="R412" s="194"/>
      <c r="S412" s="194"/>
      <c r="T412" s="195"/>
      <c r="AT412" s="190" t="s">
        <v>139</v>
      </c>
      <c r="AU412" s="190" t="s">
        <v>84</v>
      </c>
      <c r="AV412" s="15" t="s">
        <v>84</v>
      </c>
      <c r="AW412" s="15" t="s">
        <v>33</v>
      </c>
      <c r="AX412" s="15" t="s">
        <v>76</v>
      </c>
      <c r="AY412" s="190" t="s">
        <v>132</v>
      </c>
    </row>
    <row r="413" spans="2:51" s="13" customFormat="1" ht="12">
      <c r="B413" s="172"/>
      <c r="D413" s="173" t="s">
        <v>139</v>
      </c>
      <c r="E413" s="174" t="s">
        <v>1</v>
      </c>
      <c r="F413" s="175" t="s">
        <v>154</v>
      </c>
      <c r="H413" s="176">
        <v>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139</v>
      </c>
      <c r="AU413" s="174" t="s">
        <v>84</v>
      </c>
      <c r="AV413" s="13" t="s">
        <v>138</v>
      </c>
      <c r="AW413" s="13" t="s">
        <v>33</v>
      </c>
      <c r="AX413" s="13" t="s">
        <v>76</v>
      </c>
      <c r="AY413" s="174" t="s">
        <v>132</v>
      </c>
    </row>
    <row r="414" spans="2:51" s="14" customFormat="1" ht="12">
      <c r="B414" s="181"/>
      <c r="D414" s="173" t="s">
        <v>139</v>
      </c>
      <c r="E414" s="182" t="s">
        <v>1</v>
      </c>
      <c r="F414" s="183" t="s">
        <v>141</v>
      </c>
      <c r="H414" s="184">
        <v>16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139</v>
      </c>
      <c r="AU414" s="182" t="s">
        <v>84</v>
      </c>
      <c r="AV414" s="14" t="s">
        <v>137</v>
      </c>
      <c r="AW414" s="14" t="s">
        <v>33</v>
      </c>
      <c r="AX414" s="14" t="s">
        <v>84</v>
      </c>
      <c r="AY414" s="182" t="s">
        <v>132</v>
      </c>
    </row>
    <row r="415" spans="1:65" s="2" customFormat="1" ht="16.5" customHeight="1">
      <c r="A415" s="32"/>
      <c r="B415" s="157"/>
      <c r="C415" s="158">
        <v>150</v>
      </c>
      <c r="D415" s="158" t="s">
        <v>135</v>
      </c>
      <c r="E415" s="159" t="s">
        <v>699</v>
      </c>
      <c r="F415" s="160" t="s">
        <v>700</v>
      </c>
      <c r="G415" s="161" t="s">
        <v>684</v>
      </c>
      <c r="H415" s="162">
        <v>4</v>
      </c>
      <c r="I415" s="163"/>
      <c r="J415" s="164">
        <f>ROUND(I415*H415,2)</f>
        <v>0</v>
      </c>
      <c r="K415" s="165"/>
      <c r="L415" s="33"/>
      <c r="M415" s="166" t="s">
        <v>1</v>
      </c>
      <c r="N415" s="167" t="s">
        <v>42</v>
      </c>
      <c r="O415" s="58"/>
      <c r="P415" s="168">
        <f>O415*H415</f>
        <v>0</v>
      </c>
      <c r="Q415" s="168">
        <v>0</v>
      </c>
      <c r="R415" s="168">
        <f>Q415*H415</f>
        <v>0</v>
      </c>
      <c r="S415" s="168">
        <v>0</v>
      </c>
      <c r="T415" s="169">
        <f>S415*H415</f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0" t="s">
        <v>685</v>
      </c>
      <c r="AT415" s="170" t="s">
        <v>135</v>
      </c>
      <c r="AU415" s="170" t="s">
        <v>84</v>
      </c>
      <c r="AY415" s="17" t="s">
        <v>132</v>
      </c>
      <c r="BE415" s="171">
        <f>IF(N415="základní",J415,0)</f>
        <v>0</v>
      </c>
      <c r="BF415" s="171">
        <f>IF(N415="snížená",J415,0)</f>
        <v>0</v>
      </c>
      <c r="BG415" s="171">
        <f>IF(N415="zákl. přenesená",J415,0)</f>
        <v>0</v>
      </c>
      <c r="BH415" s="171">
        <f>IF(N415="sníž. přenesená",J415,0)</f>
        <v>0</v>
      </c>
      <c r="BI415" s="171">
        <f>IF(N415="nulová",J415,0)</f>
        <v>0</v>
      </c>
      <c r="BJ415" s="17" t="s">
        <v>138</v>
      </c>
      <c r="BK415" s="171">
        <f>ROUND(I415*H415,2)</f>
        <v>0</v>
      </c>
      <c r="BL415" s="17" t="s">
        <v>685</v>
      </c>
      <c r="BM415" s="170" t="s">
        <v>701</v>
      </c>
    </row>
    <row r="416" spans="2:51" s="15" customFormat="1" ht="12">
      <c r="B416" s="189"/>
      <c r="D416" s="173" t="s">
        <v>139</v>
      </c>
      <c r="E416" s="190" t="s">
        <v>1</v>
      </c>
      <c r="F416" s="191" t="s">
        <v>702</v>
      </c>
      <c r="H416" s="190" t="s">
        <v>1</v>
      </c>
      <c r="I416" s="192"/>
      <c r="L416" s="189"/>
      <c r="M416" s="193"/>
      <c r="N416" s="194"/>
      <c r="O416" s="194"/>
      <c r="P416" s="194"/>
      <c r="Q416" s="194"/>
      <c r="R416" s="194"/>
      <c r="S416" s="194"/>
      <c r="T416" s="195"/>
      <c r="AT416" s="190" t="s">
        <v>139</v>
      </c>
      <c r="AU416" s="190" t="s">
        <v>84</v>
      </c>
      <c r="AV416" s="15" t="s">
        <v>84</v>
      </c>
      <c r="AW416" s="15" t="s">
        <v>33</v>
      </c>
      <c r="AX416" s="15" t="s">
        <v>76</v>
      </c>
      <c r="AY416" s="190" t="s">
        <v>132</v>
      </c>
    </row>
    <row r="417" spans="2:51" s="13" customFormat="1" ht="12">
      <c r="B417" s="172"/>
      <c r="D417" s="173" t="s">
        <v>139</v>
      </c>
      <c r="E417" s="174" t="s">
        <v>1</v>
      </c>
      <c r="F417" s="175" t="s">
        <v>137</v>
      </c>
      <c r="H417" s="176">
        <v>4</v>
      </c>
      <c r="I417" s="177"/>
      <c r="L417" s="172"/>
      <c r="M417" s="178"/>
      <c r="N417" s="179"/>
      <c r="O417" s="179"/>
      <c r="P417" s="179"/>
      <c r="Q417" s="179"/>
      <c r="R417" s="179"/>
      <c r="S417" s="179"/>
      <c r="T417" s="180"/>
      <c r="AT417" s="174" t="s">
        <v>139</v>
      </c>
      <c r="AU417" s="174" t="s">
        <v>84</v>
      </c>
      <c r="AV417" s="13" t="s">
        <v>138</v>
      </c>
      <c r="AW417" s="13" t="s">
        <v>33</v>
      </c>
      <c r="AX417" s="13" t="s">
        <v>84</v>
      </c>
      <c r="AY417" s="174" t="s">
        <v>132</v>
      </c>
    </row>
    <row r="418" spans="2:51" s="13" customFormat="1" ht="12">
      <c r="B418" s="172"/>
      <c r="D418" s="173" t="s">
        <v>139</v>
      </c>
      <c r="E418" s="174" t="s">
        <v>1</v>
      </c>
      <c r="F418" s="175" t="s">
        <v>137</v>
      </c>
      <c r="H418" s="176">
        <v>4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139</v>
      </c>
      <c r="AU418" s="174" t="s">
        <v>84</v>
      </c>
      <c r="AV418" s="13" t="s">
        <v>138</v>
      </c>
      <c r="AW418" s="13" t="s">
        <v>33</v>
      </c>
      <c r="AX418" s="13" t="s">
        <v>84</v>
      </c>
      <c r="AY418" s="174" t="s">
        <v>132</v>
      </c>
    </row>
    <row r="419" spans="2:63" s="12" customFormat="1" ht="25.9" customHeight="1">
      <c r="B419" s="144"/>
      <c r="D419" s="145" t="s">
        <v>75</v>
      </c>
      <c r="E419" s="146" t="s">
        <v>703</v>
      </c>
      <c r="F419" s="146" t="s">
        <v>704</v>
      </c>
      <c r="I419" s="147"/>
      <c r="J419" s="148">
        <f>BK419</f>
        <v>0</v>
      </c>
      <c r="L419" s="144"/>
      <c r="M419" s="149"/>
      <c r="N419" s="150"/>
      <c r="O419" s="150"/>
      <c r="P419" s="151">
        <f>P420+P422</f>
        <v>0</v>
      </c>
      <c r="Q419" s="150"/>
      <c r="R419" s="151">
        <f>R420+R422</f>
        <v>0</v>
      </c>
      <c r="S419" s="150"/>
      <c r="T419" s="152">
        <f>T420+T422</f>
        <v>0</v>
      </c>
      <c r="AR419" s="145" t="s">
        <v>81</v>
      </c>
      <c r="AT419" s="153" t="s">
        <v>75</v>
      </c>
      <c r="AU419" s="153" t="s">
        <v>76</v>
      </c>
      <c r="AY419" s="145" t="s">
        <v>132</v>
      </c>
      <c r="BK419" s="154">
        <f>BK420+BK422</f>
        <v>0</v>
      </c>
    </row>
    <row r="420" spans="2:63" s="12" customFormat="1" ht="22.9" customHeight="1">
      <c r="B420" s="144"/>
      <c r="D420" s="145" t="s">
        <v>75</v>
      </c>
      <c r="E420" s="155" t="s">
        <v>705</v>
      </c>
      <c r="F420" s="155" t="s">
        <v>706</v>
      </c>
      <c r="I420" s="147"/>
      <c r="J420" s="156">
        <f>BK420</f>
        <v>0</v>
      </c>
      <c r="L420" s="144"/>
      <c r="M420" s="149"/>
      <c r="N420" s="150"/>
      <c r="O420" s="150"/>
      <c r="P420" s="151">
        <f>P421</f>
        <v>0</v>
      </c>
      <c r="Q420" s="150"/>
      <c r="R420" s="151">
        <f>R421</f>
        <v>0</v>
      </c>
      <c r="S420" s="150"/>
      <c r="T420" s="152">
        <f>T421</f>
        <v>0</v>
      </c>
      <c r="AR420" s="145" t="s">
        <v>81</v>
      </c>
      <c r="AT420" s="153" t="s">
        <v>75</v>
      </c>
      <c r="AU420" s="153" t="s">
        <v>84</v>
      </c>
      <c r="AY420" s="145" t="s">
        <v>132</v>
      </c>
      <c r="BK420" s="154">
        <f>BK421</f>
        <v>0</v>
      </c>
    </row>
    <row r="421" spans="1:65" s="2" customFormat="1" ht="16.5" customHeight="1">
      <c r="A421" s="32"/>
      <c r="B421" s="157"/>
      <c r="C421" s="158">
        <v>151</v>
      </c>
      <c r="D421" s="158" t="s">
        <v>135</v>
      </c>
      <c r="E421" s="159" t="s">
        <v>707</v>
      </c>
      <c r="F421" s="160" t="s">
        <v>706</v>
      </c>
      <c r="G421" s="161" t="s">
        <v>328</v>
      </c>
      <c r="H421" s="162">
        <v>1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708</v>
      </c>
      <c r="AT421" s="170" t="s">
        <v>135</v>
      </c>
      <c r="AU421" s="170" t="s">
        <v>138</v>
      </c>
      <c r="AY421" s="17" t="s">
        <v>132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138</v>
      </c>
      <c r="BK421" s="171">
        <f>ROUND(I421*H421,2)</f>
        <v>0</v>
      </c>
      <c r="BL421" s="17" t="s">
        <v>708</v>
      </c>
      <c r="BM421" s="170" t="s">
        <v>709</v>
      </c>
    </row>
    <row r="422" spans="2:63" s="12" customFormat="1" ht="22.9" customHeight="1">
      <c r="B422" s="144"/>
      <c r="D422" s="145" t="s">
        <v>75</v>
      </c>
      <c r="E422" s="155" t="s">
        <v>710</v>
      </c>
      <c r="F422" s="155" t="s">
        <v>711</v>
      </c>
      <c r="I422" s="147"/>
      <c r="J422" s="156">
        <f>BK422</f>
        <v>0</v>
      </c>
      <c r="L422" s="144"/>
      <c r="M422" s="149"/>
      <c r="N422" s="150"/>
      <c r="O422" s="150"/>
      <c r="P422" s="151">
        <f>P423</f>
        <v>0</v>
      </c>
      <c r="Q422" s="150"/>
      <c r="R422" s="151">
        <f>R423</f>
        <v>0</v>
      </c>
      <c r="S422" s="150"/>
      <c r="T422" s="152">
        <f>T423</f>
        <v>0</v>
      </c>
      <c r="AR422" s="145" t="s">
        <v>81</v>
      </c>
      <c r="AT422" s="153" t="s">
        <v>75</v>
      </c>
      <c r="AU422" s="153" t="s">
        <v>84</v>
      </c>
      <c r="AY422" s="145" t="s">
        <v>132</v>
      </c>
      <c r="BK422" s="154">
        <f>BK423</f>
        <v>0</v>
      </c>
    </row>
    <row r="423" spans="1:65" s="2" customFormat="1" ht="16.5" customHeight="1">
      <c r="A423" s="32"/>
      <c r="B423" s="157"/>
      <c r="C423" s="158">
        <v>152</v>
      </c>
      <c r="D423" s="158" t="s">
        <v>135</v>
      </c>
      <c r="E423" s="159" t="s">
        <v>712</v>
      </c>
      <c r="F423" s="160" t="s">
        <v>711</v>
      </c>
      <c r="G423" s="161" t="s">
        <v>328</v>
      </c>
      <c r="H423" s="162">
        <v>1</v>
      </c>
      <c r="I423" s="163"/>
      <c r="J423" s="164">
        <f>ROUND(I423*H423,2)</f>
        <v>0</v>
      </c>
      <c r="K423" s="165"/>
      <c r="L423" s="33"/>
      <c r="M423" s="207" t="s">
        <v>1</v>
      </c>
      <c r="N423" s="208" t="s">
        <v>42</v>
      </c>
      <c r="O423" s="209"/>
      <c r="P423" s="210">
        <f>O423*H423</f>
        <v>0</v>
      </c>
      <c r="Q423" s="210">
        <v>0</v>
      </c>
      <c r="R423" s="210">
        <f>Q423*H423</f>
        <v>0</v>
      </c>
      <c r="S423" s="210">
        <v>0</v>
      </c>
      <c r="T423" s="211">
        <f>S423*H423</f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0" t="s">
        <v>708</v>
      </c>
      <c r="AT423" s="170" t="s">
        <v>135</v>
      </c>
      <c r="AU423" s="170" t="s">
        <v>138</v>
      </c>
      <c r="AY423" s="17" t="s">
        <v>132</v>
      </c>
      <c r="BE423" s="171">
        <f>IF(N423="základní",J423,0)</f>
        <v>0</v>
      </c>
      <c r="BF423" s="171">
        <f>IF(N423="snížená",J423,0)</f>
        <v>0</v>
      </c>
      <c r="BG423" s="171">
        <f>IF(N423="zákl. přenesená",J423,0)</f>
        <v>0</v>
      </c>
      <c r="BH423" s="171">
        <f>IF(N423="sníž. přenesená",J423,0)</f>
        <v>0</v>
      </c>
      <c r="BI423" s="171">
        <f>IF(N423="nulová",J423,0)</f>
        <v>0</v>
      </c>
      <c r="BJ423" s="17" t="s">
        <v>138</v>
      </c>
      <c r="BK423" s="171">
        <f>ROUND(I423*H423,2)</f>
        <v>0</v>
      </c>
      <c r="BL423" s="17" t="s">
        <v>708</v>
      </c>
      <c r="BM423" s="170" t="s">
        <v>713</v>
      </c>
    </row>
    <row r="424" spans="1:31" s="2" customFormat="1" ht="6.95" customHeight="1">
      <c r="A424" s="32"/>
      <c r="B424" s="47"/>
      <c r="C424" s="48"/>
      <c r="D424" s="48"/>
      <c r="E424" s="48"/>
      <c r="F424" s="48"/>
      <c r="G424" s="48"/>
      <c r="H424" s="48"/>
      <c r="I424" s="116"/>
      <c r="J424" s="48"/>
      <c r="K424" s="48"/>
      <c r="L424" s="33"/>
      <c r="M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</row>
  </sheetData>
  <autoFilter ref="C139:K423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cp:lastPrinted>2021-06-22T08:56:58Z</cp:lastPrinted>
  <dcterms:created xsi:type="dcterms:W3CDTF">2020-06-02T05:31:28Z</dcterms:created>
  <dcterms:modified xsi:type="dcterms:W3CDTF">2021-07-14T06:00:13Z</dcterms:modified>
  <cp:category/>
  <cp:version/>
  <cp:contentType/>
  <cp:contentStatus/>
</cp:coreProperties>
</file>