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DNS_B_Cetyny_2_cb_16_BJ\2.VŘ\"/>
    </mc:Choice>
  </mc:AlternateContent>
  <bookViews>
    <workbookView xWindow="0" yWindow="0" windowWidth="16290" windowHeight="12270" firstSheet="1" activeTab="1"/>
  </bookViews>
  <sheets>
    <sheet name="Rekapitulace stavby" sheetId="1" state="veryHidden" r:id="rId1"/>
    <sheet name="3 - Bytová jednotka č.3" sheetId="2" r:id="rId2"/>
  </sheets>
  <definedNames>
    <definedName name="_xlnm._FilterDatabase" localSheetId="1" hidden="1">'3 - Bytová jednotka č.3'!$C$140:$K$428</definedName>
    <definedName name="_xlnm.Print_Titles" localSheetId="1">'3 - Bytová jednotka č.3'!$140:$140</definedName>
    <definedName name="_xlnm.Print_Titles" localSheetId="0">'Rekapitulace stavby'!$92:$92</definedName>
    <definedName name="_xlnm.Print_Area" localSheetId="1">'3 - Bytová jednotka č.3'!$C$4:$J$76,'3 - Bytová jednotka č.3'!$C$82:$J$122,'3 - Bytová jednotka č.3'!$C$128:$K$428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28" i="2"/>
  <c r="BH428" i="2"/>
  <c r="BG428" i="2"/>
  <c r="BE428" i="2"/>
  <c r="T428" i="2"/>
  <c r="T427" i="2" s="1"/>
  <c r="R428" i="2"/>
  <c r="R427" i="2" s="1"/>
  <c r="P428" i="2"/>
  <c r="P427" i="2" s="1"/>
  <c r="BI426" i="2"/>
  <c r="BH426" i="2"/>
  <c r="BG426" i="2"/>
  <c r="BE426" i="2"/>
  <c r="T426" i="2"/>
  <c r="T425" i="2" s="1"/>
  <c r="R426" i="2"/>
  <c r="R425" i="2" s="1"/>
  <c r="P426" i="2"/>
  <c r="P425" i="2" s="1"/>
  <c r="BI421" i="2"/>
  <c r="BH421" i="2"/>
  <c r="BG421" i="2"/>
  <c r="BE421" i="2"/>
  <c r="T421" i="2"/>
  <c r="R421" i="2"/>
  <c r="P421" i="2"/>
  <c r="BI418" i="2"/>
  <c r="BH418" i="2"/>
  <c r="BG418" i="2"/>
  <c r="BE418" i="2"/>
  <c r="T418" i="2"/>
  <c r="R418" i="2"/>
  <c r="P418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0" i="2"/>
  <c r="BH320" i="2"/>
  <c r="BG320" i="2"/>
  <c r="BE320" i="2"/>
  <c r="T320" i="2"/>
  <c r="R320" i="2"/>
  <c r="P320" i="2"/>
  <c r="BI315" i="2"/>
  <c r="BH315" i="2"/>
  <c r="BG315" i="2"/>
  <c r="BE315" i="2"/>
  <c r="T315" i="2"/>
  <c r="R315" i="2"/>
  <c r="P315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J137" i="2"/>
  <c r="F135" i="2"/>
  <c r="E133" i="2"/>
  <c r="J91" i="2"/>
  <c r="F89" i="2"/>
  <c r="E87" i="2"/>
  <c r="J24" i="2"/>
  <c r="E24" i="2"/>
  <c r="J138" i="2" s="1"/>
  <c r="J23" i="2"/>
  <c r="J18" i="2"/>
  <c r="E18" i="2"/>
  <c r="F92" i="2" s="1"/>
  <c r="J17" i="2"/>
  <c r="J15" i="2"/>
  <c r="E15" i="2"/>
  <c r="F91" i="2" s="1"/>
  <c r="J14" i="2"/>
  <c r="J12" i="2"/>
  <c r="J135" i="2" s="1"/>
  <c r="E85" i="2"/>
  <c r="L90" i="1"/>
  <c r="AM90" i="1"/>
  <c r="AM89" i="1"/>
  <c r="L89" i="1"/>
  <c r="AM87" i="1"/>
  <c r="L87" i="1"/>
  <c r="L85" i="1"/>
  <c r="L84" i="1"/>
  <c r="BK428" i="2"/>
  <c r="J428" i="2"/>
  <c r="BK426" i="2"/>
  <c r="J421" i="2"/>
  <c r="J418" i="2"/>
  <c r="J405" i="2"/>
  <c r="J403" i="2"/>
  <c r="J402" i="2"/>
  <c r="J391" i="2"/>
  <c r="BK389" i="2"/>
  <c r="J386" i="2"/>
  <c r="J385" i="2"/>
  <c r="BK383" i="2"/>
  <c r="BK382" i="2"/>
  <c r="BK381" i="2"/>
  <c r="BK379" i="2"/>
  <c r="J375" i="2"/>
  <c r="J373" i="2"/>
  <c r="BK369" i="2"/>
  <c r="BK367" i="2"/>
  <c r="J366" i="2"/>
  <c r="J364" i="2"/>
  <c r="J363" i="2"/>
  <c r="BK358" i="2"/>
  <c r="J356" i="2"/>
  <c r="BK355" i="2"/>
  <c r="J353" i="2"/>
  <c r="J352" i="2"/>
  <c r="BK348" i="2"/>
  <c r="BK346" i="2"/>
  <c r="J345" i="2"/>
  <c r="J344" i="2"/>
  <c r="BK343" i="2"/>
  <c r="BK342" i="2"/>
  <c r="J341" i="2"/>
  <c r="BK340" i="2"/>
  <c r="J339" i="2"/>
  <c r="BK338" i="2"/>
  <c r="BK337" i="2"/>
  <c r="J336" i="2"/>
  <c r="J331" i="2"/>
  <c r="BK329" i="2"/>
  <c r="J328" i="2"/>
  <c r="BK325" i="2"/>
  <c r="J324" i="2"/>
  <c r="J323" i="2"/>
  <c r="BK320" i="2"/>
  <c r="BK315" i="2"/>
  <c r="BK311" i="2"/>
  <c r="J309" i="2"/>
  <c r="J308" i="2"/>
  <c r="BK307" i="2"/>
  <c r="J306" i="2"/>
  <c r="BK305" i="2"/>
  <c r="BK303" i="2"/>
  <c r="BK302" i="2"/>
  <c r="BK301" i="2"/>
  <c r="BK300" i="2"/>
  <c r="J299" i="2"/>
  <c r="BK298" i="2"/>
  <c r="BK297" i="2"/>
  <c r="J296" i="2"/>
  <c r="BK295" i="2"/>
  <c r="J294" i="2"/>
  <c r="J293" i="2"/>
  <c r="BK292" i="2"/>
  <c r="J291" i="2"/>
  <c r="J290" i="2"/>
  <c r="BK289" i="2"/>
  <c r="BK288" i="2"/>
  <c r="BK287" i="2"/>
  <c r="BK285" i="2"/>
  <c r="BK284" i="2"/>
  <c r="BK283" i="2"/>
  <c r="J281" i="2"/>
  <c r="J280" i="2"/>
  <c r="BK279" i="2"/>
  <c r="BK278" i="2"/>
  <c r="BK276" i="2"/>
  <c r="BK275" i="2"/>
  <c r="J274" i="2"/>
  <c r="BK273" i="2"/>
  <c r="J272" i="2"/>
  <c r="BK271" i="2"/>
  <c r="BK270" i="2"/>
  <c r="BK269" i="2"/>
  <c r="BK268" i="2"/>
  <c r="J267" i="2"/>
  <c r="BK266" i="2"/>
  <c r="J265" i="2"/>
  <c r="J264" i="2"/>
  <c r="BK263" i="2"/>
  <c r="J262" i="2"/>
  <c r="J261" i="2"/>
  <c r="J259" i="2"/>
  <c r="J258" i="2"/>
  <c r="J257" i="2"/>
  <c r="BK255" i="2"/>
  <c r="BK254" i="2"/>
  <c r="J253" i="2"/>
  <c r="J250" i="2"/>
  <c r="J249" i="2"/>
  <c r="J247" i="2"/>
  <c r="J246" i="2"/>
  <c r="BK245" i="2"/>
  <c r="J244" i="2"/>
  <c r="J243" i="2"/>
  <c r="BK242" i="2"/>
  <c r="J241" i="2"/>
  <c r="J240" i="2"/>
  <c r="BK239" i="2"/>
  <c r="J238" i="2"/>
  <c r="J237" i="2"/>
  <c r="J235" i="2"/>
  <c r="BK234" i="2"/>
  <c r="BK233" i="2"/>
  <c r="J230" i="2"/>
  <c r="J229" i="2"/>
  <c r="BK228" i="2"/>
  <c r="BK227" i="2"/>
  <c r="J227" i="2"/>
  <c r="BK226" i="2"/>
  <c r="BK224" i="2"/>
  <c r="BK223" i="2"/>
  <c r="BK221" i="2"/>
  <c r="J220" i="2"/>
  <c r="BK213" i="2"/>
  <c r="BK211" i="2"/>
  <c r="BK208" i="2"/>
  <c r="J203" i="2"/>
  <c r="J199" i="2"/>
  <c r="BK196" i="2"/>
  <c r="BK195" i="2"/>
  <c r="J194" i="2"/>
  <c r="J192" i="2"/>
  <c r="J190" i="2"/>
  <c r="J189" i="2"/>
  <c r="J187" i="2"/>
  <c r="J186" i="2"/>
  <c r="BK181" i="2"/>
  <c r="BK179" i="2"/>
  <c r="BK174" i="2"/>
  <c r="J171" i="2"/>
  <c r="J164" i="2"/>
  <c r="J162" i="2"/>
  <c r="J161" i="2"/>
  <c r="J160" i="2"/>
  <c r="J157" i="2"/>
  <c r="J156" i="2"/>
  <c r="J155" i="2"/>
  <c r="J152" i="2"/>
  <c r="BK150" i="2"/>
  <c r="J148" i="2"/>
  <c r="J145" i="2"/>
  <c r="J144" i="2"/>
  <c r="J426" i="2"/>
  <c r="BK421" i="2"/>
  <c r="BK418" i="2"/>
  <c r="BK405" i="2"/>
  <c r="BK403" i="2"/>
  <c r="BK402" i="2"/>
  <c r="BK391" i="2"/>
  <c r="J389" i="2"/>
  <c r="BK386" i="2"/>
  <c r="BK385" i="2"/>
  <c r="J383" i="2"/>
  <c r="J382" i="2"/>
  <c r="J381" i="2"/>
  <c r="J379" i="2"/>
  <c r="BK375" i="2"/>
  <c r="BK373" i="2"/>
  <c r="J369" i="2"/>
  <c r="J367" i="2"/>
  <c r="BK366" i="2"/>
  <c r="BK364" i="2"/>
  <c r="BK363" i="2"/>
  <c r="J358" i="2"/>
  <c r="BK356" i="2"/>
  <c r="J355" i="2"/>
  <c r="BK353" i="2"/>
  <c r="BK352" i="2"/>
  <c r="J348" i="2"/>
  <c r="J346" i="2"/>
  <c r="BK345" i="2"/>
  <c r="BK344" i="2"/>
  <c r="J343" i="2"/>
  <c r="J342" i="2"/>
  <c r="BK341" i="2"/>
  <c r="J340" i="2"/>
  <c r="BK339" i="2"/>
  <c r="J338" i="2"/>
  <c r="J337" i="2"/>
  <c r="BK336" i="2"/>
  <c r="BK331" i="2"/>
  <c r="J329" i="2"/>
  <c r="BK328" i="2"/>
  <c r="J325" i="2"/>
  <c r="BK324" i="2"/>
  <c r="BK323" i="2"/>
  <c r="J320" i="2"/>
  <c r="J315" i="2"/>
  <c r="J311" i="2"/>
  <c r="BK309" i="2"/>
  <c r="BK308" i="2"/>
  <c r="J307" i="2"/>
  <c r="BK306" i="2"/>
  <c r="J305" i="2"/>
  <c r="J303" i="2"/>
  <c r="J302" i="2"/>
  <c r="J301" i="2"/>
  <c r="J300" i="2"/>
  <c r="BK299" i="2"/>
  <c r="J298" i="2"/>
  <c r="J297" i="2"/>
  <c r="BK296" i="2"/>
  <c r="J295" i="2"/>
  <c r="BK294" i="2"/>
  <c r="BK293" i="2"/>
  <c r="J292" i="2"/>
  <c r="BK291" i="2"/>
  <c r="BK290" i="2"/>
  <c r="J289" i="2"/>
  <c r="J288" i="2"/>
  <c r="J287" i="2"/>
  <c r="J285" i="2"/>
  <c r="J284" i="2"/>
  <c r="J283" i="2"/>
  <c r="BK281" i="2"/>
  <c r="BK280" i="2"/>
  <c r="J279" i="2"/>
  <c r="J278" i="2"/>
  <c r="BK277" i="2"/>
  <c r="J277" i="2"/>
  <c r="J276" i="2"/>
  <c r="J275" i="2"/>
  <c r="BK274" i="2"/>
  <c r="J273" i="2"/>
  <c r="BK272" i="2"/>
  <c r="J271" i="2"/>
  <c r="J270" i="2"/>
  <c r="J269" i="2"/>
  <c r="J268" i="2"/>
  <c r="BK267" i="2"/>
  <c r="J266" i="2"/>
  <c r="BK265" i="2"/>
  <c r="BK264" i="2"/>
  <c r="J263" i="2"/>
  <c r="BK262" i="2"/>
  <c r="BK261" i="2"/>
  <c r="BK259" i="2"/>
  <c r="BK258" i="2"/>
  <c r="BK257" i="2"/>
  <c r="BK256" i="2"/>
  <c r="J256" i="2"/>
  <c r="J255" i="2"/>
  <c r="J254" i="2"/>
  <c r="BK253" i="2"/>
  <c r="BK250" i="2"/>
  <c r="BK249" i="2"/>
  <c r="BK247" i="2"/>
  <c r="BK246" i="2"/>
  <c r="J245" i="2"/>
  <c r="BK244" i="2"/>
  <c r="BK243" i="2"/>
  <c r="J242" i="2"/>
  <c r="BK241" i="2"/>
  <c r="BK240" i="2"/>
  <c r="J239" i="2"/>
  <c r="BK238" i="2"/>
  <c r="BK237" i="2"/>
  <c r="BK235" i="2"/>
  <c r="J234" i="2"/>
  <c r="J233" i="2"/>
  <c r="BK230" i="2"/>
  <c r="BK229" i="2"/>
  <c r="J228" i="2"/>
  <c r="J226" i="2"/>
  <c r="J224" i="2"/>
  <c r="J223" i="2"/>
  <c r="J221" i="2"/>
  <c r="BK220" i="2"/>
  <c r="J213" i="2"/>
  <c r="J211" i="2"/>
  <c r="J208" i="2"/>
  <c r="BK203" i="2"/>
  <c r="BK199" i="2"/>
  <c r="J196" i="2"/>
  <c r="J195" i="2"/>
  <c r="BK194" i="2"/>
  <c r="BK192" i="2"/>
  <c r="BK190" i="2"/>
  <c r="BK189" i="2"/>
  <c r="BK187" i="2"/>
  <c r="BK186" i="2"/>
  <c r="J181" i="2"/>
  <c r="J179" i="2"/>
  <c r="J174" i="2"/>
  <c r="BK171" i="2"/>
  <c r="BK164" i="2"/>
  <c r="BK162" i="2"/>
  <c r="BK161" i="2"/>
  <c r="BK160" i="2"/>
  <c r="BK157" i="2"/>
  <c r="BK156" i="2"/>
  <c r="BK155" i="2"/>
  <c r="BK152" i="2"/>
  <c r="J150" i="2"/>
  <c r="BK148" i="2"/>
  <c r="BK146" i="2"/>
  <c r="J146" i="2"/>
  <c r="BK145" i="2"/>
  <c r="BK144" i="2"/>
  <c r="AS94" i="1"/>
  <c r="P424" i="2" l="1"/>
  <c r="R424" i="2"/>
  <c r="T424" i="2"/>
  <c r="BK143" i="2"/>
  <c r="R143" i="2"/>
  <c r="BK163" i="2"/>
  <c r="J163" i="2" s="1"/>
  <c r="J99" i="2" s="1"/>
  <c r="R163" i="2"/>
  <c r="BK185" i="2"/>
  <c r="J185" i="2" s="1"/>
  <c r="J100" i="2" s="1"/>
  <c r="R185" i="2"/>
  <c r="BK193" i="2"/>
  <c r="J193" i="2" s="1"/>
  <c r="J101" i="2" s="1"/>
  <c r="R193" i="2"/>
  <c r="BK198" i="2"/>
  <c r="R198" i="2"/>
  <c r="BK225" i="2"/>
  <c r="J225" i="2" s="1"/>
  <c r="J104" i="2" s="1"/>
  <c r="P225" i="2"/>
  <c r="T225" i="2"/>
  <c r="P236" i="2"/>
  <c r="T236" i="2"/>
  <c r="P248" i="2"/>
  <c r="BK260" i="2"/>
  <c r="J260" i="2" s="1"/>
  <c r="J107" i="2" s="1"/>
  <c r="R260" i="2"/>
  <c r="BK282" i="2"/>
  <c r="J282" i="2" s="1"/>
  <c r="J108" i="2" s="1"/>
  <c r="P282" i="2"/>
  <c r="BK286" i="2"/>
  <c r="J286" i="2" s="1"/>
  <c r="J109" i="2" s="1"/>
  <c r="R286" i="2"/>
  <c r="P368" i="2"/>
  <c r="P143" i="2"/>
  <c r="T143" i="2"/>
  <c r="P163" i="2"/>
  <c r="T163" i="2"/>
  <c r="P185" i="2"/>
  <c r="T185" i="2"/>
  <c r="P193" i="2"/>
  <c r="T193" i="2"/>
  <c r="P198" i="2"/>
  <c r="T198" i="2"/>
  <c r="R225" i="2"/>
  <c r="BK236" i="2"/>
  <c r="J236" i="2" s="1"/>
  <c r="J105" i="2" s="1"/>
  <c r="R236" i="2"/>
  <c r="BK248" i="2"/>
  <c r="J248" i="2" s="1"/>
  <c r="J106" i="2" s="1"/>
  <c r="R248" i="2"/>
  <c r="T248" i="2"/>
  <c r="P260" i="2"/>
  <c r="T260" i="2"/>
  <c r="R282" i="2"/>
  <c r="T282" i="2"/>
  <c r="P286" i="2"/>
  <c r="T286" i="2"/>
  <c r="BK304" i="2"/>
  <c r="J304" i="2" s="1"/>
  <c r="J110" i="2" s="1"/>
  <c r="P304" i="2"/>
  <c r="R304" i="2"/>
  <c r="T304" i="2"/>
  <c r="BK310" i="2"/>
  <c r="J310" i="2"/>
  <c r="J111" i="2" s="1"/>
  <c r="P310" i="2"/>
  <c r="R310" i="2"/>
  <c r="T310" i="2"/>
  <c r="BK330" i="2"/>
  <c r="J330" i="2" s="1"/>
  <c r="J112" i="2" s="1"/>
  <c r="P330" i="2"/>
  <c r="R330" i="2"/>
  <c r="T330" i="2"/>
  <c r="BK347" i="2"/>
  <c r="J347" i="2" s="1"/>
  <c r="J113" i="2" s="1"/>
  <c r="P347" i="2"/>
  <c r="R347" i="2"/>
  <c r="T347" i="2"/>
  <c r="BK357" i="2"/>
  <c r="J357" i="2" s="1"/>
  <c r="J114" i="2" s="1"/>
  <c r="P357" i="2"/>
  <c r="R357" i="2"/>
  <c r="T357" i="2"/>
  <c r="BK368" i="2"/>
  <c r="J368" i="2"/>
  <c r="J115" i="2" s="1"/>
  <c r="R368" i="2"/>
  <c r="T368" i="2"/>
  <c r="BK384" i="2"/>
  <c r="J384" i="2" s="1"/>
  <c r="J116" i="2" s="1"/>
  <c r="P384" i="2"/>
  <c r="R384" i="2"/>
  <c r="T384" i="2"/>
  <c r="BK390" i="2"/>
  <c r="J390" i="2" s="1"/>
  <c r="J117" i="2" s="1"/>
  <c r="P390" i="2"/>
  <c r="R390" i="2"/>
  <c r="T390" i="2"/>
  <c r="BK404" i="2"/>
  <c r="J404" i="2" s="1"/>
  <c r="J118" i="2" s="1"/>
  <c r="P404" i="2"/>
  <c r="R404" i="2"/>
  <c r="T404" i="2"/>
  <c r="J89" i="2"/>
  <c r="E131" i="2"/>
  <c r="F137" i="2"/>
  <c r="F138" i="2"/>
  <c r="BF144" i="2"/>
  <c r="BF145" i="2"/>
  <c r="BF148" i="2"/>
  <c r="BF155" i="2"/>
  <c r="BF156" i="2"/>
  <c r="BF160" i="2"/>
  <c r="BF162" i="2"/>
  <c r="BF171" i="2"/>
  <c r="BF174" i="2"/>
  <c r="BF192" i="2"/>
  <c r="BF194" i="2"/>
  <c r="BF195" i="2"/>
  <c r="BF203" i="2"/>
  <c r="BF208" i="2"/>
  <c r="BF211" i="2"/>
  <c r="BF220" i="2"/>
  <c r="BF221" i="2"/>
  <c r="BF227" i="2"/>
  <c r="BF230" i="2"/>
  <c r="BF233" i="2"/>
  <c r="BF235" i="2"/>
  <c r="BF237" i="2"/>
  <c r="BF238" i="2"/>
  <c r="BF240" i="2"/>
  <c r="BF241" i="2"/>
  <c r="BF247" i="2"/>
  <c r="BF253" i="2"/>
  <c r="BF255" i="2"/>
  <c r="BF256" i="2"/>
  <c r="BF259" i="2"/>
  <c r="BF262" i="2"/>
  <c r="BF265" i="2"/>
  <c r="BF266" i="2"/>
  <c r="BF267" i="2"/>
  <c r="BF268" i="2"/>
  <c r="BF270" i="2"/>
  <c r="BF272" i="2"/>
  <c r="BF273" i="2"/>
  <c r="BF274" i="2"/>
  <c r="BF275" i="2"/>
  <c r="BF277" i="2"/>
  <c r="BF278" i="2"/>
  <c r="BF284" i="2"/>
  <c r="BF285" i="2"/>
  <c r="BF289" i="2"/>
  <c r="BF291" i="2"/>
  <c r="BF292" i="2"/>
  <c r="BF296" i="2"/>
  <c r="BF299" i="2"/>
  <c r="BF301" i="2"/>
  <c r="BF302" i="2"/>
  <c r="BF306" i="2"/>
  <c r="BF309" i="2"/>
  <c r="BF311" i="2"/>
  <c r="BF323" i="2"/>
  <c r="BF328" i="2"/>
  <c r="BF329" i="2"/>
  <c r="BF338" i="2"/>
  <c r="BF342" i="2"/>
  <c r="BF345" i="2"/>
  <c r="BF352" i="2"/>
  <c r="BF356" i="2"/>
  <c r="BF367" i="2"/>
  <c r="BF379" i="2"/>
  <c r="BF381" i="2"/>
  <c r="BF383" i="2"/>
  <c r="BF386" i="2"/>
  <c r="BF389" i="2"/>
  <c r="BF403" i="2"/>
  <c r="BF421" i="2"/>
  <c r="J92" i="2"/>
  <c r="BF146" i="2"/>
  <c r="BF150" i="2"/>
  <c r="BF152" i="2"/>
  <c r="BF157" i="2"/>
  <c r="BF161" i="2"/>
  <c r="BF164" i="2"/>
  <c r="BF179" i="2"/>
  <c r="BF181" i="2"/>
  <c r="BF186" i="2"/>
  <c r="BF187" i="2"/>
  <c r="BF189" i="2"/>
  <c r="BF190" i="2"/>
  <c r="BF196" i="2"/>
  <c r="BF199" i="2"/>
  <c r="BF213" i="2"/>
  <c r="BF223" i="2"/>
  <c r="BF224" i="2"/>
  <c r="BF226" i="2"/>
  <c r="BF228" i="2"/>
  <c r="BF229" i="2"/>
  <c r="BF234" i="2"/>
  <c r="BF239" i="2"/>
  <c r="BF242" i="2"/>
  <c r="BF243" i="2"/>
  <c r="BF244" i="2"/>
  <c r="BF245" i="2"/>
  <c r="BF246" i="2"/>
  <c r="BF249" i="2"/>
  <c r="BF250" i="2"/>
  <c r="BF254" i="2"/>
  <c r="BF257" i="2"/>
  <c r="BF258" i="2"/>
  <c r="BF261" i="2"/>
  <c r="BF263" i="2"/>
  <c r="BF264" i="2"/>
  <c r="BF269" i="2"/>
  <c r="BF271" i="2"/>
  <c r="BF276" i="2"/>
  <c r="BF279" i="2"/>
  <c r="BF280" i="2"/>
  <c r="BF281" i="2"/>
  <c r="BF283" i="2"/>
  <c r="BF287" i="2"/>
  <c r="BF288" i="2"/>
  <c r="BF290" i="2"/>
  <c r="BF293" i="2"/>
  <c r="BF294" i="2"/>
  <c r="BF295" i="2"/>
  <c r="BF297" i="2"/>
  <c r="BF298" i="2"/>
  <c r="BF300" i="2"/>
  <c r="BF303" i="2"/>
  <c r="BF305" i="2"/>
  <c r="BF307" i="2"/>
  <c r="BF308" i="2"/>
  <c r="BF315" i="2"/>
  <c r="BF320" i="2"/>
  <c r="BF324" i="2"/>
  <c r="BF325" i="2"/>
  <c r="BF331" i="2"/>
  <c r="BF336" i="2"/>
  <c r="BF337" i="2"/>
  <c r="BF339" i="2"/>
  <c r="BF340" i="2"/>
  <c r="BF341" i="2"/>
  <c r="BF343" i="2"/>
  <c r="BF344" i="2"/>
  <c r="BF346" i="2"/>
  <c r="BF348" i="2"/>
  <c r="BF353" i="2"/>
  <c r="BF355" i="2"/>
  <c r="BF358" i="2"/>
  <c r="BF363" i="2"/>
  <c r="BF364" i="2"/>
  <c r="BF366" i="2"/>
  <c r="BF369" i="2"/>
  <c r="BF373" i="2"/>
  <c r="BF375" i="2"/>
  <c r="BF382" i="2"/>
  <c r="BF385" i="2"/>
  <c r="BF391" i="2"/>
  <c r="BF402" i="2"/>
  <c r="BF405" i="2"/>
  <c r="BF418" i="2"/>
  <c r="BF426" i="2"/>
  <c r="BF428" i="2"/>
  <c r="BK425" i="2"/>
  <c r="J425" i="2"/>
  <c r="J120" i="2" s="1"/>
  <c r="BK427" i="2"/>
  <c r="J427" i="2" s="1"/>
  <c r="J121" i="2" s="1"/>
  <c r="F33" i="2"/>
  <c r="AZ95" i="1" s="1"/>
  <c r="AZ94" i="1" s="1"/>
  <c r="W29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W31" i="1" s="1"/>
  <c r="J33" i="2"/>
  <c r="AV95" i="1" s="1"/>
  <c r="P197" i="2" l="1"/>
  <c r="T142" i="2"/>
  <c r="P142" i="2"/>
  <c r="R197" i="2"/>
  <c r="R142" i="2"/>
  <c r="R141" i="2" s="1"/>
  <c r="BK142" i="2"/>
  <c r="J142" i="2" s="1"/>
  <c r="J97" i="2" s="1"/>
  <c r="T197" i="2"/>
  <c r="BK197" i="2"/>
  <c r="J197" i="2" s="1"/>
  <c r="J102" i="2" s="1"/>
  <c r="J143" i="2"/>
  <c r="J98" i="2" s="1"/>
  <c r="J198" i="2"/>
  <c r="J103" i="2" s="1"/>
  <c r="BK424" i="2"/>
  <c r="J424" i="2" s="1"/>
  <c r="J119" i="2" s="1"/>
  <c r="AV94" i="1"/>
  <c r="AK29" i="1" s="1"/>
  <c r="AX94" i="1"/>
  <c r="AY94" i="1"/>
  <c r="F34" i="2"/>
  <c r="BA95" i="1" s="1"/>
  <c r="BA94" i="1" s="1"/>
  <c r="AW94" i="1" s="1"/>
  <c r="AK30" i="1" s="1"/>
  <c r="J34" i="2"/>
  <c r="AW95" i="1" s="1"/>
  <c r="AT95" i="1" s="1"/>
  <c r="P141" i="2" l="1"/>
  <c r="AU95" i="1" s="1"/>
  <c r="AU94" i="1" s="1"/>
  <c r="T141" i="2"/>
  <c r="BK141" i="2"/>
  <c r="J141" i="2" s="1"/>
  <c r="J96" i="2" s="1"/>
  <c r="AT94" i="1"/>
  <c r="W30" i="1"/>
  <c r="J30" i="2" l="1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<sst xmlns="http://schemas.openxmlformats.org/spreadsheetml/2006/main" count="3443" uniqueCount="737">
  <si>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</si>
  <si>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</si>
  <si>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</si>
  <si>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</si>
  <si>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</si>
  <si>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</si>
  <si>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</si>
  <si>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</si>
  <si>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</si>
  <si>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</si>
  <si>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</si>
  <si>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</si>
  <si>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</si>
  <si>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</si>
  <si>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</si>
  <si>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</si>
  <si>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</si>
  <si>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</si>
  <si>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</si>
  <si>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</si>
  <si>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</si>
  <si>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</si>
  <si>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</si>
  <si>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</si>
  <si>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</si>
  <si>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</si>
  <si>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</si>
  <si>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</si>
  <si>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</si>
  <si>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</si>
  <si>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</si>
  <si>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</si>
  <si>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</si>
  <si>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</si>
  <si>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</si>
  <si>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</si>
  <si>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</si>
  <si>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</si>
  <si>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</si>
  <si>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</si>
  <si>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</si>
  <si>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</si>
  <si>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</si>
  <si>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</si>
  <si>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</si>
  <si>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</si>
  <si>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</si>
  <si>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</si>
  <si>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</si>
  <si>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</si>
  <si>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</si>
  <si>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</si>
  <si>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</si>
  <si>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</si>
  <si>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</si>
  <si>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</si>
  <si>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</si>
  <si>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</si>
  <si>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</si>
  <si>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</si>
  <si>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</si>
  <si>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</si>
  <si>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</si>
  <si>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</si>
  <si>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</si>
  <si>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</si>
  <si>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</si>
  <si>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</si>
  <si>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</si>
  <si>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</si>
  <si>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</si>
  <si>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</si>
  <si>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</si>
  <si>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</si>
  <si>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</si>
  <si>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</si>
  <si>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</si>
  <si>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</si>
  <si>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</si>
  <si>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</si>
  <si>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</si>
  <si>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</si>
  <si>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</si>
  <si>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</si>
  <si>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</si>
  <si>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{65eeed70-63e7-4198-9151-63bafdefbb87}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</si>
  <si>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</si>
  <si>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</si>
  <si>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</si>
  <si>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</si>
  <si>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</si>
  <si>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</si>
  <si>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</si>
  <si>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</si>
  <si>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</si>
  <si>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</si>
  <si>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</si>
  <si>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</si>
  <si>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</si>
  <si>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</si>
  <si>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</si>
  <si>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</si>
  <si>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</si>
  <si>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</si>
  <si>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</si>
  <si>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</si>
  <si>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</si>
  <si>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</si>
  <si>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</si>
  <si>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</si>
  <si>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</si>
  <si>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</si>
  <si>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</si>
  <si>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</si>
  <si>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</si>
  <si>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</si>
  <si>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</si>
  <si>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</si>
  <si>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</si>
  <si>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</si>
  <si>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</si>
  <si>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</si>
  <si>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</si>
  <si>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</si>
  <si>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</si>
  <si>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</si>
  <si>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</si>
  <si>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</si>
  <si>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</si>
  <si>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</si>
  <si>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</si>
  <si>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</si>
  <si>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</si>
  <si>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</si>
  <si>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</si>
  <si>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</si>
  <si>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</si>
  <si>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</si>
  <si>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</si>
  <si>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</si>
  <si>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5</t>
  </si>
  <si>
    <t>612131121</t>
  </si>
  <si>
    <t>Penetrační disperzní nátěr vnitřních stěn nanášený ručně</t>
  </si>
  <si>
    <t>1054359630</t>
  </si>
  <si>
    <t>612142001</t>
  </si>
  <si>
    <t>Potažení vnitřních stěn sklovláknitým pletivem vtlačeným do tenkovrstvé hmoty</t>
  </si>
  <si>
    <t>619865340</t>
  </si>
  <si>
    <t>612311131</t>
  </si>
  <si>
    <t>Potažení vnitřních stěn vápenným štukem tloušťky do 3 mm</t>
  </si>
  <si>
    <t>916473279</t>
  </si>
  <si>
    <t>VV</t>
  </si>
  <si>
    <t>(1,255+1,265)*0,6</t>
  </si>
  <si>
    <t>8</t>
  </si>
  <si>
    <t>612321111</t>
  </si>
  <si>
    <t>Vápenocementová omítka hrubá jednovrstvá zatřená vnitřních stěn nanášená ručně</t>
  </si>
  <si>
    <t>-304757653</t>
  </si>
  <si>
    <t>(0,08+1,255+0,065+1,265+0,08)*2,6</t>
  </si>
  <si>
    <t>9</t>
  </si>
  <si>
    <t>619991001</t>
  </si>
  <si>
    <t>-259873649</t>
  </si>
  <si>
    <t>619991011</t>
  </si>
  <si>
    <t>-1380906431</t>
  </si>
  <si>
    <t>konstrukce v blízkosti bytového jádra:</t>
  </si>
  <si>
    <t>50</t>
  </si>
  <si>
    <t>631319013</t>
  </si>
  <si>
    <t>Příplatek k mazanině tl do 240 mm za přehlazení povrchu</t>
  </si>
  <si>
    <t>m3</t>
  </si>
  <si>
    <t>-2016018441</t>
  </si>
  <si>
    <t>631319197</t>
  </si>
  <si>
    <t>Příplatek k mazanině tl do 240 mm za plochu do 5 m2</t>
  </si>
  <si>
    <t>1538511106</t>
  </si>
  <si>
    <t>631342132</t>
  </si>
  <si>
    <t>Mazanina tl do 240 mm z betonu lehkého tepelně-izolačního polystyrenového 500 kg/m3</t>
  </si>
  <si>
    <t>-1229999951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</si>
  <si>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</si>
  <si>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</si>
  <si>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</si>
  <si>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</si>
  <si>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-995498971</t>
  </si>
  <si>
    <t>642944121</t>
  </si>
  <si>
    <t>Osazování ocelových zárubní dodatečné pl do 2,5 m2</t>
  </si>
  <si>
    <t>kus</t>
  </si>
  <si>
    <t>2073214323</t>
  </si>
  <si>
    <t>16</t>
  </si>
  <si>
    <t>M</t>
  </si>
  <si>
    <t>55331521</t>
  </si>
  <si>
    <t>zárubeň ocelová pro sádrokarton 100 700 L/P</t>
  </si>
  <si>
    <t>-803526825</t>
  </si>
  <si>
    <t>Ostatní konstrukce a práce, bourání</t>
  </si>
  <si>
    <t>784111001</t>
  </si>
  <si>
    <t>Oprášení (ometení ) podkladu v místnostech výšky do 3,80 m</t>
  </si>
  <si>
    <t>296617946</t>
  </si>
  <si>
    <t>konstrukce po vybouraném jádru:</t>
  </si>
  <si>
    <t>(1,21+0,62+0,95+1,2)*2,6</t>
  </si>
  <si>
    <t>strop:</t>
  </si>
  <si>
    <t>1,2*0,95</t>
  </si>
  <si>
    <t>1,81*1,21</t>
  </si>
  <si>
    <t>Součet</t>
  </si>
  <si>
    <t>784111011</t>
  </si>
  <si>
    <t>Obroušení podkladu omítnutého v místnostech výšky do 3,80 m</t>
  </si>
  <si>
    <t>-1202159104</t>
  </si>
  <si>
    <t>lehké obroušení stávajícího panelu - příprava pro novou omítku:</t>
  </si>
  <si>
    <t>24,05</t>
  </si>
  <si>
    <t>952901111</t>
  </si>
  <si>
    <t>Vyčištění budov bytové a občanské výstavby při výšce podlaží do 4 m</t>
  </si>
  <si>
    <t>-375680957</t>
  </si>
  <si>
    <t>3,5*3,5</t>
  </si>
  <si>
    <t>přístupová trasa do bytu-choba:</t>
  </si>
  <si>
    <t>962084121</t>
  </si>
  <si>
    <t>Bourání příček umakartových tl do 50 mm</t>
  </si>
  <si>
    <t>1780911577</t>
  </si>
  <si>
    <t>(1,85+1,21+0,62+0,95+1,2+2,22+1,2)*2,6</t>
  </si>
  <si>
    <t>965046111</t>
  </si>
  <si>
    <t>Broušení stávajících betonových podlah úběr do 3 mm</t>
  </si>
  <si>
    <t>-616923211</t>
  </si>
  <si>
    <t>(1,95+0,08)*(1,255+0,08+0,065)</t>
  </si>
  <si>
    <t>(0,955)*(0,08+1,265+0,065)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</si>
  <si>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</si>
  <si>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</si>
  <si>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</si>
  <si>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</si>
  <si>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</si>
  <si>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-131038374</t>
  </si>
  <si>
    <t>997013219</t>
  </si>
  <si>
    <t>Příplatek k vnitrostaveništní dopravě suti a vybouraných hmot za zvětšenou dopravu suti ZKD 10 m</t>
  </si>
  <si>
    <t>1087455238</t>
  </si>
  <si>
    <t>2,613*50 'Přepočtené koeficientem množství</t>
  </si>
  <si>
    <t>997013501</t>
  </si>
  <si>
    <t>Odvoz suti a vybouraných hmot na skládku nebo meziskládku do 1 km se složením</t>
  </si>
  <si>
    <t>-1735973974</t>
  </si>
  <si>
    <t>997013509</t>
  </si>
  <si>
    <t>Příplatek k odvozu suti a vybouraných hmot na skládku ZKD 1 km přes 1 km</t>
  </si>
  <si>
    <t>-321787616</t>
  </si>
  <si>
    <t>2,613*9 'Přepočtené koeficientem množství</t>
  </si>
  <si>
    <t>997013831</t>
  </si>
  <si>
    <t>Poplatek za uložení na skládce (skládkovné) stavebního odpadu směsného kód odpadu 170 904</t>
  </si>
  <si>
    <t>1897301414</t>
  </si>
  <si>
    <t>998</t>
  </si>
  <si>
    <t>Přesun hmot</t>
  </si>
  <si>
    <t>998011003</t>
  </si>
  <si>
    <t>Přesun hmot pro budovy zděné v do 24 m</t>
  </si>
  <si>
    <t>1036743645</t>
  </si>
  <si>
    <t>998011014</t>
  </si>
  <si>
    <t>Příplatek k přesunu hmot pro budovy zděné za zvětšený přesun do 500 m</t>
  </si>
  <si>
    <t>1299410210</t>
  </si>
  <si>
    <t>998017003</t>
  </si>
  <si>
    <t>Přesun hmot s omezením mechanizace pro budovy v do 24 m</t>
  </si>
  <si>
    <t>-1102215427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</si>
  <si>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</si>
  <si>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</si>
  <si>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</si>
  <si>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</si>
  <si>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</si>
  <si>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</si>
  <si>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267943720</t>
  </si>
  <si>
    <t>0,955*1,265</t>
  </si>
  <si>
    <t>1,95*1,255</t>
  </si>
  <si>
    <t>711192201</t>
  </si>
  <si>
    <t>Provedení izolace proti zemní vlhkosti hydroizolační stěrkou svislé na betonu, 2 vrstvy</t>
  </si>
  <si>
    <t>-1257436787</t>
  </si>
  <si>
    <t>(0,955+1,265*2)*0,2</t>
  </si>
  <si>
    <t>(0,7+1,255+0,7)*2</t>
  </si>
  <si>
    <t>(1,25+1,255+1,25)*0,2</t>
  </si>
  <si>
    <t>32</t>
  </si>
  <si>
    <t>24617150</t>
  </si>
  <si>
    <t>hmota nátěrová hydroizolační elastická na beton nebo omítku</t>
  </si>
  <si>
    <t>kg</t>
  </si>
  <si>
    <t>1414619682</t>
  </si>
  <si>
    <t>spotřeba 3kg/m2, tl. 2mm</t>
  </si>
  <si>
    <t>(3,655+6,758)*3</t>
  </si>
  <si>
    <t>711199095</t>
  </si>
  <si>
    <t>Příplatek k izolacím proti zemní vlhkosti za plochu do 10 m2 natěradly za studena nebo za horka</t>
  </si>
  <si>
    <t>675523011</t>
  </si>
  <si>
    <t>3,655+6,758</t>
  </si>
  <si>
    <t>711199101</t>
  </si>
  <si>
    <t>Provedení těsnícího pásu do spoje dilatační nebo styčné spáry podlaha - stěna</t>
  </si>
  <si>
    <t>m</t>
  </si>
  <si>
    <t>-1107750589</t>
  </si>
  <si>
    <t>(1,265*2)+0,955</t>
  </si>
  <si>
    <t>(1,255+1,95)*2</t>
  </si>
  <si>
    <t>2,6*2</t>
  </si>
  <si>
    <t>0,2*2</t>
  </si>
  <si>
    <t>0,2*4</t>
  </si>
  <si>
    <t>711199102</t>
  </si>
  <si>
    <t>Provedení těsnícího koutu pro vnější nebo vnitřní roh spáry podlaha - stěna</t>
  </si>
  <si>
    <t>-1323736577</t>
  </si>
  <si>
    <t>28355020</t>
  </si>
  <si>
    <t>páska pružná těsnící š 80mm</t>
  </si>
  <si>
    <t>1490355940</t>
  </si>
  <si>
    <t>16,295*1,1</t>
  </si>
  <si>
    <t>998711103</t>
  </si>
  <si>
    <t>Přesun hmot tonážní pro izolace proti vodě, vlhkosti a plynům v objektech výšky do 60 m</t>
  </si>
  <si>
    <t>1993767539</t>
  </si>
  <si>
    <t>998711181</t>
  </si>
  <si>
    <t>Příplatek k přesunu hmot tonážní 711 prováděný bez použití mechanizace</t>
  </si>
  <si>
    <t>-76237402</t>
  </si>
  <si>
    <t>721</t>
  </si>
  <si>
    <t>Zdravotechnika - vnitřní kanalizace</t>
  </si>
  <si>
    <t>721171808</t>
  </si>
  <si>
    <t>Demontáž potrubí z PVC do D 114</t>
  </si>
  <si>
    <t>299496194</t>
  </si>
  <si>
    <t>721173706</t>
  </si>
  <si>
    <t>Potrubí kanalizační z PE odpadní DN 100</t>
  </si>
  <si>
    <t>1048544</t>
  </si>
  <si>
    <t>721173722</t>
  </si>
  <si>
    <t>Potrubí kanalizační z PE připojovací DN 40</t>
  </si>
  <si>
    <t>-1739340046</t>
  </si>
  <si>
    <t>721173724</t>
  </si>
  <si>
    <t>Potrubí kanalizační z PE připojovací DN 70</t>
  </si>
  <si>
    <t>76951236</t>
  </si>
  <si>
    <t>721220801</t>
  </si>
  <si>
    <t>Demontáž uzávěrek zápachových DN 70</t>
  </si>
  <si>
    <t>1930955211</t>
  </si>
  <si>
    <t>vana,umyvadlo,pračka:</t>
  </si>
  <si>
    <t>721290111</t>
  </si>
  <si>
    <t>Zkouška těsnosti potrubí kanalizace vodou do DN 125</t>
  </si>
  <si>
    <t>-1306877789</t>
  </si>
  <si>
    <t>998721103</t>
  </si>
  <si>
    <t>Přesun hmot tonážní pro vnitřní kanalizace v objektech v do 24 m</t>
  </si>
  <si>
    <t>-1787024906</t>
  </si>
  <si>
    <t>998721181</t>
  </si>
  <si>
    <t>Příplatek k přesunu hmot tonážní 721 prováděný bez použití mechanizace</t>
  </si>
  <si>
    <t>-485557587</t>
  </si>
  <si>
    <t>722</t>
  </si>
  <si>
    <t>Zdravotechnika - vnitřní vodovod</t>
  </si>
  <si>
    <t>722170801</t>
  </si>
  <si>
    <t>Demontáž rozvodů vody z plastů do D 25</t>
  </si>
  <si>
    <t>685283025</t>
  </si>
  <si>
    <t>722176113</t>
  </si>
  <si>
    <t>Montáž potrubí plastové spojované svary polyfuzně do D 25 mm</t>
  </si>
  <si>
    <t>1555298635</t>
  </si>
  <si>
    <t>28615150</t>
  </si>
  <si>
    <t>trubka vodovodní tlaková PPR řada PN 20 D 16mm dl 4m</t>
  </si>
  <si>
    <t>952075538</t>
  </si>
  <si>
    <t>28615152</t>
  </si>
  <si>
    <t>trubka vodovodní tlaková PPR řada PN 20 D 20mm dl 4m</t>
  </si>
  <si>
    <t>784659213</t>
  </si>
  <si>
    <t>28615153</t>
  </si>
  <si>
    <t>trubka vodovodní tlaková PPR řada PN 20 D 25mm dl 4m</t>
  </si>
  <si>
    <t>-1901297721</t>
  </si>
  <si>
    <t>722179191</t>
  </si>
  <si>
    <t>Příplatek k rozvodu vody z plastů za malý rozsah prací na zakázce do 20 m</t>
  </si>
  <si>
    <t>soubor</t>
  </si>
  <si>
    <t>-521338397</t>
  </si>
  <si>
    <t>722179192</t>
  </si>
  <si>
    <t>Příplatek k rozvodu vody z plastů za potrubí do D 32 mm do 15 svarů</t>
  </si>
  <si>
    <t>-1658502745</t>
  </si>
  <si>
    <t>722290215</t>
  </si>
  <si>
    <t>Zkouška těsnosti vodovodního potrubí hrdlového nebo přírubového do DN 100</t>
  </si>
  <si>
    <t>1303407561</t>
  </si>
  <si>
    <t>722290234</t>
  </si>
  <si>
    <t>Proplach a dezinfekce vodovodního potrubí do DN 80</t>
  </si>
  <si>
    <t>-1545394695</t>
  </si>
  <si>
    <t>998722103</t>
  </si>
  <si>
    <t>Přesun hmot tonážní pro vnitřní vodovod v objektech v do 24 m</t>
  </si>
  <si>
    <t>879896141</t>
  </si>
  <si>
    <t>998722181</t>
  </si>
  <si>
    <t>Příplatek k přesunu hmot tonážní 722 prováděný bez použití mechanizace</t>
  </si>
  <si>
    <t>1077223680</t>
  </si>
  <si>
    <t>723</t>
  </si>
  <si>
    <t>Zdravotechnika - vnitřní plynovod</t>
  </si>
  <si>
    <t>723120804</t>
  </si>
  <si>
    <t>Demontáž potrubí ocelové závitové svařované do DN 25</t>
  </si>
  <si>
    <t>-822126633</t>
  </si>
  <si>
    <t>723150402</t>
  </si>
  <si>
    <t>Potrubí plyn ocelové z ušlechtilé oceli spojované lisováním DN 15</t>
  </si>
  <si>
    <t>1360783422</t>
  </si>
  <si>
    <t>chránička:</t>
  </si>
  <si>
    <t>723181002</t>
  </si>
  <si>
    <t>Potrubí měděné měkké spojované lisováním DN 15 ZTI</t>
  </si>
  <si>
    <t>935699089</t>
  </si>
  <si>
    <t>723190105</t>
  </si>
  <si>
    <t>Přípojka plynovodní nerezová hadice G1/2 F x G1/2 F délky 100 cm spojovaná na závit</t>
  </si>
  <si>
    <t>896285233</t>
  </si>
  <si>
    <t>723190901</t>
  </si>
  <si>
    <t>Uzavření,otevření plynovodního potrubí při opravě</t>
  </si>
  <si>
    <t>2060605267</t>
  </si>
  <si>
    <t>723190907</t>
  </si>
  <si>
    <t>Odvzdušnění nebo napuštění plynovodního potrubí</t>
  </si>
  <si>
    <t>2023681777</t>
  </si>
  <si>
    <t>723190909</t>
  </si>
  <si>
    <t>Zkouška těsnosti potrubí plynovodního</t>
  </si>
  <si>
    <t>-3012711</t>
  </si>
  <si>
    <t>998723103</t>
  </si>
  <si>
    <t>Přesun hmot tonážní pro vnitřní plynovod v objektech v do 24 m</t>
  </si>
  <si>
    <t>-93268627</t>
  </si>
  <si>
    <t>998723181</t>
  </si>
  <si>
    <t>Příplatek k přesunu hmot tonážní 723 prováděný bez použití mechanizace</t>
  </si>
  <si>
    <t>425035302</t>
  </si>
  <si>
    <t>725</t>
  </si>
  <si>
    <t>Zdravotechnika - zařizovací předměty</t>
  </si>
  <si>
    <t>725110811</t>
  </si>
  <si>
    <t>Demontáž klozetů splachovací s nádrží</t>
  </si>
  <si>
    <t>-339009571</t>
  </si>
  <si>
    <t>725112001</t>
  </si>
  <si>
    <t>Klozet keramický standardní samostatně stojící s hlubokým splachováním odpad vodorovný</t>
  </si>
  <si>
    <t>694259364</t>
  </si>
  <si>
    <t>725210821</t>
  </si>
  <si>
    <t>Demontáž umyvadel bez výtokových armatur</t>
  </si>
  <si>
    <t>1895323847</t>
  </si>
  <si>
    <t>725211602</t>
  </si>
  <si>
    <t>Umyvadlo keramické připevněné na stěnu šrouby bílé bez krytu na sifon 550 mm</t>
  </si>
  <si>
    <t>-2145603181</t>
  </si>
  <si>
    <t>725220841</t>
  </si>
  <si>
    <t>Demontáž van ocelová</t>
  </si>
  <si>
    <t>-1408168599</t>
  </si>
  <si>
    <t>725245151</t>
  </si>
  <si>
    <t>Zástěna sprchová zásuvná dvoudílná s jedním otvíravým dílem do výšky 2000 mm a šířky 1200 mm</t>
  </si>
  <si>
    <t>-242907765</t>
  </si>
  <si>
    <t>725810811</t>
  </si>
  <si>
    <t>Demontáž ventilů výtokových nástěnných</t>
  </si>
  <si>
    <t>318590163</t>
  </si>
  <si>
    <t>725811115</t>
  </si>
  <si>
    <t>Ventil nástěnný pevný výtok G1/2x80 mm</t>
  </si>
  <si>
    <t>1078935709</t>
  </si>
  <si>
    <t>725820801</t>
  </si>
  <si>
    <t>Demontáž baterie nástěnné do G 3 / 4</t>
  </si>
  <si>
    <t>2056156796</t>
  </si>
  <si>
    <t>725822611</t>
  </si>
  <si>
    <t>Baterie umyvadlová stojánková páková bez výpusti</t>
  </si>
  <si>
    <t>-2021511690</t>
  </si>
  <si>
    <t>725869101</t>
  </si>
  <si>
    <t>Montáž zápachových uzávěrek do DN 40</t>
  </si>
  <si>
    <t>-1772553193</t>
  </si>
  <si>
    <t>55161837</t>
  </si>
  <si>
    <t>uzávěrka zápachová pro pračku a myčku nástěnná PP-bílá DN 40</t>
  </si>
  <si>
    <t>1145176897</t>
  </si>
  <si>
    <t>55145594</t>
  </si>
  <si>
    <t>baterie sprchová páková 150 mm chrom vč. příslušenství a držáku-tyče</t>
  </si>
  <si>
    <t>673360668</t>
  </si>
  <si>
    <t>55233200</t>
  </si>
  <si>
    <t>žlab sprchového koutu se zápachovou uzávěrkou š koutu 700mm</t>
  </si>
  <si>
    <t>-31527277</t>
  </si>
  <si>
    <t>55233206</t>
  </si>
  <si>
    <t>rošt žlabu sprchového koutu š koutu 700mm</t>
  </si>
  <si>
    <t>234565378</t>
  </si>
  <si>
    <t>ZUU</t>
  </si>
  <si>
    <t>Zápachová uzávěra - sifon pro umyvadla, provedení chrom</t>
  </si>
  <si>
    <t>1609283904</t>
  </si>
  <si>
    <t>55161610</t>
  </si>
  <si>
    <t>uzávěrka zápachová pro vany sprchových koutů samočisticí s kulovým kloubem na odtoku DN 40/50</t>
  </si>
  <si>
    <t>890178376</t>
  </si>
  <si>
    <t>335025040</t>
  </si>
  <si>
    <t>998725103</t>
  </si>
  <si>
    <t>Přesun hmot tonážní pro zařizovací předměty v objektech v do 24 m</t>
  </si>
  <si>
    <t>-1675977994</t>
  </si>
  <si>
    <t>998725181</t>
  </si>
  <si>
    <t>Příplatek k přesunu hmot tonážní 725 prováděný bez použití mechanizace</t>
  </si>
  <si>
    <t>609362152</t>
  </si>
  <si>
    <t>OIM</t>
  </si>
  <si>
    <t>Ostatní instalační materiál nutný pro dopojení zařizovacích předmětů (pancéřové hadičky, těsnění atd...)</t>
  </si>
  <si>
    <t>kpl</t>
  </si>
  <si>
    <t>-2068917173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</si>
  <si>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</si>
  <si>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</si>
  <si>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</si>
  <si>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</si>
  <si>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2135723507</t>
  </si>
  <si>
    <t>998726113</t>
  </si>
  <si>
    <t>Přesun hmot tonážní pro instalační prefabrikáty v objektech v do 24 m</t>
  </si>
  <si>
    <t>1933845546</t>
  </si>
  <si>
    <t>998726181</t>
  </si>
  <si>
    <t>Příplatek k přesunu hmot tonážní 726 prováděný bez použití mechanizace</t>
  </si>
  <si>
    <t>-1433305935</t>
  </si>
  <si>
    <t>741</t>
  </si>
  <si>
    <t>Elektroinstalace - silnoproud</t>
  </si>
  <si>
    <t>741112001</t>
  </si>
  <si>
    <t>Montáž krabice zapuštěná plastová kruhová</t>
  </si>
  <si>
    <t>-219814824</t>
  </si>
  <si>
    <t>34571515</t>
  </si>
  <si>
    <t>krabice přístrojová instalační 400 V, 142x71x45mm do dutých stěn</t>
  </si>
  <si>
    <t>-1468503777</t>
  </si>
  <si>
    <t>741120001</t>
  </si>
  <si>
    <t>Montáž vodič Cu izolovaný plný a laněný žíla 0,35-6 mm2 pod omítku (CY)</t>
  </si>
  <si>
    <t>-718744165</t>
  </si>
  <si>
    <t>34111036</t>
  </si>
  <si>
    <t>kabel silový s Cu jádrem 1 kV 3x2,5mm2</t>
  </si>
  <si>
    <t>529102840</t>
  </si>
  <si>
    <t>34111018</t>
  </si>
  <si>
    <t>kabel silový s Cu jádrem 6mm2</t>
  </si>
  <si>
    <t>368220073</t>
  </si>
  <si>
    <t>741210001</t>
  </si>
  <si>
    <t>Montáž rozvodnice oceloplechová nebo plastová běžná do 20 kg</t>
  </si>
  <si>
    <t>335754100</t>
  </si>
  <si>
    <t>35713850</t>
  </si>
  <si>
    <t>rozvodnice elektroměrové s jedním 1 fázovým místem bez požární úpravy 18 pozic</t>
  </si>
  <si>
    <t>811081223</t>
  </si>
  <si>
    <t>741310001</t>
  </si>
  <si>
    <t>Montáž vypínač nástěnný 1-jednopólový prostředí normální</t>
  </si>
  <si>
    <t>-1129703781</t>
  </si>
  <si>
    <t>34535799</t>
  </si>
  <si>
    <t>ovladač zapínací tlačítkový 10A 3553-80289 velkoplošný</t>
  </si>
  <si>
    <t>2027918299</t>
  </si>
  <si>
    <t>741313001</t>
  </si>
  <si>
    <t>Montáž zásuvka (polo)zapuštěná bezšroubové připojení 2P+PE se zapojením vodičů</t>
  </si>
  <si>
    <t>1527477496</t>
  </si>
  <si>
    <t>35811077</t>
  </si>
  <si>
    <t>zásuvka nepropustná nástěnná 16A 220 V 3pólová</t>
  </si>
  <si>
    <t>-194617583</t>
  </si>
  <si>
    <t>741370002</t>
  </si>
  <si>
    <t>Montáž svítidlo žárovkové bytové stropní přisazené 1 zdroj se sklem</t>
  </si>
  <si>
    <t>428675477</t>
  </si>
  <si>
    <t>34821275</t>
  </si>
  <si>
    <t>svítidlo bytové žárovkové IP 42, max. 60 W E27</t>
  </si>
  <si>
    <t>1274515983</t>
  </si>
  <si>
    <t>34111030</t>
  </si>
  <si>
    <t>kabel silový s Cu jádrem 1 kV 3x1,5mm2</t>
  </si>
  <si>
    <t>-1652899168</t>
  </si>
  <si>
    <t>741810001</t>
  </si>
  <si>
    <t>Celková prohlídka elektrického rozvodu a zařízení do 100 000,- Kč</t>
  </si>
  <si>
    <t>322845556</t>
  </si>
  <si>
    <t>998741103</t>
  </si>
  <si>
    <t>Přesun hmot tonážní pro silnoproud v objektech v do 24 m</t>
  </si>
  <si>
    <t>1017134058</t>
  </si>
  <si>
    <t>998741181</t>
  </si>
  <si>
    <t>Příplatek k přesunu hmot tonážní 741 prováděný bez použití mechanizace</t>
  </si>
  <si>
    <t>-443936553</t>
  </si>
  <si>
    <t>751</t>
  </si>
  <si>
    <t>Vzduchotechnika</t>
  </si>
  <si>
    <t>751111012</t>
  </si>
  <si>
    <t>Mtž vent ax ntl nástěnného základního D do 200 mm</t>
  </si>
  <si>
    <t>1213364096</t>
  </si>
  <si>
    <t>V</t>
  </si>
  <si>
    <t>Axiální ventilátor max. 20x20cm, pr. 125 mm</t>
  </si>
  <si>
    <t>325618441</t>
  </si>
  <si>
    <t>751111811</t>
  </si>
  <si>
    <t>Demontáž ventilátoru axiálního nízkotlakého kruhové potrubí D do 200 mm</t>
  </si>
  <si>
    <t>1713308860</t>
  </si>
  <si>
    <t>998751102</t>
  </si>
  <si>
    <t>Přesun hmot tonážní pro vzduchotechniku v objektech v do 24 m</t>
  </si>
  <si>
    <t>1333718003</t>
  </si>
  <si>
    <t>998751181</t>
  </si>
  <si>
    <t>Příplatek k přesunu hmot tonážní 751 prováděný bez použití mechanizace</t>
  </si>
  <si>
    <t>1792915248</t>
  </si>
  <si>
    <t>763</t>
  </si>
  <si>
    <t>Konstrukce suché výstavby</t>
  </si>
  <si>
    <t>763111331</t>
  </si>
  <si>
    <t>SDK příčka tl 80 mm profil CW+UW 50 desky 1xH2 15 TI 40 mm</t>
  </si>
  <si>
    <t>1856605394</t>
  </si>
  <si>
    <t>(0,955+1,95)*2,6</t>
  </si>
  <si>
    <t>(1,95+0,08+1,255+0,08+0,955)*2,6</t>
  </si>
  <si>
    <t>763111718</t>
  </si>
  <si>
    <t>SDK příčka úprava styku příčky a stropu/stávající stěny páskou nebo silikonováním</t>
  </si>
  <si>
    <t>426189115</t>
  </si>
  <si>
    <t>(0,955+1,265)*2</t>
  </si>
  <si>
    <t>(1,95+1,255)*2</t>
  </si>
  <si>
    <t>2,6*6</t>
  </si>
  <si>
    <t>763111724</t>
  </si>
  <si>
    <t>SDK příčka páska k vyztužení různých úhlů</t>
  </si>
  <si>
    <t>131917115</t>
  </si>
  <si>
    <t>2,6*10</t>
  </si>
  <si>
    <t>763111751</t>
  </si>
  <si>
    <t>Příplatek k SDK příčce za plochu do 6 m2 jednotlivě</t>
  </si>
  <si>
    <t>-205345915</t>
  </si>
  <si>
    <t>763111762</t>
  </si>
  <si>
    <t>Příplatek k SDK příčce s jednoduchou nosnou konstrukcí za zahuštění profilů na vzdálenost 41 mm</t>
  </si>
  <si>
    <t>-873000221</t>
  </si>
  <si>
    <t>763111771</t>
  </si>
  <si>
    <t>Příplatek k SDK příčce za rovinnost kvality Q3</t>
  </si>
  <si>
    <t>476274814</t>
  </si>
  <si>
    <t>18,785*2</t>
  </si>
  <si>
    <t>998763303</t>
  </si>
  <si>
    <t>Přesun hmot tonážní pro sádrokartonové konstrukce v objektech v do 24 m</t>
  </si>
  <si>
    <t>224478891</t>
  </si>
  <si>
    <t>998763381</t>
  </si>
  <si>
    <t>Příplatek k přesunu hmot tonážní 763 SDK prováděný bez použití mechanizace</t>
  </si>
  <si>
    <t>-193873532</t>
  </si>
  <si>
    <t>766</t>
  </si>
  <si>
    <t>Konstrukce truhlářské</t>
  </si>
  <si>
    <t>766421812</t>
  </si>
  <si>
    <t>Demontáž truhlářského obložení podhledů z panelů plochy přes 1,5 m2</t>
  </si>
  <si>
    <t>1874926190</t>
  </si>
  <si>
    <t>demontáž obložení stropu umakartem:</t>
  </si>
  <si>
    <t>1,21*1,81</t>
  </si>
  <si>
    <t>766660001</t>
  </si>
  <si>
    <t>Montáž dveřních křídel otvíravých 1křídlových š do 0,8 m do ocelové zárubně</t>
  </si>
  <si>
    <t>225968600</t>
  </si>
  <si>
    <t>54914610</t>
  </si>
  <si>
    <t>kování vrchní dveřní klika včetně rozet a montážního materiál nerez PK</t>
  </si>
  <si>
    <t>2127708921</t>
  </si>
  <si>
    <t>61162851</t>
  </si>
  <si>
    <t>dveře vnitřní foliované plné 1křídlové 60x197 cm</t>
  </si>
  <si>
    <t>1886717035</t>
  </si>
  <si>
    <t>766660722</t>
  </si>
  <si>
    <t>Montáž dveřního kování - zámku</t>
  </si>
  <si>
    <t>206964764</t>
  </si>
  <si>
    <t>54925015</t>
  </si>
  <si>
    <t>zámek stavební zadlabací dozický 02-03 L Zn</t>
  </si>
  <si>
    <t>-132954389</t>
  </si>
  <si>
    <t>766695212</t>
  </si>
  <si>
    <t>Montáž truhlářských prahů dveří 1křídlových šířky do 10 cm</t>
  </si>
  <si>
    <t>-2055843510</t>
  </si>
  <si>
    <t>61187416</t>
  </si>
  <si>
    <t>práh dveřní dřevěný bukový tl 2cm dl 92cm š 10cm</t>
  </si>
  <si>
    <t>1337229865</t>
  </si>
  <si>
    <t>998766103</t>
  </si>
  <si>
    <t>Přesun hmot tonážní pro konstrukce truhlářské v objektech v do 24 m</t>
  </si>
  <si>
    <t>-1666714376</t>
  </si>
  <si>
    <t>998766181</t>
  </si>
  <si>
    <t>Příplatek k přesunu hmot tonážní 766 prováděný bez použití mechanizace</t>
  </si>
  <si>
    <t>207865895</t>
  </si>
  <si>
    <t>DV</t>
  </si>
  <si>
    <t>Dodávka a osazení SDK konstrukce dvířek za wc - pro obklad vč. úchytek a začištění</t>
  </si>
  <si>
    <t>-15094471</t>
  </si>
  <si>
    <t>UP</t>
  </si>
  <si>
    <t>Dodatečná úprava dveřních prahů vzhledem k výškovým rozdílům podlah</t>
  </si>
  <si>
    <t>-568800279</t>
  </si>
  <si>
    <t>771</t>
  </si>
  <si>
    <t>Podlahy z dlaždic</t>
  </si>
  <si>
    <t>771571113</t>
  </si>
  <si>
    <t>Montáž podlah z keramických dlaždic režných hladkých do malty do 12 ks/m2</t>
  </si>
  <si>
    <t>1229757012</t>
  </si>
  <si>
    <t>1,255*1,95</t>
  </si>
  <si>
    <t>771591111</t>
  </si>
  <si>
    <t>Podlahy penetrace podkladu</t>
  </si>
  <si>
    <t>298290994</t>
  </si>
  <si>
    <t>59761408</t>
  </si>
  <si>
    <t>dlaždice keramická barevná přes 9 do 12 ks/m2</t>
  </si>
  <si>
    <t>759163011</t>
  </si>
  <si>
    <t>3,32272727272727*1,1 'Přepočtené koeficientem množství</t>
  </si>
  <si>
    <t>998771103</t>
  </si>
  <si>
    <t>Přesun hmot tonážní pro podlahy z dlaždic v objektech v do 24 m</t>
  </si>
  <si>
    <t>2004592963</t>
  </si>
  <si>
    <t>998771181</t>
  </si>
  <si>
    <t>Příplatek k přesunu hmot tonážní 771 prováděný bez použití mechanizace</t>
  </si>
  <si>
    <t>-723216516</t>
  </si>
  <si>
    <t>776</t>
  </si>
  <si>
    <t>Podlahy povlakové</t>
  </si>
  <si>
    <t>776201812</t>
  </si>
  <si>
    <t>Demontáž lepených povlakových podlah s podložkou ručně</t>
  </si>
  <si>
    <t>477055740</t>
  </si>
  <si>
    <t>demontáž nášlapné vrstvy z pvc:</t>
  </si>
  <si>
    <t>776421111</t>
  </si>
  <si>
    <t>Montáž obvodových lišt lepením</t>
  </si>
  <si>
    <t>-72817590</t>
  </si>
  <si>
    <t>28411003</t>
  </si>
  <si>
    <t>lišta soklová PVC 30 x 30 mm</t>
  </si>
  <si>
    <t>-960995675</t>
  </si>
  <si>
    <t>5,71428571428571*1,02 'Přepočtené koeficientem množství</t>
  </si>
  <si>
    <t>998776103</t>
  </si>
  <si>
    <t>Přesun hmot tonážní pro podlahy povlakové v objektech v do 24 m</t>
  </si>
  <si>
    <t>-490276927</t>
  </si>
  <si>
    <t>998776181</t>
  </si>
  <si>
    <t>Příplatek k přesunu hmot tonážní 776 prováděný bez použití mechanizace</t>
  </si>
  <si>
    <t>489711555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</si>
  <si>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</si>
  <si>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</si>
  <si>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</si>
  <si>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</si>
  <si>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-2039971245</t>
  </si>
  <si>
    <t>L</t>
  </si>
  <si>
    <t>Listela - dekorovaný obklad</t>
  </si>
  <si>
    <t>157488510</t>
  </si>
  <si>
    <t>10,85/0,4*1,1</t>
  </si>
  <si>
    <t>781471113</t>
  </si>
  <si>
    <t>Montáž obkladů vnitřních keramických hladkých do 19 ks/m2 kladených do malty</t>
  </si>
  <si>
    <t>721251940</t>
  </si>
  <si>
    <t>(1,95+1,255)*2*2</t>
  </si>
  <si>
    <t>(0,955+1,265)*2*2</t>
  </si>
  <si>
    <t>59761155</t>
  </si>
  <si>
    <t>dlaždice keramické koupelnové(barevné) přes 19 do 25 ks/m2</t>
  </si>
  <si>
    <t>-1776172688</t>
  </si>
  <si>
    <t>21,7*1,1</t>
  </si>
  <si>
    <t>781495111</t>
  </si>
  <si>
    <t>Penetrace podkladu vnitřních obkladů</t>
  </si>
  <si>
    <t>268188836</t>
  </si>
  <si>
    <t>998781103</t>
  </si>
  <si>
    <t>Přesun hmot tonážní pro obklady keramické v objektech v do 24 m</t>
  </si>
  <si>
    <t>-1128445757</t>
  </si>
  <si>
    <t>998781181</t>
  </si>
  <si>
    <t>Příplatek k přesunu hmot tonážní 781 prováděný bez použití mechanizace</t>
  </si>
  <si>
    <t>-1302674158</t>
  </si>
  <si>
    <t>783</t>
  </si>
  <si>
    <t>Dokončovací práce - nátěry</t>
  </si>
  <si>
    <t>783301313</t>
  </si>
  <si>
    <t>Odmaštění zámečnických konstrukcí ředidlovým odmašťovačem</t>
  </si>
  <si>
    <t>1391628416</t>
  </si>
  <si>
    <t>783314101</t>
  </si>
  <si>
    <t>Základní jednonásobný syntetický nátěr zámečnických konstrukcí</t>
  </si>
  <si>
    <t>968695814</t>
  </si>
  <si>
    <t>zárubně:</t>
  </si>
  <si>
    <t>(2*2+0,9)*2*0,5</t>
  </si>
  <si>
    <t>783317101</t>
  </si>
  <si>
    <t>Krycí jednonásobný syntetický standardní nátěr zámečnických konstrukcí</t>
  </si>
  <si>
    <t>-1979140160</t>
  </si>
  <si>
    <t>784</t>
  </si>
  <si>
    <t>Dokončovací práce - malby a tapety</t>
  </si>
  <si>
    <t>1044672553</t>
  </si>
  <si>
    <t>stěny:</t>
  </si>
  <si>
    <t>(1,95+1,255)*2*0,6</t>
  </si>
  <si>
    <t>(0,955+1,265)*2*0,6</t>
  </si>
  <si>
    <t>chodba:</t>
  </si>
  <si>
    <t>(2,4+2)*2,6</t>
  </si>
  <si>
    <t>(2,4+2+2,6+2,6)*1</t>
  </si>
  <si>
    <t>784181111</t>
  </si>
  <si>
    <t>Základní silikátová jednonásobná penetrace podkladu v místnostech výšky do 3,80m</t>
  </si>
  <si>
    <t>-1588393035</t>
  </si>
  <si>
    <t>784321001</t>
  </si>
  <si>
    <t>Jednonásobné silikátové bílé malby v místnosti výšky do 3,80 m</t>
  </si>
  <si>
    <t>584384790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</si>
  <si>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</si>
  <si>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</si>
  <si>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</si>
  <si>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</si>
  <si>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</si>
  <si>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</si>
  <si>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-550259836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</si>
  <si>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</si>
  <si>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</si>
  <si>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</si>
  <si>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</si>
  <si>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</si>
  <si>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</si>
  <si>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</si>
  <si>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Hodinová zúčtovací sazba instalatér odborný</t>
  </si>
  <si>
    <t>115918989</t>
  </si>
  <si>
    <t>Ostatní drobné nepecifikované práce související s rozvody vody a kanalizace bytového jádra:</t>
  </si>
  <si>
    <t>HZS3111</t>
  </si>
  <si>
    <t>Hodinová zúčtovací sazba montér potrubí</t>
  </si>
  <si>
    <t>773899353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</si>
  <si>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</si>
  <si>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</si>
  <si>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</si>
  <si>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</si>
  <si>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</si>
  <si>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</si>
  <si>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</si>
  <si>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-1426481146</t>
  </si>
  <si>
    <t>VRN7</t>
  </si>
  <si>
    <t>Provozní vlivy</t>
  </si>
  <si>
    <t>070001000</t>
  </si>
  <si>
    <t>264938548</t>
  </si>
  <si>
    <t>Zakrytí podlah fólií přilepenou lepící páskou (v kuchyni)</t>
  </si>
  <si>
    <t>3*3</t>
  </si>
  <si>
    <t>Obalení konstrukcí a prvků fólií přilepenou lepící páskou (dveře do bytu a pokojů)</t>
  </si>
  <si>
    <t>B. Četyny 2/930</t>
  </si>
  <si>
    <t>3 - Bytová jednotka č.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</si>
</sst>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2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0"/>
      <c r="BE5" s="21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0"/>
      <c r="BE6" s="21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s="1" customFormat="1" ht="14.45" customHeight="1">
      <c r="B9" s="20"/>
      <c r="AR9" s="20"/>
      <c r="BE9" s="21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6"/>
      <c r="BS11" s="17" t="s">
        <v>6</v>
      </c>
    </row>
    <row r="12" spans="1:74" s="1" customFormat="1" ht="6.95" customHeight="1">
      <c r="B12" s="20"/>
      <c r="AR12" s="20"/>
      <c r="BE12" s="216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6"/>
      <c r="BS13" s="17" t="s">
        <v>6</v>
      </c>
    </row>
    <row r="14" spans="1:74" ht="12.75">
      <c r="B14" s="20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26</v>
      </c>
      <c r="AN14" s="29" t="s">
        <v>28</v>
      </c>
      <c r="AR14" s="20"/>
      <c r="BE14" s="216"/>
      <c r="BS14" s="17" t="s">
        <v>6</v>
      </c>
    </row>
    <row r="15" spans="1:74" s="1" customFormat="1" ht="6.95" customHeight="1">
      <c r="B15" s="20"/>
      <c r="AR15" s="20"/>
      <c r="BE15" s="216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6"/>
      <c r="BS17" s="17" t="s">
        <v>33</v>
      </c>
    </row>
    <row r="18" spans="1:71" s="1" customFormat="1" ht="6.95" customHeight="1">
      <c r="B18" s="20"/>
      <c r="AR18" s="20"/>
      <c r="BE18" s="216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6"/>
      <c r="BS20" s="17" t="s">
        <v>33</v>
      </c>
    </row>
    <row r="21" spans="1:71" s="1" customFormat="1" ht="6.95" customHeight="1">
      <c r="B21" s="20"/>
      <c r="AR21" s="20"/>
      <c r="BE21" s="216"/>
    </row>
    <row r="22" spans="1:71" s="1" customFormat="1" ht="12" customHeight="1">
      <c r="B22" s="20"/>
      <c r="D22" s="27" t="s">
        <v>35</v>
      </c>
      <c r="AR22" s="20"/>
      <c r="BE22" s="216"/>
    </row>
    <row r="23" spans="1:71" s="1" customFormat="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1:71" s="1" customFormat="1" ht="6.95" customHeight="1">
      <c r="B24" s="20"/>
      <c r="AR24" s="20"/>
      <c r="BE24" s="21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2"/>
      <c r="AQ26" s="32"/>
      <c r="AR26" s="33"/>
      <c r="BE26" s="21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6" t="s">
        <v>37</v>
      </c>
      <c r="M28" s="226"/>
      <c r="N28" s="226"/>
      <c r="O28" s="226"/>
      <c r="P28" s="226"/>
      <c r="Q28" s="32"/>
      <c r="R28" s="32"/>
      <c r="S28" s="32"/>
      <c r="T28" s="32"/>
      <c r="U28" s="32"/>
      <c r="V28" s="32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2"/>
      <c r="AG28" s="32"/>
      <c r="AH28" s="32"/>
      <c r="AI28" s="32"/>
      <c r="AJ28" s="32"/>
      <c r="AK28" s="226" t="s">
        <v>39</v>
      </c>
      <c r="AL28" s="226"/>
      <c r="AM28" s="226"/>
      <c r="AN28" s="226"/>
      <c r="AO28" s="226"/>
      <c r="AP28" s="32"/>
      <c r="AQ28" s="32"/>
      <c r="AR28" s="33"/>
      <c r="BE28" s="216"/>
    </row>
    <row r="29" spans="1:71" s="3" customFormat="1" ht="14.45" customHeight="1">
      <c r="B29" s="37"/>
      <c r="D29" s="27" t="s">
        <v>40</v>
      </c>
      <c r="F29" s="27" t="s">
        <v>41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7"/>
      <c r="BE29" s="217"/>
    </row>
    <row r="30" spans="1:71" s="3" customFormat="1" ht="14.45" customHeight="1">
      <c r="B30" s="37"/>
      <c r="F30" s="27" t="s">
        <v>42</v>
      </c>
      <c r="L30" s="214">
        <v>0.15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7"/>
      <c r="BE30" s="217"/>
    </row>
    <row r="31" spans="1:71" s="3" customFormat="1" ht="14.45" hidden="1" customHeight="1">
      <c r="B31" s="37"/>
      <c r="F31" s="27" t="s">
        <v>43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7"/>
      <c r="BE31" s="217"/>
    </row>
    <row r="32" spans="1:71" s="3" customFormat="1" ht="14.45" hidden="1" customHeight="1">
      <c r="B32" s="37"/>
      <c r="F32" s="27" t="s">
        <v>44</v>
      </c>
      <c r="L32" s="214">
        <v>0.15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7"/>
      <c r="BE32" s="217"/>
    </row>
    <row r="33" spans="1:57" s="3" customFormat="1" ht="14.45" hidden="1" customHeight="1">
      <c r="B33" s="37"/>
      <c r="F33" s="27" t="s">
        <v>45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7"/>
      <c r="BE33" s="21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6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7" t="s">
        <v>48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9">
        <f>SUM(AK26:AK33)</f>
        <v>0</v>
      </c>
      <c r="AL35" s="248"/>
      <c r="AM35" s="248"/>
      <c r="AN35" s="248"/>
      <c r="AO35" s="25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38" t="str">
        <f>K6</f>
        <v>Horymírova 2975/4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0" t="str">
        <f>IF(AN8= "","",AN8)</f>
        <v>20. 8. 2019</v>
      </c>
      <c r="AN87" s="24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1" t="str">
        <f>IF(E17="","",E17)</f>
        <v>Ing. Vladimír Slonka</v>
      </c>
      <c r="AN89" s="242"/>
      <c r="AO89" s="242"/>
      <c r="AP89" s="242"/>
      <c r="AQ89" s="32"/>
      <c r="AR89" s="33"/>
      <c r="AS89" s="243" t="s">
        <v>56</v>
      </c>
      <c r="AT89" s="24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1" t="str">
        <f>IF(E20="","",E20)</f>
        <v xml:space="preserve"> </v>
      </c>
      <c r="AN90" s="242"/>
      <c r="AO90" s="242"/>
      <c r="AP90" s="242"/>
      <c r="AQ90" s="32"/>
      <c r="AR90" s="33"/>
      <c r="AS90" s="245"/>
      <c r="AT90" s="24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5"/>
      <c r="AT91" s="24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3" t="s">
        <v>57</v>
      </c>
      <c r="D92" s="234"/>
      <c r="E92" s="234"/>
      <c r="F92" s="234"/>
      <c r="G92" s="234"/>
      <c r="H92" s="6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9" t="s">
        <v>81</v>
      </c>
      <c r="E95" s="229"/>
      <c r="F95" s="229"/>
      <c r="G95" s="229"/>
      <c r="H95" s="229"/>
      <c r="I95" s="82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'3 - Bytová jednotka č.3'!J30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83</v>
      </c>
      <c r="AR95" s="80"/>
      <c r="AS95" s="84">
        <v>0</v>
      </c>
      <c r="AT95" s="85">
        <f>ROUND(SUM(AV95:AW95),2)</f>
        <v>0</v>
      </c>
      <c r="AU95" s="86">
        <f>'3 - Bytová jednotka č.3'!P141</f>
        <v>0</v>
      </c>
      <c r="AV95" s="85">
        <f>'3 - Bytová jednotka č.3'!J33</f>
        <v>0</v>
      </c>
      <c r="AW95" s="85">
        <f>'3 - Bytová jednotka č.3'!J34</f>
        <v>0</v>
      </c>
      <c r="AX95" s="85">
        <f>'3 - Bytová jednotka č.3'!J35</f>
        <v>0</v>
      </c>
      <c r="AY95" s="85">
        <f>'3 - Bytová jednotka č.3'!J36</f>
        <v>0</v>
      </c>
      <c r="AZ95" s="85">
        <f>'3 - Bytová jednotka č.3'!F33</f>
        <v>0</v>
      </c>
      <c r="BA95" s="85">
        <f>'3 - Bytová jednotka č.3'!F34</f>
        <v>0</v>
      </c>
      <c r="BB95" s="85">
        <f>'3 - Bytová jednotka č.3'!F35</f>
        <v>0</v>
      </c>
      <c r="BC95" s="85">
        <f>'3 - Bytová jednotka č.3'!F36</f>
        <v>0</v>
      </c>
      <c r="BD95" s="87">
        <f>'3 - Bytová jednotka č.3'!F37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3 - Bytová jednotka č.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9"/>
  <sheetViews>
    <sheetView showGridLines="0" tabSelected="1" workbookViewId="0">
      <selection activeCell="F26" sqref="F26"/>
    </sheetView>
  </sheetViews>
  <sheetFormatPr defaultRowHeight="11.25"/>
  <cols>
    <col min="1" max="1" width="8.33203125" style="1" customWidth="1"/>
    <col min="2" max="2" width="1.6640625" style="1" customWidth="1"/>
    <col min="3" max="3" width="4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735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8" t="s">
        <v>736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8"/>
      <c r="G18" s="218"/>
      <c r="H18" s="218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3" t="s">
        <v>1</v>
      </c>
      <c r="F27" s="223"/>
      <c r="G27" s="223"/>
      <c r="H27" s="223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ROUND((SUM(BE141:BE428)),  2)</f>
        <v>0</v>
      </c>
      <c r="G33" s="32"/>
      <c r="H33" s="32"/>
      <c r="I33" s="103">
        <v>0.21</v>
      </c>
      <c r="J33" s="102">
        <f>ROUND(((SUM(BE141:BE428))*I33),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ROUND((SUM(BF141:BF428)),  2)</f>
        <v>0</v>
      </c>
      <c r="G34" s="32"/>
      <c r="H34" s="32"/>
      <c r="I34" s="103">
        <v>0.15</v>
      </c>
      <c r="J34" s="102">
        <f>ROUND(((SUM(BF141:BF428))*I34),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ROUND((SUM(BG141:BG428)),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ROUND((SUM(BH141:BH428)),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ROUND((SUM(BI141:BI428)),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B. Četyny 2/930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8" t="str">
        <f>E9</f>
        <v>3 - Bytová jednotka č. 16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J142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J143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J163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J185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J193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J197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J198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J225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J236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J248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J260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J282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J286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J304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J310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J330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J347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J357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J384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J390</f>
        <v>0</v>
      </c>
      <c r="L117" s="127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J404</f>
        <v>0</v>
      </c>
      <c r="L118" s="122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J424</f>
        <v>0</v>
      </c>
      <c r="L119" s="122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J425</f>
        <v>0</v>
      </c>
      <c r="L120" s="127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J427</f>
        <v>0</v>
      </c>
      <c r="L121" s="127"/>
    </row>
    <row r="122" spans="1:31" s="2" customFormat="1" ht="21.75" customHeight="1">
      <c r="A122" s="32"/>
      <c r="B122" s="33"/>
      <c r="C122" s="32"/>
      <c r="D122" s="32"/>
      <c r="E122" s="32"/>
      <c r="F122" s="32"/>
      <c r="G122" s="32"/>
      <c r="H122" s="32"/>
      <c r="I122" s="9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47"/>
      <c r="C123" s="48"/>
      <c r="D123" s="48"/>
      <c r="E123" s="48"/>
      <c r="F123" s="48"/>
      <c r="G123" s="48"/>
      <c r="H123" s="48"/>
      <c r="I123" s="116"/>
      <c r="J123" s="48"/>
      <c r="K123" s="48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7" spans="1:31" s="2" customFormat="1" ht="6.95" customHeight="1">
      <c r="A127" s="32"/>
      <c r="B127" s="49"/>
      <c r="C127" s="50"/>
      <c r="D127" s="50"/>
      <c r="E127" s="50"/>
      <c r="F127" s="50"/>
      <c r="G127" s="50"/>
      <c r="H127" s="50"/>
      <c r="I127" s="117"/>
      <c r="J127" s="50"/>
      <c r="K127" s="50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4.95" customHeight="1">
      <c r="A128" s="32"/>
      <c r="B128" s="33"/>
      <c r="C128" s="21" t="s">
        <v>118</v>
      </c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16</v>
      </c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52" t="str">
        <f>E7</f>
        <v>B. Četyny 2/930</v>
      </c>
      <c r="F131" s="253"/>
      <c r="G131" s="253"/>
      <c r="H131" s="253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87</v>
      </c>
      <c r="D132" s="32"/>
      <c r="E132" s="32"/>
      <c r="F132" s="32"/>
      <c r="G132" s="32"/>
      <c r="H132" s="3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6.5" customHeight="1">
      <c r="A133" s="32"/>
      <c r="B133" s="33"/>
      <c r="C133" s="32"/>
      <c r="D133" s="32"/>
      <c r="E133" s="238" t="str">
        <f>E9</f>
        <v>3 - Bytová jednotka č. 16</v>
      </c>
      <c r="F133" s="251"/>
      <c r="G133" s="251"/>
      <c r="H133" s="251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2" customHeight="1">
      <c r="A135" s="32"/>
      <c r="B135" s="33"/>
      <c r="C135" s="27" t="s">
        <v>20</v>
      </c>
      <c r="D135" s="32"/>
      <c r="E135" s="32"/>
      <c r="F135" s="25" t="str">
        <f>F12</f>
        <v xml:space="preserve"> </v>
      </c>
      <c r="G135" s="32"/>
      <c r="H135" s="32"/>
      <c r="I135" s="93" t="s">
        <v>22</v>
      </c>
      <c r="J135" s="55" t="str">
        <f>IF(J12="","",J12)</f>
        <v>20. 8. 2019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33"/>
      <c r="C136" s="32"/>
      <c r="D136" s="32"/>
      <c r="E136" s="32"/>
      <c r="F136" s="32"/>
      <c r="G136" s="32"/>
      <c r="H136" s="32"/>
      <c r="I136" s="9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25.7" customHeight="1">
      <c r="A137" s="32"/>
      <c r="B137" s="33"/>
      <c r="C137" s="27" t="s">
        <v>24</v>
      </c>
      <c r="D137" s="32"/>
      <c r="E137" s="32"/>
      <c r="F137" s="25" t="str">
        <f>E15</f>
        <v xml:space="preserve"> </v>
      </c>
      <c r="G137" s="32"/>
      <c r="H137" s="32"/>
      <c r="I137" s="93" t="s">
        <v>29</v>
      </c>
      <c r="J137" s="30" t="str">
        <f>E21</f>
        <v>Ing. Vladimír Slonka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5.2" customHeight="1">
      <c r="A138" s="32"/>
      <c r="B138" s="33"/>
      <c r="C138" s="27" t="s">
        <v>27</v>
      </c>
      <c r="D138" s="32"/>
      <c r="E138" s="32"/>
      <c r="F138" s="25" t="str">
        <f>IF(E18="","",E18)</f>
        <v>Vyplň údaj</v>
      </c>
      <c r="G138" s="32"/>
      <c r="H138" s="32"/>
      <c r="I138" s="93" t="s">
        <v>34</v>
      </c>
      <c r="J138" s="30" t="str">
        <f>E24</f>
        <v xml:space="preserve"> 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10.35" customHeight="1">
      <c r="A139" s="32"/>
      <c r="B139" s="33"/>
      <c r="C139" s="32"/>
      <c r="D139" s="32"/>
      <c r="E139" s="32"/>
      <c r="F139" s="32"/>
      <c r="G139" s="32"/>
      <c r="H139" s="32"/>
      <c r="I139" s="9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11" customFormat="1" ht="29.25" customHeight="1">
      <c r="A140" s="132"/>
      <c r="B140" s="133"/>
      <c r="C140" s="134" t="s">
        <v>119</v>
      </c>
      <c r="D140" s="135" t="s">
        <v>61</v>
      </c>
      <c r="E140" s="135" t="s">
        <v>57</v>
      </c>
      <c r="F140" s="135" t="s">
        <v>58</v>
      </c>
      <c r="G140" s="135" t="s">
        <v>120</v>
      </c>
      <c r="H140" s="135" t="s">
        <v>121</v>
      </c>
      <c r="I140" s="136" t="s">
        <v>122</v>
      </c>
      <c r="J140" s="137" t="s">
        <v>90</v>
      </c>
      <c r="K140" s="138" t="s">
        <v>123</v>
      </c>
      <c r="L140" s="139"/>
      <c r="M140" s="62" t="s">
        <v>1</v>
      </c>
      <c r="N140" s="63" t="s">
        <v>40</v>
      </c>
      <c r="O140" s="63" t="s">
        <v>124</v>
      </c>
      <c r="P140" s="63" t="s">
        <v>125</v>
      </c>
      <c r="Q140" s="63" t="s">
        <v>126</v>
      </c>
      <c r="R140" s="63" t="s">
        <v>127</v>
      </c>
      <c r="S140" s="63" t="s">
        <v>128</v>
      </c>
      <c r="T140" s="64" t="s">
        <v>129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65" s="2" customFormat="1" ht="22.9" customHeight="1">
      <c r="A141" s="32"/>
      <c r="B141" s="33"/>
      <c r="C141" s="69" t="s">
        <v>130</v>
      </c>
      <c r="D141" s="32"/>
      <c r="E141" s="32"/>
      <c r="F141" s="32"/>
      <c r="G141" s="32"/>
      <c r="H141" s="32"/>
      <c r="I141" s="92"/>
      <c r="J141" s="140">
        <f>BK141</f>
        <v>0</v>
      </c>
      <c r="K141" s="32"/>
      <c r="L141" s="33"/>
      <c r="M141" s="65"/>
      <c r="N141" s="56"/>
      <c r="O141" s="66"/>
      <c r="P141" s="141">
        <f>P142+P197+P404+P424</f>
        <v>0</v>
      </c>
      <c r="Q141" s="66"/>
      <c r="R141" s="141">
        <f>R142+R197+R404+R424</f>
        <v>2.63884666</v>
      </c>
      <c r="S141" s="66"/>
      <c r="T141" s="142">
        <f>T142+T197+T404+T424</f>
        <v>2.6128620000000007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75</v>
      </c>
      <c r="AU141" s="17" t="s">
        <v>92</v>
      </c>
      <c r="BK141" s="143">
        <f>BK142+BK197+BK404+BK424</f>
        <v>0</v>
      </c>
    </row>
    <row r="142" spans="1:65" s="12" customFormat="1" ht="25.9" customHeight="1">
      <c r="B142" s="144"/>
      <c r="D142" s="145" t="s">
        <v>75</v>
      </c>
      <c r="E142" s="146" t="s">
        <v>131</v>
      </c>
      <c r="F142" s="146" t="s">
        <v>132</v>
      </c>
      <c r="I142" s="147"/>
      <c r="J142" s="148">
        <f>BK142</f>
        <v>0</v>
      </c>
      <c r="L142" s="144"/>
      <c r="M142" s="149"/>
      <c r="N142" s="150"/>
      <c r="O142" s="150"/>
      <c r="P142" s="151">
        <f>P143+P163+P185+P193</f>
        <v>0</v>
      </c>
      <c r="Q142" s="150"/>
      <c r="R142" s="151">
        <f>R143+R163+R185+R193</f>
        <v>0.59431573000000004</v>
      </c>
      <c r="S142" s="150"/>
      <c r="T142" s="152">
        <f>T143+T163+T185+T193</f>
        <v>2.4086075000000005</v>
      </c>
      <c r="AR142" s="145" t="s">
        <v>84</v>
      </c>
      <c r="AT142" s="153" t="s">
        <v>75</v>
      </c>
      <c r="AU142" s="153" t="s">
        <v>76</v>
      </c>
      <c r="AY142" s="145" t="s">
        <v>133</v>
      </c>
      <c r="BK142" s="154">
        <f>BK143+BK163+BK185+BK193</f>
        <v>0</v>
      </c>
    </row>
    <row r="143" spans="1:65" s="12" customFormat="1" ht="22.9" customHeight="1">
      <c r="B143" s="144"/>
      <c r="D143" s="145" t="s">
        <v>75</v>
      </c>
      <c r="E143" s="155" t="s">
        <v>134</v>
      </c>
      <c r="F143" s="155" t="s">
        <v>135</v>
      </c>
      <c r="I143" s="147"/>
      <c r="J143" s="156">
        <f>BK143</f>
        <v>0</v>
      </c>
      <c r="L143" s="144"/>
      <c r="M143" s="149"/>
      <c r="N143" s="150"/>
      <c r="O143" s="150"/>
      <c r="P143" s="151">
        <f>SUM(P144:P162)</f>
        <v>0</v>
      </c>
      <c r="Q143" s="150"/>
      <c r="R143" s="151">
        <f>SUM(R144:R162)</f>
        <v>0.59182573000000005</v>
      </c>
      <c r="S143" s="150"/>
      <c r="T143" s="152">
        <f>SUM(T144:T162)</f>
        <v>0</v>
      </c>
      <c r="AR143" s="145" t="s">
        <v>84</v>
      </c>
      <c r="AT143" s="153" t="s">
        <v>75</v>
      </c>
      <c r="AU143" s="153" t="s">
        <v>84</v>
      </c>
      <c r="AY143" s="145" t="s">
        <v>133</v>
      </c>
      <c r="BK143" s="154">
        <f>SUM(BK144:BK162)</f>
        <v>0</v>
      </c>
    </row>
    <row r="144" spans="1:65" s="2" customFormat="1" ht="21.75" customHeight="1">
      <c r="A144" s="32"/>
      <c r="B144" s="157"/>
      <c r="C144" s="158">
        <v>1</v>
      </c>
      <c r="D144" s="158" t="s">
        <v>136</v>
      </c>
      <c r="E144" s="159" t="s">
        <v>141</v>
      </c>
      <c r="F144" s="160" t="s">
        <v>142</v>
      </c>
      <c r="G144" s="161" t="s">
        <v>137</v>
      </c>
      <c r="H144" s="162">
        <v>7.1369999999999996</v>
      </c>
      <c r="I144" s="163"/>
      <c r="J144" s="164">
        <f t="shared" ref="J144:J146" si="0">ROUND(I144*H144,2)</f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ref="P144:P146" si="1">O144*H144</f>
        <v>0</v>
      </c>
      <c r="Q144" s="168">
        <v>2.5999999999999998E-4</v>
      </c>
      <c r="R144" s="168">
        <f t="shared" ref="R144:R146" si="2">Q144*H144</f>
        <v>1.8556199999999997E-3</v>
      </c>
      <c r="S144" s="168">
        <v>0</v>
      </c>
      <c r="T144" s="169">
        <f t="shared" ref="T144:T146" si="3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138</v>
      </c>
      <c r="AT144" s="170" t="s">
        <v>136</v>
      </c>
      <c r="AU144" s="170" t="s">
        <v>139</v>
      </c>
      <c r="AY144" s="17" t="s">
        <v>133</v>
      </c>
      <c r="BE144" s="171">
        <f t="shared" ref="BE144:BE146" si="4">IF(N144="základní",J144,0)</f>
        <v>0</v>
      </c>
      <c r="BF144" s="171">
        <f t="shared" ref="BF144:BF146" si="5">IF(N144="snížená",J144,0)</f>
        <v>0</v>
      </c>
      <c r="BG144" s="171">
        <f t="shared" ref="BG144:BG146" si="6">IF(N144="zákl. přenesená",J144,0)</f>
        <v>0</v>
      </c>
      <c r="BH144" s="171">
        <f t="shared" ref="BH144:BH146" si="7">IF(N144="sníž. přenesená",J144,0)</f>
        <v>0</v>
      </c>
      <c r="BI144" s="171">
        <f t="shared" ref="BI144:BI146" si="8">IF(N144="nulová",J144,0)</f>
        <v>0</v>
      </c>
      <c r="BJ144" s="17" t="s">
        <v>139</v>
      </c>
      <c r="BK144" s="171">
        <f t="shared" ref="BK144:BK146" si="9">ROUND(I144*H144,2)</f>
        <v>0</v>
      </c>
      <c r="BL144" s="17" t="s">
        <v>138</v>
      </c>
      <c r="BM144" s="170" t="s">
        <v>143</v>
      </c>
    </row>
    <row r="145" spans="1:65" s="2" customFormat="1" ht="21.75" customHeight="1">
      <c r="A145" s="32"/>
      <c r="B145" s="157"/>
      <c r="C145" s="158">
        <v>2</v>
      </c>
      <c r="D145" s="158" t="s">
        <v>136</v>
      </c>
      <c r="E145" s="159" t="s">
        <v>144</v>
      </c>
      <c r="F145" s="160" t="s">
        <v>145</v>
      </c>
      <c r="G145" s="161" t="s">
        <v>137</v>
      </c>
      <c r="H145" s="162">
        <v>7.1369999999999996</v>
      </c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4.3800000000000002E-3</v>
      </c>
      <c r="R145" s="168">
        <f t="shared" si="2"/>
        <v>3.1260059999999999E-2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138</v>
      </c>
      <c r="AT145" s="170" t="s">
        <v>136</v>
      </c>
      <c r="AU145" s="170" t="s">
        <v>139</v>
      </c>
      <c r="AY145" s="17" t="s">
        <v>133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139</v>
      </c>
      <c r="BK145" s="171">
        <f t="shared" si="9"/>
        <v>0</v>
      </c>
      <c r="BL145" s="17" t="s">
        <v>138</v>
      </c>
      <c r="BM145" s="170" t="s">
        <v>146</v>
      </c>
    </row>
    <row r="146" spans="1:65" s="2" customFormat="1" ht="21.75" customHeight="1">
      <c r="A146" s="32"/>
      <c r="B146" s="157"/>
      <c r="C146" s="158">
        <v>3</v>
      </c>
      <c r="D146" s="158" t="s">
        <v>136</v>
      </c>
      <c r="E146" s="159" t="s">
        <v>147</v>
      </c>
      <c r="F146" s="160" t="s">
        <v>148</v>
      </c>
      <c r="G146" s="161" t="s">
        <v>137</v>
      </c>
      <c r="H146" s="162">
        <v>1.512</v>
      </c>
      <c r="I146" s="163"/>
      <c r="J146" s="164">
        <f t="shared" si="0"/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si="1"/>
        <v>0</v>
      </c>
      <c r="Q146" s="168">
        <v>3.0000000000000001E-3</v>
      </c>
      <c r="R146" s="168">
        <f t="shared" si="2"/>
        <v>4.5360000000000001E-3</v>
      </c>
      <c r="S146" s="168">
        <v>0</v>
      </c>
      <c r="T146" s="16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138</v>
      </c>
      <c r="AT146" s="170" t="s">
        <v>136</v>
      </c>
      <c r="AU146" s="170" t="s">
        <v>139</v>
      </c>
      <c r="AY146" s="17" t="s">
        <v>133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7" t="s">
        <v>139</v>
      </c>
      <c r="BK146" s="171">
        <f t="shared" si="9"/>
        <v>0</v>
      </c>
      <c r="BL146" s="17" t="s">
        <v>138</v>
      </c>
      <c r="BM146" s="170" t="s">
        <v>149</v>
      </c>
    </row>
    <row r="147" spans="1:65" s="13" customFormat="1">
      <c r="B147" s="172"/>
      <c r="D147" s="173" t="s">
        <v>150</v>
      </c>
      <c r="E147" s="174" t="s">
        <v>1</v>
      </c>
      <c r="F147" s="175" t="s">
        <v>151</v>
      </c>
      <c r="H147" s="176">
        <v>1.512</v>
      </c>
      <c r="I147" s="177"/>
      <c r="L147" s="172"/>
      <c r="M147" s="178"/>
      <c r="N147" s="179"/>
      <c r="O147" s="179"/>
      <c r="P147" s="179"/>
      <c r="Q147" s="179"/>
      <c r="R147" s="179"/>
      <c r="S147" s="179"/>
      <c r="T147" s="180"/>
      <c r="AT147" s="174" t="s">
        <v>150</v>
      </c>
      <c r="AU147" s="174" t="s">
        <v>139</v>
      </c>
      <c r="AV147" s="13" t="s">
        <v>139</v>
      </c>
      <c r="AW147" s="13" t="s">
        <v>33</v>
      </c>
      <c r="AX147" s="13" t="s">
        <v>84</v>
      </c>
      <c r="AY147" s="174" t="s">
        <v>133</v>
      </c>
    </row>
    <row r="148" spans="1:65" s="2" customFormat="1" ht="21.75" customHeight="1">
      <c r="A148" s="32"/>
      <c r="B148" s="157"/>
      <c r="C148" s="158">
        <v>4</v>
      </c>
      <c r="D148" s="158" t="s">
        <v>136</v>
      </c>
      <c r="E148" s="159" t="s">
        <v>153</v>
      </c>
      <c r="F148" s="160" t="s">
        <v>154</v>
      </c>
      <c r="G148" s="161" t="s">
        <v>137</v>
      </c>
      <c r="H148" s="162">
        <v>7.1369999999999996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1.575E-2</v>
      </c>
      <c r="R148" s="168">
        <f>Q148*H148</f>
        <v>0.11240775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138</v>
      </c>
      <c r="AT148" s="170" t="s">
        <v>136</v>
      </c>
      <c r="AU148" s="170" t="s">
        <v>139</v>
      </c>
      <c r="AY148" s="17" t="s">
        <v>133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139</v>
      </c>
      <c r="BK148" s="171">
        <f>ROUND(I148*H148,2)</f>
        <v>0</v>
      </c>
      <c r="BL148" s="17" t="s">
        <v>138</v>
      </c>
      <c r="BM148" s="170" t="s">
        <v>155</v>
      </c>
    </row>
    <row r="149" spans="1:65" s="13" customFormat="1">
      <c r="B149" s="172"/>
      <c r="D149" s="173" t="s">
        <v>150</v>
      </c>
      <c r="E149" s="174" t="s">
        <v>1</v>
      </c>
      <c r="F149" s="175" t="s">
        <v>156</v>
      </c>
      <c r="H149" s="176">
        <v>7.1369999999999996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150</v>
      </c>
      <c r="AU149" s="174" t="s">
        <v>139</v>
      </c>
      <c r="AV149" s="13" t="s">
        <v>139</v>
      </c>
      <c r="AW149" s="13" t="s">
        <v>33</v>
      </c>
      <c r="AX149" s="13" t="s">
        <v>84</v>
      </c>
      <c r="AY149" s="174" t="s">
        <v>133</v>
      </c>
    </row>
    <row r="150" spans="1:65" s="2" customFormat="1" ht="16.5" customHeight="1">
      <c r="A150" s="32"/>
      <c r="B150" s="157"/>
      <c r="C150" s="158">
        <v>5</v>
      </c>
      <c r="D150" s="158" t="s">
        <v>136</v>
      </c>
      <c r="E150" s="159" t="s">
        <v>158</v>
      </c>
      <c r="F150" s="160" t="s">
        <v>732</v>
      </c>
      <c r="G150" s="161" t="s">
        <v>137</v>
      </c>
      <c r="H150" s="162">
        <v>9</v>
      </c>
      <c r="I150" s="163"/>
      <c r="J150" s="164">
        <f>ROUND(I150*H150,2)</f>
        <v>0</v>
      </c>
      <c r="K150" s="165"/>
      <c r="L150" s="33"/>
      <c r="M150" s="166" t="s">
        <v>1</v>
      </c>
      <c r="N150" s="167" t="s">
        <v>42</v>
      </c>
      <c r="O150" s="58"/>
      <c r="P150" s="168">
        <f>O150*H150</f>
        <v>0</v>
      </c>
      <c r="Q150" s="168">
        <v>0</v>
      </c>
      <c r="R150" s="168">
        <f>Q150*H150</f>
        <v>0</v>
      </c>
      <c r="S150" s="168">
        <v>0</v>
      </c>
      <c r="T150" s="16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138</v>
      </c>
      <c r="AT150" s="170" t="s">
        <v>136</v>
      </c>
      <c r="AU150" s="170" t="s">
        <v>139</v>
      </c>
      <c r="AY150" s="17" t="s">
        <v>133</v>
      </c>
      <c r="BE150" s="171">
        <f>IF(N150="základní",J150,0)</f>
        <v>0</v>
      </c>
      <c r="BF150" s="171">
        <f>IF(N150="snížená",J150,0)</f>
        <v>0</v>
      </c>
      <c r="BG150" s="171">
        <f>IF(N150="zákl. přenesená",J150,0)</f>
        <v>0</v>
      </c>
      <c r="BH150" s="171">
        <f>IF(N150="sníž. přenesená",J150,0)</f>
        <v>0</v>
      </c>
      <c r="BI150" s="171">
        <f>IF(N150="nulová",J150,0)</f>
        <v>0</v>
      </c>
      <c r="BJ150" s="17" t="s">
        <v>139</v>
      </c>
      <c r="BK150" s="171">
        <f>ROUND(I150*H150,2)</f>
        <v>0</v>
      </c>
      <c r="BL150" s="17" t="s">
        <v>138</v>
      </c>
      <c r="BM150" s="170" t="s">
        <v>159</v>
      </c>
    </row>
    <row r="151" spans="1:65" s="13" customFormat="1">
      <c r="B151" s="172"/>
      <c r="D151" s="173" t="s">
        <v>150</v>
      </c>
      <c r="E151" s="174" t="s">
        <v>1</v>
      </c>
      <c r="F151" s="175" t="s">
        <v>733</v>
      </c>
      <c r="H151" s="176">
        <v>9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150</v>
      </c>
      <c r="AU151" s="174" t="s">
        <v>139</v>
      </c>
      <c r="AV151" s="13" t="s">
        <v>139</v>
      </c>
      <c r="AW151" s="13" t="s">
        <v>33</v>
      </c>
      <c r="AX151" s="13" t="s">
        <v>84</v>
      </c>
      <c r="AY151" s="174" t="s">
        <v>133</v>
      </c>
    </row>
    <row r="152" spans="1:65" s="2" customFormat="1" ht="21.75" customHeight="1">
      <c r="A152" s="32"/>
      <c r="B152" s="157"/>
      <c r="C152" s="158">
        <v>6</v>
      </c>
      <c r="D152" s="158" t="s">
        <v>136</v>
      </c>
      <c r="E152" s="159" t="s">
        <v>160</v>
      </c>
      <c r="F152" s="160" t="s">
        <v>734</v>
      </c>
      <c r="G152" s="161" t="s">
        <v>137</v>
      </c>
      <c r="H152" s="162">
        <v>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138</v>
      </c>
      <c r="AT152" s="170" t="s">
        <v>136</v>
      </c>
      <c r="AU152" s="170" t="s">
        <v>139</v>
      </c>
      <c r="AY152" s="17" t="s">
        <v>133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139</v>
      </c>
      <c r="BK152" s="171">
        <f>ROUND(I152*H152,2)</f>
        <v>0</v>
      </c>
      <c r="BL152" s="17" t="s">
        <v>138</v>
      </c>
      <c r="BM152" s="170" t="s">
        <v>161</v>
      </c>
    </row>
    <row r="153" spans="1:65" s="14" customFormat="1">
      <c r="B153" s="181"/>
      <c r="D153" s="173" t="s">
        <v>150</v>
      </c>
      <c r="E153" s="182" t="s">
        <v>1</v>
      </c>
      <c r="F153" s="183" t="s">
        <v>162</v>
      </c>
      <c r="H153" s="182" t="s">
        <v>1</v>
      </c>
      <c r="I153" s="184"/>
      <c r="L153" s="181"/>
      <c r="M153" s="185"/>
      <c r="N153" s="186"/>
      <c r="O153" s="186"/>
      <c r="P153" s="186"/>
      <c r="Q153" s="186"/>
      <c r="R153" s="186"/>
      <c r="S153" s="186"/>
      <c r="T153" s="187"/>
      <c r="AT153" s="182" t="s">
        <v>150</v>
      </c>
      <c r="AU153" s="182" t="s">
        <v>139</v>
      </c>
      <c r="AV153" s="14" t="s">
        <v>84</v>
      </c>
      <c r="AW153" s="14" t="s">
        <v>33</v>
      </c>
      <c r="AX153" s="14" t="s">
        <v>76</v>
      </c>
      <c r="AY153" s="182" t="s">
        <v>133</v>
      </c>
    </row>
    <row r="154" spans="1:65" s="13" customFormat="1">
      <c r="B154" s="172"/>
      <c r="D154" s="173" t="s">
        <v>150</v>
      </c>
      <c r="E154" s="174" t="s">
        <v>1</v>
      </c>
      <c r="F154" s="175">
        <v>6</v>
      </c>
      <c r="H154" s="176">
        <v>6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150</v>
      </c>
      <c r="AU154" s="174" t="s">
        <v>139</v>
      </c>
      <c r="AV154" s="13" t="s">
        <v>139</v>
      </c>
      <c r="AW154" s="13" t="s">
        <v>33</v>
      </c>
      <c r="AX154" s="13" t="s">
        <v>84</v>
      </c>
      <c r="AY154" s="174" t="s">
        <v>133</v>
      </c>
    </row>
    <row r="155" spans="1:65" s="2" customFormat="1" ht="21.75" customHeight="1">
      <c r="A155" s="32"/>
      <c r="B155" s="157"/>
      <c r="C155" s="158">
        <v>7</v>
      </c>
      <c r="D155" s="158" t="s">
        <v>136</v>
      </c>
      <c r="E155" s="159" t="s">
        <v>164</v>
      </c>
      <c r="F155" s="160" t="s">
        <v>165</v>
      </c>
      <c r="G155" s="161" t="s">
        <v>166</v>
      </c>
      <c r="H155" s="162">
        <v>0.126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0</v>
      </c>
      <c r="R155" s="168">
        <f>Q155*H155</f>
        <v>0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138</v>
      </c>
      <c r="AT155" s="170" t="s">
        <v>136</v>
      </c>
      <c r="AU155" s="170" t="s">
        <v>139</v>
      </c>
      <c r="AY155" s="17" t="s">
        <v>133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139</v>
      </c>
      <c r="BK155" s="171">
        <f>ROUND(I155*H155,2)</f>
        <v>0</v>
      </c>
      <c r="BL155" s="17" t="s">
        <v>138</v>
      </c>
      <c r="BM155" s="170" t="s">
        <v>167</v>
      </c>
    </row>
    <row r="156" spans="1:65" s="2" customFormat="1" ht="16.5" customHeight="1">
      <c r="A156" s="32"/>
      <c r="B156" s="157"/>
      <c r="C156" s="158">
        <v>8</v>
      </c>
      <c r="D156" s="158" t="s">
        <v>136</v>
      </c>
      <c r="E156" s="159" t="s">
        <v>168</v>
      </c>
      <c r="F156" s="160" t="s">
        <v>169</v>
      </c>
      <c r="G156" s="161" t="s">
        <v>166</v>
      </c>
      <c r="H156" s="162">
        <v>0.126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138</v>
      </c>
      <c r="AT156" s="170" t="s">
        <v>136</v>
      </c>
      <c r="AU156" s="170" t="s">
        <v>139</v>
      </c>
      <c r="AY156" s="17" t="s">
        <v>133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139</v>
      </c>
      <c r="BK156" s="171">
        <f>ROUND(I156*H156,2)</f>
        <v>0</v>
      </c>
      <c r="BL156" s="17" t="s">
        <v>138</v>
      </c>
      <c r="BM156" s="170" t="s">
        <v>170</v>
      </c>
    </row>
    <row r="157" spans="1:65" s="2" customFormat="1" ht="21.75" customHeight="1">
      <c r="A157" s="32"/>
      <c r="B157" s="157"/>
      <c r="C157" s="158">
        <v>9</v>
      </c>
      <c r="D157" s="158" t="s">
        <v>136</v>
      </c>
      <c r="E157" s="159" t="s">
        <v>171</v>
      </c>
      <c r="F157" s="160" t="s">
        <v>172</v>
      </c>
      <c r="G157" s="161" t="s">
        <v>166</v>
      </c>
      <c r="H157" s="162">
        <v>0.126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0.505</v>
      </c>
      <c r="R157" s="168">
        <f>Q157*H157</f>
        <v>6.3630000000000006E-2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138</v>
      </c>
      <c r="AT157" s="170" t="s">
        <v>136</v>
      </c>
      <c r="AU157" s="170" t="s">
        <v>139</v>
      </c>
      <c r="AY157" s="17" t="s">
        <v>133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139</v>
      </c>
      <c r="BK157" s="171">
        <f>ROUND(I157*H157,2)</f>
        <v>0</v>
      </c>
      <c r="BL157" s="17" t="s">
        <v>138</v>
      </c>
      <c r="BM157" s="170" t="s">
        <v>173</v>
      </c>
    </row>
    <row r="158" spans="1:65" s="14" customFormat="1" ht="22.5">
      <c r="B158" s="181"/>
      <c r="D158" s="173" t="s">
        <v>150</v>
      </c>
      <c r="E158" s="182" t="s">
        <v>1</v>
      </c>
      <c r="F158" s="183" t="s">
        <v>174</v>
      </c>
      <c r="H158" s="182" t="s">
        <v>1</v>
      </c>
      <c r="I158" s="184"/>
      <c r="L158" s="181"/>
      <c r="M158" s="185"/>
      <c r="N158" s="186"/>
      <c r="O158" s="186"/>
      <c r="P158" s="186"/>
      <c r="Q158" s="186"/>
      <c r="R158" s="186"/>
      <c r="S158" s="186"/>
      <c r="T158" s="187"/>
      <c r="AT158" s="182" t="s">
        <v>150</v>
      </c>
      <c r="AU158" s="182" t="s">
        <v>139</v>
      </c>
      <c r="AV158" s="14" t="s">
        <v>84</v>
      </c>
      <c r="AW158" s="14" t="s">
        <v>33</v>
      </c>
      <c r="AX158" s="14" t="s">
        <v>76</v>
      </c>
      <c r="AY158" s="182" t="s">
        <v>133</v>
      </c>
    </row>
    <row r="159" spans="1:65" s="13" customFormat="1">
      <c r="B159" s="172"/>
      <c r="D159" s="173" t="s">
        <v>150</v>
      </c>
      <c r="E159" s="174" t="s">
        <v>1</v>
      </c>
      <c r="F159" s="175" t="s">
        <v>175</v>
      </c>
      <c r="H159" s="176">
        <v>0.126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150</v>
      </c>
      <c r="AU159" s="174" t="s">
        <v>139</v>
      </c>
      <c r="AV159" s="13" t="s">
        <v>139</v>
      </c>
      <c r="AW159" s="13" t="s">
        <v>33</v>
      </c>
      <c r="AX159" s="13" t="s">
        <v>84</v>
      </c>
      <c r="AY159" s="174" t="s">
        <v>133</v>
      </c>
    </row>
    <row r="160" spans="1:65" s="2" customFormat="1" ht="21.75" customHeight="1">
      <c r="A160" s="32"/>
      <c r="B160" s="157"/>
      <c r="C160" s="158">
        <v>10</v>
      </c>
      <c r="D160" s="158" t="s">
        <v>136</v>
      </c>
      <c r="E160" s="159" t="s">
        <v>176</v>
      </c>
      <c r="F160" s="160" t="s">
        <v>177</v>
      </c>
      <c r="G160" s="161" t="s">
        <v>137</v>
      </c>
      <c r="H160" s="162">
        <v>4.1890000000000001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5.67E-2</v>
      </c>
      <c r="R160" s="168">
        <f>Q160*H160</f>
        <v>0.23751630000000001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138</v>
      </c>
      <c r="AT160" s="170" t="s">
        <v>136</v>
      </c>
      <c r="AU160" s="170" t="s">
        <v>139</v>
      </c>
      <c r="AY160" s="17" t="s">
        <v>133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139</v>
      </c>
      <c r="BK160" s="171">
        <f>ROUND(I160*H160,2)</f>
        <v>0</v>
      </c>
      <c r="BL160" s="17" t="s">
        <v>138</v>
      </c>
      <c r="BM160" s="170" t="s">
        <v>178</v>
      </c>
    </row>
    <row r="161" spans="1:65" s="2" customFormat="1" ht="16.5" customHeight="1">
      <c r="A161" s="32"/>
      <c r="B161" s="157"/>
      <c r="C161" s="158">
        <v>11</v>
      </c>
      <c r="D161" s="158" t="s">
        <v>136</v>
      </c>
      <c r="E161" s="159" t="s">
        <v>179</v>
      </c>
      <c r="F161" s="160" t="s">
        <v>180</v>
      </c>
      <c r="G161" s="161" t="s">
        <v>181</v>
      </c>
      <c r="H161" s="162">
        <v>2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4.684E-2</v>
      </c>
      <c r="R161" s="168">
        <f>Q161*H161</f>
        <v>9.3679999999999999E-2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138</v>
      </c>
      <c r="AT161" s="170" t="s">
        <v>136</v>
      </c>
      <c r="AU161" s="170" t="s">
        <v>139</v>
      </c>
      <c r="AY161" s="17" t="s">
        <v>133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139</v>
      </c>
      <c r="BK161" s="171">
        <f>ROUND(I161*H161,2)</f>
        <v>0</v>
      </c>
      <c r="BL161" s="17" t="s">
        <v>138</v>
      </c>
      <c r="BM161" s="170" t="s">
        <v>182</v>
      </c>
    </row>
    <row r="162" spans="1:65" s="2" customFormat="1" ht="16.5" customHeight="1">
      <c r="A162" s="32"/>
      <c r="B162" s="157"/>
      <c r="C162" s="188">
        <v>12</v>
      </c>
      <c r="D162" s="188" t="s">
        <v>184</v>
      </c>
      <c r="E162" s="189" t="s">
        <v>185</v>
      </c>
      <c r="F162" s="190" t="s">
        <v>186</v>
      </c>
      <c r="G162" s="191" t="s">
        <v>181</v>
      </c>
      <c r="H162" s="192">
        <v>2</v>
      </c>
      <c r="I162" s="193"/>
      <c r="J162" s="194">
        <f>ROUND(I162*H162,2)</f>
        <v>0</v>
      </c>
      <c r="K162" s="195"/>
      <c r="L162" s="196"/>
      <c r="M162" s="197" t="s">
        <v>1</v>
      </c>
      <c r="N162" s="198" t="s">
        <v>42</v>
      </c>
      <c r="O162" s="58"/>
      <c r="P162" s="168">
        <f>O162*H162</f>
        <v>0</v>
      </c>
      <c r="Q162" s="168">
        <v>2.3470000000000001E-2</v>
      </c>
      <c r="R162" s="168">
        <f>Q162*H162</f>
        <v>4.6940000000000003E-2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152</v>
      </c>
      <c r="AT162" s="170" t="s">
        <v>184</v>
      </c>
      <c r="AU162" s="170" t="s">
        <v>139</v>
      </c>
      <c r="AY162" s="17" t="s">
        <v>133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139</v>
      </c>
      <c r="BK162" s="171">
        <f>ROUND(I162*H162,2)</f>
        <v>0</v>
      </c>
      <c r="BL162" s="17" t="s">
        <v>138</v>
      </c>
      <c r="BM162" s="170" t="s">
        <v>187</v>
      </c>
    </row>
    <row r="163" spans="1:65" s="12" customFormat="1" ht="22.9" customHeight="1">
      <c r="B163" s="144"/>
      <c r="D163" s="145" t="s">
        <v>75</v>
      </c>
      <c r="E163" s="155" t="s">
        <v>157</v>
      </c>
      <c r="F163" s="155" t="s">
        <v>188</v>
      </c>
      <c r="I163" s="147"/>
      <c r="J163" s="156">
        <f>BK163</f>
        <v>0</v>
      </c>
      <c r="L163" s="144"/>
      <c r="M163" s="149"/>
      <c r="N163" s="150"/>
      <c r="O163" s="150"/>
      <c r="P163" s="151">
        <f>SUM(P164:P184)</f>
        <v>0</v>
      </c>
      <c r="Q163" s="150"/>
      <c r="R163" s="151">
        <f>SUM(R164:R184)</f>
        <v>2.49E-3</v>
      </c>
      <c r="S163" s="150"/>
      <c r="T163" s="152">
        <f>SUM(T164:T184)</f>
        <v>2.4086075000000005</v>
      </c>
      <c r="AR163" s="145" t="s">
        <v>84</v>
      </c>
      <c r="AT163" s="153" t="s">
        <v>75</v>
      </c>
      <c r="AU163" s="153" t="s">
        <v>84</v>
      </c>
      <c r="AY163" s="145" t="s">
        <v>133</v>
      </c>
      <c r="BK163" s="154">
        <f>SUM(BK164:BK184)</f>
        <v>0</v>
      </c>
    </row>
    <row r="164" spans="1:65" s="2" customFormat="1" ht="21.75" customHeight="1">
      <c r="A164" s="32"/>
      <c r="B164" s="157"/>
      <c r="C164" s="158">
        <v>13</v>
      </c>
      <c r="D164" s="158" t="s">
        <v>136</v>
      </c>
      <c r="E164" s="159" t="s">
        <v>189</v>
      </c>
      <c r="F164" s="160" t="s">
        <v>190</v>
      </c>
      <c r="G164" s="161" t="s">
        <v>137</v>
      </c>
      <c r="H164" s="162">
        <v>13.678000000000001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183</v>
      </c>
      <c r="AT164" s="170" t="s">
        <v>136</v>
      </c>
      <c r="AU164" s="170" t="s">
        <v>139</v>
      </c>
      <c r="AY164" s="17" t="s">
        <v>133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139</v>
      </c>
      <c r="BK164" s="171">
        <f>ROUND(I164*H164,2)</f>
        <v>0</v>
      </c>
      <c r="BL164" s="17" t="s">
        <v>183</v>
      </c>
      <c r="BM164" s="170" t="s">
        <v>191</v>
      </c>
    </row>
    <row r="165" spans="1:65" s="14" customFormat="1">
      <c r="B165" s="181"/>
      <c r="D165" s="173" t="s">
        <v>150</v>
      </c>
      <c r="E165" s="182" t="s">
        <v>1</v>
      </c>
      <c r="F165" s="183" t="s">
        <v>192</v>
      </c>
      <c r="H165" s="182" t="s">
        <v>1</v>
      </c>
      <c r="I165" s="184"/>
      <c r="L165" s="181"/>
      <c r="M165" s="185"/>
      <c r="N165" s="186"/>
      <c r="O165" s="186"/>
      <c r="P165" s="186"/>
      <c r="Q165" s="186"/>
      <c r="R165" s="186"/>
      <c r="S165" s="186"/>
      <c r="T165" s="187"/>
      <c r="AT165" s="182" t="s">
        <v>150</v>
      </c>
      <c r="AU165" s="182" t="s">
        <v>139</v>
      </c>
      <c r="AV165" s="14" t="s">
        <v>84</v>
      </c>
      <c r="AW165" s="14" t="s">
        <v>33</v>
      </c>
      <c r="AX165" s="14" t="s">
        <v>76</v>
      </c>
      <c r="AY165" s="182" t="s">
        <v>133</v>
      </c>
    </row>
    <row r="166" spans="1:65" s="13" customFormat="1">
      <c r="B166" s="172"/>
      <c r="D166" s="173" t="s">
        <v>150</v>
      </c>
      <c r="E166" s="174" t="s">
        <v>1</v>
      </c>
      <c r="F166" s="175" t="s">
        <v>193</v>
      </c>
      <c r="H166" s="176">
        <v>10.348000000000001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150</v>
      </c>
      <c r="AU166" s="174" t="s">
        <v>139</v>
      </c>
      <c r="AV166" s="13" t="s">
        <v>139</v>
      </c>
      <c r="AW166" s="13" t="s">
        <v>33</v>
      </c>
      <c r="AX166" s="13" t="s">
        <v>76</v>
      </c>
      <c r="AY166" s="174" t="s">
        <v>133</v>
      </c>
    </row>
    <row r="167" spans="1:65" s="14" customFormat="1">
      <c r="B167" s="181"/>
      <c r="D167" s="173" t="s">
        <v>150</v>
      </c>
      <c r="E167" s="182" t="s">
        <v>1</v>
      </c>
      <c r="F167" s="183" t="s">
        <v>194</v>
      </c>
      <c r="H167" s="182" t="s">
        <v>1</v>
      </c>
      <c r="I167" s="184"/>
      <c r="L167" s="181"/>
      <c r="M167" s="185"/>
      <c r="N167" s="186"/>
      <c r="O167" s="186"/>
      <c r="P167" s="186"/>
      <c r="Q167" s="186"/>
      <c r="R167" s="186"/>
      <c r="S167" s="186"/>
      <c r="T167" s="187"/>
      <c r="AT167" s="182" t="s">
        <v>150</v>
      </c>
      <c r="AU167" s="182" t="s">
        <v>139</v>
      </c>
      <c r="AV167" s="14" t="s">
        <v>84</v>
      </c>
      <c r="AW167" s="14" t="s">
        <v>33</v>
      </c>
      <c r="AX167" s="14" t="s">
        <v>76</v>
      </c>
      <c r="AY167" s="182" t="s">
        <v>133</v>
      </c>
    </row>
    <row r="168" spans="1:65" s="13" customFormat="1">
      <c r="B168" s="172"/>
      <c r="D168" s="173" t="s">
        <v>150</v>
      </c>
      <c r="E168" s="174" t="s">
        <v>1</v>
      </c>
      <c r="F168" s="175" t="s">
        <v>195</v>
      </c>
      <c r="H168" s="176">
        <v>1.1399999999999999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150</v>
      </c>
      <c r="AU168" s="174" t="s">
        <v>139</v>
      </c>
      <c r="AV168" s="13" t="s">
        <v>139</v>
      </c>
      <c r="AW168" s="13" t="s">
        <v>33</v>
      </c>
      <c r="AX168" s="13" t="s">
        <v>76</v>
      </c>
      <c r="AY168" s="174" t="s">
        <v>133</v>
      </c>
    </row>
    <row r="169" spans="1:65" s="13" customFormat="1">
      <c r="B169" s="172"/>
      <c r="D169" s="173" t="s">
        <v>150</v>
      </c>
      <c r="E169" s="174" t="s">
        <v>1</v>
      </c>
      <c r="F169" s="175" t="s">
        <v>196</v>
      </c>
      <c r="H169" s="176">
        <v>2.19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150</v>
      </c>
      <c r="AU169" s="174" t="s">
        <v>139</v>
      </c>
      <c r="AV169" s="13" t="s">
        <v>139</v>
      </c>
      <c r="AW169" s="13" t="s">
        <v>33</v>
      </c>
      <c r="AX169" s="13" t="s">
        <v>76</v>
      </c>
      <c r="AY169" s="174" t="s">
        <v>133</v>
      </c>
    </row>
    <row r="170" spans="1:65" s="15" customFormat="1">
      <c r="B170" s="199"/>
      <c r="D170" s="173" t="s">
        <v>150</v>
      </c>
      <c r="E170" s="200" t="s">
        <v>1</v>
      </c>
      <c r="F170" s="201" t="s">
        <v>197</v>
      </c>
      <c r="H170" s="202">
        <v>13.678000000000001</v>
      </c>
      <c r="I170" s="203"/>
      <c r="L170" s="199"/>
      <c r="M170" s="204"/>
      <c r="N170" s="205"/>
      <c r="O170" s="205"/>
      <c r="P170" s="205"/>
      <c r="Q170" s="205"/>
      <c r="R170" s="205"/>
      <c r="S170" s="205"/>
      <c r="T170" s="206"/>
      <c r="AT170" s="200" t="s">
        <v>150</v>
      </c>
      <c r="AU170" s="200" t="s">
        <v>139</v>
      </c>
      <c r="AV170" s="15" t="s">
        <v>138</v>
      </c>
      <c r="AW170" s="15" t="s">
        <v>33</v>
      </c>
      <c r="AX170" s="15" t="s">
        <v>84</v>
      </c>
      <c r="AY170" s="200" t="s">
        <v>133</v>
      </c>
    </row>
    <row r="171" spans="1:65" s="2" customFormat="1" ht="21.75" customHeight="1">
      <c r="A171" s="32"/>
      <c r="B171" s="157"/>
      <c r="C171" s="158">
        <v>14</v>
      </c>
      <c r="D171" s="158" t="s">
        <v>136</v>
      </c>
      <c r="E171" s="159" t="s">
        <v>198</v>
      </c>
      <c r="F171" s="160" t="s">
        <v>199</v>
      </c>
      <c r="G171" s="161" t="s">
        <v>137</v>
      </c>
      <c r="H171" s="162">
        <v>24.05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1.4999999999999999E-4</v>
      </c>
      <c r="T171" s="169">
        <f>S171*H171</f>
        <v>3.6074999999999996E-3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183</v>
      </c>
      <c r="AT171" s="170" t="s">
        <v>136</v>
      </c>
      <c r="AU171" s="170" t="s">
        <v>139</v>
      </c>
      <c r="AY171" s="17" t="s">
        <v>133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139</v>
      </c>
      <c r="BK171" s="171">
        <f>ROUND(I171*H171,2)</f>
        <v>0</v>
      </c>
      <c r="BL171" s="17" t="s">
        <v>183</v>
      </c>
      <c r="BM171" s="170" t="s">
        <v>200</v>
      </c>
    </row>
    <row r="172" spans="1:65" s="14" customFormat="1" ht="22.5">
      <c r="B172" s="181"/>
      <c r="D172" s="173" t="s">
        <v>150</v>
      </c>
      <c r="E172" s="182" t="s">
        <v>1</v>
      </c>
      <c r="F172" s="183" t="s">
        <v>201</v>
      </c>
      <c r="H172" s="182" t="s">
        <v>1</v>
      </c>
      <c r="I172" s="184"/>
      <c r="L172" s="181"/>
      <c r="M172" s="185"/>
      <c r="N172" s="186"/>
      <c r="O172" s="186"/>
      <c r="P172" s="186"/>
      <c r="Q172" s="186"/>
      <c r="R172" s="186"/>
      <c r="S172" s="186"/>
      <c r="T172" s="187"/>
      <c r="AT172" s="182" t="s">
        <v>150</v>
      </c>
      <c r="AU172" s="182" t="s">
        <v>139</v>
      </c>
      <c r="AV172" s="14" t="s">
        <v>84</v>
      </c>
      <c r="AW172" s="14" t="s">
        <v>33</v>
      </c>
      <c r="AX172" s="14" t="s">
        <v>76</v>
      </c>
      <c r="AY172" s="182" t="s">
        <v>133</v>
      </c>
    </row>
    <row r="173" spans="1:65" s="13" customFormat="1">
      <c r="B173" s="172"/>
      <c r="D173" s="173" t="s">
        <v>150</v>
      </c>
      <c r="E173" s="174" t="s">
        <v>1</v>
      </c>
      <c r="F173" s="175" t="s">
        <v>202</v>
      </c>
      <c r="H173" s="176">
        <v>24.05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150</v>
      </c>
      <c r="AU173" s="174" t="s">
        <v>139</v>
      </c>
      <c r="AV173" s="13" t="s">
        <v>139</v>
      </c>
      <c r="AW173" s="13" t="s">
        <v>33</v>
      </c>
      <c r="AX173" s="13" t="s">
        <v>84</v>
      </c>
      <c r="AY173" s="174" t="s">
        <v>133</v>
      </c>
    </row>
    <row r="174" spans="1:65" s="2" customFormat="1" ht="21.75" customHeight="1">
      <c r="A174" s="32"/>
      <c r="B174" s="157"/>
      <c r="C174" s="158">
        <v>15</v>
      </c>
      <c r="D174" s="158" t="s">
        <v>136</v>
      </c>
      <c r="E174" s="159" t="s">
        <v>203</v>
      </c>
      <c r="F174" s="160" t="s">
        <v>204</v>
      </c>
      <c r="G174" s="161" t="s">
        <v>137</v>
      </c>
      <c r="H174" s="162">
        <v>62.25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4.0000000000000003E-5</v>
      </c>
      <c r="R174" s="168">
        <f>Q174*H174</f>
        <v>2.49E-3</v>
      </c>
      <c r="S174" s="168">
        <v>0</v>
      </c>
      <c r="T174" s="16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138</v>
      </c>
      <c r="AT174" s="170" t="s">
        <v>136</v>
      </c>
      <c r="AU174" s="170" t="s">
        <v>139</v>
      </c>
      <c r="AY174" s="17" t="s">
        <v>133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139</v>
      </c>
      <c r="BK174" s="171">
        <f>ROUND(I174*H174,2)</f>
        <v>0</v>
      </c>
      <c r="BL174" s="17" t="s">
        <v>138</v>
      </c>
      <c r="BM174" s="170" t="s">
        <v>205</v>
      </c>
    </row>
    <row r="175" spans="1:65" s="13" customFormat="1">
      <c r="B175" s="172"/>
      <c r="D175" s="173" t="s">
        <v>150</v>
      </c>
      <c r="E175" s="174" t="s">
        <v>1</v>
      </c>
      <c r="F175" s="175" t="s">
        <v>206</v>
      </c>
      <c r="H175" s="176">
        <v>12.25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150</v>
      </c>
      <c r="AU175" s="174" t="s">
        <v>139</v>
      </c>
      <c r="AV175" s="13" t="s">
        <v>139</v>
      </c>
      <c r="AW175" s="13" t="s">
        <v>33</v>
      </c>
      <c r="AX175" s="13" t="s">
        <v>76</v>
      </c>
      <c r="AY175" s="174" t="s">
        <v>133</v>
      </c>
    </row>
    <row r="176" spans="1:65" s="14" customFormat="1">
      <c r="B176" s="181"/>
      <c r="D176" s="173" t="s">
        <v>150</v>
      </c>
      <c r="E176" s="182" t="s">
        <v>1</v>
      </c>
      <c r="F176" s="183" t="s">
        <v>207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150</v>
      </c>
      <c r="AU176" s="182" t="s">
        <v>139</v>
      </c>
      <c r="AV176" s="14" t="s">
        <v>84</v>
      </c>
      <c r="AW176" s="14" t="s">
        <v>33</v>
      </c>
      <c r="AX176" s="14" t="s">
        <v>76</v>
      </c>
      <c r="AY176" s="182" t="s">
        <v>133</v>
      </c>
    </row>
    <row r="177" spans="1:65" s="13" customFormat="1">
      <c r="B177" s="172"/>
      <c r="D177" s="173" t="s">
        <v>150</v>
      </c>
      <c r="E177" s="174" t="s">
        <v>1</v>
      </c>
      <c r="F177" s="175" t="s">
        <v>163</v>
      </c>
      <c r="H177" s="176">
        <v>50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150</v>
      </c>
      <c r="AU177" s="174" t="s">
        <v>139</v>
      </c>
      <c r="AV177" s="13" t="s">
        <v>139</v>
      </c>
      <c r="AW177" s="13" t="s">
        <v>33</v>
      </c>
      <c r="AX177" s="13" t="s">
        <v>76</v>
      </c>
      <c r="AY177" s="174" t="s">
        <v>133</v>
      </c>
    </row>
    <row r="178" spans="1:65" s="15" customFormat="1">
      <c r="B178" s="199"/>
      <c r="D178" s="173" t="s">
        <v>150</v>
      </c>
      <c r="E178" s="200" t="s">
        <v>1</v>
      </c>
      <c r="F178" s="201" t="s">
        <v>197</v>
      </c>
      <c r="H178" s="202">
        <v>62.25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150</v>
      </c>
      <c r="AU178" s="200" t="s">
        <v>139</v>
      </c>
      <c r="AV178" s="15" t="s">
        <v>138</v>
      </c>
      <c r="AW178" s="15" t="s">
        <v>33</v>
      </c>
      <c r="AX178" s="15" t="s">
        <v>84</v>
      </c>
      <c r="AY178" s="200" t="s">
        <v>133</v>
      </c>
    </row>
    <row r="179" spans="1:65" s="2" customFormat="1" ht="16.5" customHeight="1">
      <c r="A179" s="32"/>
      <c r="B179" s="157"/>
      <c r="C179" s="158">
        <v>16</v>
      </c>
      <c r="D179" s="158" t="s">
        <v>136</v>
      </c>
      <c r="E179" s="159" t="s">
        <v>208</v>
      </c>
      <c r="F179" s="160" t="s">
        <v>209</v>
      </c>
      <c r="G179" s="161" t="s">
        <v>137</v>
      </c>
      <c r="H179" s="162">
        <v>24.05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0.1</v>
      </c>
      <c r="T179" s="169">
        <f>S179*H179</f>
        <v>2.4050000000000002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138</v>
      </c>
      <c r="AT179" s="170" t="s">
        <v>136</v>
      </c>
      <c r="AU179" s="170" t="s">
        <v>139</v>
      </c>
      <c r="AY179" s="17" t="s">
        <v>133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139</v>
      </c>
      <c r="BK179" s="171">
        <f>ROUND(I179*H179,2)</f>
        <v>0</v>
      </c>
      <c r="BL179" s="17" t="s">
        <v>138</v>
      </c>
      <c r="BM179" s="170" t="s">
        <v>210</v>
      </c>
    </row>
    <row r="180" spans="1:65" s="13" customFormat="1">
      <c r="B180" s="172"/>
      <c r="D180" s="173" t="s">
        <v>150</v>
      </c>
      <c r="E180" s="174" t="s">
        <v>1</v>
      </c>
      <c r="F180" s="175" t="s">
        <v>211</v>
      </c>
      <c r="H180" s="176">
        <v>24.05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150</v>
      </c>
      <c r="AU180" s="174" t="s">
        <v>139</v>
      </c>
      <c r="AV180" s="13" t="s">
        <v>139</v>
      </c>
      <c r="AW180" s="13" t="s">
        <v>33</v>
      </c>
      <c r="AX180" s="13" t="s">
        <v>84</v>
      </c>
      <c r="AY180" s="174" t="s">
        <v>133</v>
      </c>
    </row>
    <row r="181" spans="1:65" s="2" customFormat="1" ht="16.5" customHeight="1">
      <c r="A181" s="32"/>
      <c r="B181" s="157"/>
      <c r="C181" s="158">
        <v>17</v>
      </c>
      <c r="D181" s="158" t="s">
        <v>136</v>
      </c>
      <c r="E181" s="159" t="s">
        <v>212</v>
      </c>
      <c r="F181" s="160" t="s">
        <v>213</v>
      </c>
      <c r="G181" s="161" t="s">
        <v>137</v>
      </c>
      <c r="H181" s="162">
        <v>4.1890000000000001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138</v>
      </c>
      <c r="AT181" s="170" t="s">
        <v>136</v>
      </c>
      <c r="AU181" s="170" t="s">
        <v>139</v>
      </c>
      <c r="AY181" s="17" t="s">
        <v>133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139</v>
      </c>
      <c r="BK181" s="171">
        <f>ROUND(I181*H181,2)</f>
        <v>0</v>
      </c>
      <c r="BL181" s="17" t="s">
        <v>138</v>
      </c>
      <c r="BM181" s="170" t="s">
        <v>214</v>
      </c>
    </row>
    <row r="182" spans="1:65" s="13" customFormat="1">
      <c r="B182" s="172"/>
      <c r="D182" s="173" t="s">
        <v>150</v>
      </c>
      <c r="E182" s="174" t="s">
        <v>1</v>
      </c>
      <c r="F182" s="175" t="s">
        <v>215</v>
      </c>
      <c r="H182" s="176">
        <v>2.8420000000000001</v>
      </c>
      <c r="I182" s="177"/>
      <c r="L182" s="172"/>
      <c r="M182" s="178"/>
      <c r="N182" s="179"/>
      <c r="O182" s="179"/>
      <c r="P182" s="179"/>
      <c r="Q182" s="179"/>
      <c r="R182" s="179"/>
      <c r="S182" s="179"/>
      <c r="T182" s="180"/>
      <c r="AT182" s="174" t="s">
        <v>150</v>
      </c>
      <c r="AU182" s="174" t="s">
        <v>139</v>
      </c>
      <c r="AV182" s="13" t="s">
        <v>139</v>
      </c>
      <c r="AW182" s="13" t="s">
        <v>33</v>
      </c>
      <c r="AX182" s="13" t="s">
        <v>76</v>
      </c>
      <c r="AY182" s="174" t="s">
        <v>133</v>
      </c>
    </row>
    <row r="183" spans="1:65" s="13" customFormat="1">
      <c r="B183" s="172"/>
      <c r="D183" s="173" t="s">
        <v>150</v>
      </c>
      <c r="E183" s="174" t="s">
        <v>1</v>
      </c>
      <c r="F183" s="175" t="s">
        <v>216</v>
      </c>
      <c r="H183" s="176">
        <v>1.347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150</v>
      </c>
      <c r="AU183" s="174" t="s">
        <v>139</v>
      </c>
      <c r="AV183" s="13" t="s">
        <v>139</v>
      </c>
      <c r="AW183" s="13" t="s">
        <v>33</v>
      </c>
      <c r="AX183" s="13" t="s">
        <v>76</v>
      </c>
      <c r="AY183" s="174" t="s">
        <v>133</v>
      </c>
    </row>
    <row r="184" spans="1:65" s="15" customFormat="1">
      <c r="B184" s="199"/>
      <c r="D184" s="173" t="s">
        <v>150</v>
      </c>
      <c r="E184" s="200" t="s">
        <v>1</v>
      </c>
      <c r="F184" s="201" t="s">
        <v>197</v>
      </c>
      <c r="H184" s="202">
        <v>4.1890000000000001</v>
      </c>
      <c r="I184" s="203"/>
      <c r="L184" s="199"/>
      <c r="M184" s="204"/>
      <c r="N184" s="205"/>
      <c r="O184" s="205"/>
      <c r="P184" s="205"/>
      <c r="Q184" s="205"/>
      <c r="R184" s="205"/>
      <c r="S184" s="205"/>
      <c r="T184" s="206"/>
      <c r="AT184" s="200" t="s">
        <v>150</v>
      </c>
      <c r="AU184" s="200" t="s">
        <v>139</v>
      </c>
      <c r="AV184" s="15" t="s">
        <v>138</v>
      </c>
      <c r="AW184" s="15" t="s">
        <v>33</v>
      </c>
      <c r="AX184" s="15" t="s">
        <v>84</v>
      </c>
      <c r="AY184" s="200" t="s">
        <v>133</v>
      </c>
    </row>
    <row r="185" spans="1:65" s="12" customFormat="1" ht="22.9" customHeight="1">
      <c r="B185" s="144"/>
      <c r="D185" s="145" t="s">
        <v>75</v>
      </c>
      <c r="E185" s="155" t="s">
        <v>217</v>
      </c>
      <c r="F185" s="155" t="s">
        <v>218</v>
      </c>
      <c r="I185" s="147"/>
      <c r="J185" s="156">
        <f>BK185</f>
        <v>0</v>
      </c>
      <c r="L185" s="144"/>
      <c r="M185" s="149"/>
      <c r="N185" s="150"/>
      <c r="O185" s="150"/>
      <c r="P185" s="151">
        <f>SUM(P186:P192)</f>
        <v>0</v>
      </c>
      <c r="Q185" s="150"/>
      <c r="R185" s="151">
        <f>SUM(R186:R192)</f>
        <v>0</v>
      </c>
      <c r="S185" s="150"/>
      <c r="T185" s="152">
        <f>SUM(T186:T192)</f>
        <v>0</v>
      </c>
      <c r="AR185" s="145" t="s">
        <v>84</v>
      </c>
      <c r="AT185" s="153" t="s">
        <v>75</v>
      </c>
      <c r="AU185" s="153" t="s">
        <v>84</v>
      </c>
      <c r="AY185" s="145" t="s">
        <v>133</v>
      </c>
      <c r="BK185" s="154">
        <f>SUM(BK186:BK192)</f>
        <v>0</v>
      </c>
    </row>
    <row r="186" spans="1:65" s="2" customFormat="1" ht="21.75" customHeight="1">
      <c r="A186" s="32"/>
      <c r="B186" s="157"/>
      <c r="C186" s="158">
        <v>18</v>
      </c>
      <c r="D186" s="158" t="s">
        <v>136</v>
      </c>
      <c r="E186" s="159" t="s">
        <v>219</v>
      </c>
      <c r="F186" s="160" t="s">
        <v>220</v>
      </c>
      <c r="G186" s="161" t="s">
        <v>221</v>
      </c>
      <c r="H186" s="162">
        <v>2.613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138</v>
      </c>
      <c r="AT186" s="170" t="s">
        <v>136</v>
      </c>
      <c r="AU186" s="170" t="s">
        <v>139</v>
      </c>
      <c r="AY186" s="17" t="s">
        <v>133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139</v>
      </c>
      <c r="BK186" s="171">
        <f>ROUND(I186*H186,2)</f>
        <v>0</v>
      </c>
      <c r="BL186" s="17" t="s">
        <v>138</v>
      </c>
      <c r="BM186" s="170" t="s">
        <v>222</v>
      </c>
    </row>
    <row r="187" spans="1:65" s="2" customFormat="1" ht="21.75" customHeight="1">
      <c r="A187" s="32"/>
      <c r="B187" s="157"/>
      <c r="C187" s="158">
        <v>19</v>
      </c>
      <c r="D187" s="158" t="s">
        <v>136</v>
      </c>
      <c r="E187" s="159" t="s">
        <v>223</v>
      </c>
      <c r="F187" s="160" t="s">
        <v>224</v>
      </c>
      <c r="G187" s="161" t="s">
        <v>221</v>
      </c>
      <c r="H187" s="162">
        <v>130.65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138</v>
      </c>
      <c r="AT187" s="170" t="s">
        <v>136</v>
      </c>
      <c r="AU187" s="170" t="s">
        <v>139</v>
      </c>
      <c r="AY187" s="17" t="s">
        <v>133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139</v>
      </c>
      <c r="BK187" s="171">
        <f>ROUND(I187*H187,2)</f>
        <v>0</v>
      </c>
      <c r="BL187" s="17" t="s">
        <v>138</v>
      </c>
      <c r="BM187" s="170" t="s">
        <v>225</v>
      </c>
    </row>
    <row r="188" spans="1:65" s="13" customFormat="1">
      <c r="B188" s="172"/>
      <c r="D188" s="173" t="s">
        <v>150</v>
      </c>
      <c r="F188" s="175" t="s">
        <v>226</v>
      </c>
      <c r="H188" s="176">
        <v>130.65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150</v>
      </c>
      <c r="AU188" s="174" t="s">
        <v>139</v>
      </c>
      <c r="AV188" s="13" t="s">
        <v>139</v>
      </c>
      <c r="AW188" s="13" t="s">
        <v>3</v>
      </c>
      <c r="AX188" s="13" t="s">
        <v>84</v>
      </c>
      <c r="AY188" s="174" t="s">
        <v>133</v>
      </c>
    </row>
    <row r="189" spans="1:65" s="2" customFormat="1" ht="21.75" customHeight="1">
      <c r="A189" s="32"/>
      <c r="B189" s="157"/>
      <c r="C189" s="158">
        <v>20</v>
      </c>
      <c r="D189" s="158" t="s">
        <v>136</v>
      </c>
      <c r="E189" s="159" t="s">
        <v>227</v>
      </c>
      <c r="F189" s="160" t="s">
        <v>228</v>
      </c>
      <c r="G189" s="161" t="s">
        <v>221</v>
      </c>
      <c r="H189" s="162">
        <v>2.613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138</v>
      </c>
      <c r="AT189" s="170" t="s">
        <v>136</v>
      </c>
      <c r="AU189" s="170" t="s">
        <v>139</v>
      </c>
      <c r="AY189" s="17" t="s">
        <v>133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139</v>
      </c>
      <c r="BK189" s="171">
        <f>ROUND(I189*H189,2)</f>
        <v>0</v>
      </c>
      <c r="BL189" s="17" t="s">
        <v>138</v>
      </c>
      <c r="BM189" s="170" t="s">
        <v>229</v>
      </c>
    </row>
    <row r="190" spans="1:65" s="2" customFormat="1" ht="21.75" customHeight="1">
      <c r="A190" s="32"/>
      <c r="B190" s="157"/>
      <c r="C190" s="158">
        <v>21</v>
      </c>
      <c r="D190" s="158" t="s">
        <v>136</v>
      </c>
      <c r="E190" s="159" t="s">
        <v>230</v>
      </c>
      <c r="F190" s="160" t="s">
        <v>231</v>
      </c>
      <c r="G190" s="161" t="s">
        <v>221</v>
      </c>
      <c r="H190" s="162">
        <v>23.516999999999999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138</v>
      </c>
      <c r="AT190" s="170" t="s">
        <v>136</v>
      </c>
      <c r="AU190" s="170" t="s">
        <v>139</v>
      </c>
      <c r="AY190" s="17" t="s">
        <v>133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139</v>
      </c>
      <c r="BK190" s="171">
        <f>ROUND(I190*H190,2)</f>
        <v>0</v>
      </c>
      <c r="BL190" s="17" t="s">
        <v>138</v>
      </c>
      <c r="BM190" s="170" t="s">
        <v>232</v>
      </c>
    </row>
    <row r="191" spans="1:65" s="13" customFormat="1">
      <c r="B191" s="172"/>
      <c r="D191" s="173" t="s">
        <v>150</v>
      </c>
      <c r="F191" s="175" t="s">
        <v>233</v>
      </c>
      <c r="H191" s="176">
        <v>23.516999999999999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150</v>
      </c>
      <c r="AU191" s="174" t="s">
        <v>139</v>
      </c>
      <c r="AV191" s="13" t="s">
        <v>139</v>
      </c>
      <c r="AW191" s="13" t="s">
        <v>3</v>
      </c>
      <c r="AX191" s="13" t="s">
        <v>84</v>
      </c>
      <c r="AY191" s="174" t="s">
        <v>133</v>
      </c>
    </row>
    <row r="192" spans="1:65" s="2" customFormat="1" ht="21.75" customHeight="1">
      <c r="A192" s="32"/>
      <c r="B192" s="157"/>
      <c r="C192" s="158">
        <v>22</v>
      </c>
      <c r="D192" s="158" t="s">
        <v>136</v>
      </c>
      <c r="E192" s="159" t="s">
        <v>234</v>
      </c>
      <c r="F192" s="160" t="s">
        <v>235</v>
      </c>
      <c r="G192" s="161" t="s">
        <v>221</v>
      </c>
      <c r="H192" s="162">
        <v>2.613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138</v>
      </c>
      <c r="AT192" s="170" t="s">
        <v>136</v>
      </c>
      <c r="AU192" s="170" t="s">
        <v>139</v>
      </c>
      <c r="AY192" s="17" t="s">
        <v>133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139</v>
      </c>
      <c r="BK192" s="171">
        <f>ROUND(I192*H192,2)</f>
        <v>0</v>
      </c>
      <c r="BL192" s="17" t="s">
        <v>138</v>
      </c>
      <c r="BM192" s="170" t="s">
        <v>236</v>
      </c>
    </row>
    <row r="193" spans="1:65" s="12" customFormat="1" ht="22.9" customHeight="1">
      <c r="B193" s="144"/>
      <c r="D193" s="145" t="s">
        <v>75</v>
      </c>
      <c r="E193" s="155" t="s">
        <v>237</v>
      </c>
      <c r="F193" s="155" t="s">
        <v>238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SUM(P194:P196)</f>
        <v>0</v>
      </c>
      <c r="Q193" s="150"/>
      <c r="R193" s="151">
        <f>SUM(R194:R196)</f>
        <v>0</v>
      </c>
      <c r="S193" s="150"/>
      <c r="T193" s="152">
        <f>SUM(T194:T196)</f>
        <v>0</v>
      </c>
      <c r="AR193" s="145" t="s">
        <v>84</v>
      </c>
      <c r="AT193" s="153" t="s">
        <v>75</v>
      </c>
      <c r="AU193" s="153" t="s">
        <v>84</v>
      </c>
      <c r="AY193" s="145" t="s">
        <v>133</v>
      </c>
      <c r="BK193" s="154">
        <f>SUM(BK194:BK196)</f>
        <v>0</v>
      </c>
    </row>
    <row r="194" spans="1:65" s="2" customFormat="1" ht="16.5" customHeight="1">
      <c r="A194" s="32"/>
      <c r="B194" s="157"/>
      <c r="C194" s="158">
        <v>23</v>
      </c>
      <c r="D194" s="158" t="s">
        <v>136</v>
      </c>
      <c r="E194" s="159" t="s">
        <v>239</v>
      </c>
      <c r="F194" s="160" t="s">
        <v>240</v>
      </c>
      <c r="G194" s="161" t="s">
        <v>221</v>
      </c>
      <c r="H194" s="162">
        <v>0.69199999999999995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138</v>
      </c>
      <c r="AT194" s="170" t="s">
        <v>136</v>
      </c>
      <c r="AU194" s="170" t="s">
        <v>139</v>
      </c>
      <c r="AY194" s="17" t="s">
        <v>133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139</v>
      </c>
      <c r="BK194" s="171">
        <f>ROUND(I194*H194,2)</f>
        <v>0</v>
      </c>
      <c r="BL194" s="17" t="s">
        <v>138</v>
      </c>
      <c r="BM194" s="170" t="s">
        <v>241</v>
      </c>
    </row>
    <row r="195" spans="1:65" s="2" customFormat="1" ht="21.75" customHeight="1">
      <c r="A195" s="32"/>
      <c r="B195" s="157"/>
      <c r="C195" s="158">
        <v>24</v>
      </c>
      <c r="D195" s="158" t="s">
        <v>136</v>
      </c>
      <c r="E195" s="159" t="s">
        <v>242</v>
      </c>
      <c r="F195" s="160" t="s">
        <v>243</v>
      </c>
      <c r="G195" s="161" t="s">
        <v>221</v>
      </c>
      <c r="H195" s="162">
        <v>0.69199999999999995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138</v>
      </c>
      <c r="AT195" s="170" t="s">
        <v>136</v>
      </c>
      <c r="AU195" s="170" t="s">
        <v>139</v>
      </c>
      <c r="AY195" s="17" t="s">
        <v>133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139</v>
      </c>
      <c r="BK195" s="171">
        <f>ROUND(I195*H195,2)</f>
        <v>0</v>
      </c>
      <c r="BL195" s="17" t="s">
        <v>138</v>
      </c>
      <c r="BM195" s="170" t="s">
        <v>244</v>
      </c>
    </row>
    <row r="196" spans="1:65" s="2" customFormat="1" ht="21.75" customHeight="1">
      <c r="A196" s="32"/>
      <c r="B196" s="157"/>
      <c r="C196" s="158">
        <v>25</v>
      </c>
      <c r="D196" s="158" t="s">
        <v>136</v>
      </c>
      <c r="E196" s="159" t="s">
        <v>245</v>
      </c>
      <c r="F196" s="160" t="s">
        <v>246</v>
      </c>
      <c r="G196" s="161" t="s">
        <v>221</v>
      </c>
      <c r="H196" s="162">
        <v>0.69199999999999995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138</v>
      </c>
      <c r="AT196" s="170" t="s">
        <v>136</v>
      </c>
      <c r="AU196" s="170" t="s">
        <v>139</v>
      </c>
      <c r="AY196" s="17" t="s">
        <v>133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139</v>
      </c>
      <c r="BK196" s="171">
        <f>ROUND(I196*H196,2)</f>
        <v>0</v>
      </c>
      <c r="BL196" s="17" t="s">
        <v>138</v>
      </c>
      <c r="BM196" s="170" t="s">
        <v>247</v>
      </c>
    </row>
    <row r="197" spans="1:65" s="12" customFormat="1" ht="25.9" customHeight="1">
      <c r="B197" s="144"/>
      <c r="D197" s="145" t="s">
        <v>75</v>
      </c>
      <c r="E197" s="146" t="s">
        <v>248</v>
      </c>
      <c r="F197" s="146" t="s">
        <v>249</v>
      </c>
      <c r="I197" s="147"/>
      <c r="J197" s="148">
        <f>BK197</f>
        <v>0</v>
      </c>
      <c r="L197" s="144"/>
      <c r="M197" s="149"/>
      <c r="N197" s="150"/>
      <c r="O197" s="150"/>
      <c r="P197" s="151">
        <f>P198+P225+P236+P248+P260+P282+P286+P304+P310+P330+P347+P357+P368+P384+P390</f>
        <v>0</v>
      </c>
      <c r="Q197" s="150"/>
      <c r="R197" s="151">
        <f>R198+R225+R236+R248+R260+R282+R286+R304+R310+R330+R347+R357+R368+R384+R390</f>
        <v>2.0445309300000001</v>
      </c>
      <c r="S197" s="150"/>
      <c r="T197" s="152">
        <f>T198+T225+T236+T248+T260+T282+T286+T304+T310+T330+T347+T357+T368+T384+T390</f>
        <v>0.20425450000000001</v>
      </c>
      <c r="AR197" s="145" t="s">
        <v>139</v>
      </c>
      <c r="AT197" s="153" t="s">
        <v>75</v>
      </c>
      <c r="AU197" s="153" t="s">
        <v>76</v>
      </c>
      <c r="AY197" s="145" t="s">
        <v>133</v>
      </c>
      <c r="BK197" s="154">
        <f>BK198+BK225+BK236+BK248+BK260+BK282+BK286+BK304+BK310+BK330+BK347+BK357+BK368+BK384+BK390</f>
        <v>0</v>
      </c>
    </row>
    <row r="198" spans="1:65" s="12" customFormat="1" ht="22.9" customHeight="1">
      <c r="B198" s="144"/>
      <c r="D198" s="145" t="s">
        <v>75</v>
      </c>
      <c r="E198" s="155" t="s">
        <v>250</v>
      </c>
      <c r="F198" s="155" t="s">
        <v>251</v>
      </c>
      <c r="I198" s="147"/>
      <c r="J198" s="156">
        <f>BK198</f>
        <v>0</v>
      </c>
      <c r="L198" s="144"/>
      <c r="M198" s="149"/>
      <c r="N198" s="150"/>
      <c r="O198" s="150"/>
      <c r="P198" s="151">
        <f>SUM(P199:P224)</f>
        <v>0</v>
      </c>
      <c r="Q198" s="150"/>
      <c r="R198" s="151">
        <f>SUM(R199:R224)</f>
        <v>3.2314500000000003E-2</v>
      </c>
      <c r="S198" s="150"/>
      <c r="T198" s="152">
        <f>SUM(T199:T224)</f>
        <v>0</v>
      </c>
      <c r="AR198" s="145" t="s">
        <v>139</v>
      </c>
      <c r="AT198" s="153" t="s">
        <v>75</v>
      </c>
      <c r="AU198" s="153" t="s">
        <v>84</v>
      </c>
      <c r="AY198" s="145" t="s">
        <v>133</v>
      </c>
      <c r="BK198" s="154">
        <f>SUM(BK199:BK224)</f>
        <v>0</v>
      </c>
    </row>
    <row r="199" spans="1:65" s="2" customFormat="1" ht="21.75" customHeight="1">
      <c r="A199" s="32"/>
      <c r="B199" s="157"/>
      <c r="C199" s="158">
        <v>26</v>
      </c>
      <c r="D199" s="158" t="s">
        <v>136</v>
      </c>
      <c r="E199" s="159" t="s">
        <v>252</v>
      </c>
      <c r="F199" s="160" t="s">
        <v>253</v>
      </c>
      <c r="G199" s="161" t="s">
        <v>137</v>
      </c>
      <c r="H199" s="162">
        <v>3.6549999999999998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183</v>
      </c>
      <c r="AT199" s="170" t="s">
        <v>136</v>
      </c>
      <c r="AU199" s="170" t="s">
        <v>139</v>
      </c>
      <c r="AY199" s="17" t="s">
        <v>133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139</v>
      </c>
      <c r="BK199" s="171">
        <f>ROUND(I199*H199,2)</f>
        <v>0</v>
      </c>
      <c r="BL199" s="17" t="s">
        <v>183</v>
      </c>
      <c r="BM199" s="170" t="s">
        <v>254</v>
      </c>
    </row>
    <row r="200" spans="1:65" s="13" customFormat="1">
      <c r="B200" s="172"/>
      <c r="D200" s="173" t="s">
        <v>150</v>
      </c>
      <c r="E200" s="174" t="s">
        <v>1</v>
      </c>
      <c r="F200" s="175" t="s">
        <v>255</v>
      </c>
      <c r="H200" s="176">
        <v>1.208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150</v>
      </c>
      <c r="AU200" s="174" t="s">
        <v>139</v>
      </c>
      <c r="AV200" s="13" t="s">
        <v>139</v>
      </c>
      <c r="AW200" s="13" t="s">
        <v>33</v>
      </c>
      <c r="AX200" s="13" t="s">
        <v>76</v>
      </c>
      <c r="AY200" s="174" t="s">
        <v>133</v>
      </c>
    </row>
    <row r="201" spans="1:65" s="13" customFormat="1">
      <c r="B201" s="172"/>
      <c r="D201" s="173" t="s">
        <v>150</v>
      </c>
      <c r="E201" s="174" t="s">
        <v>1</v>
      </c>
      <c r="F201" s="175" t="s">
        <v>256</v>
      </c>
      <c r="H201" s="176">
        <v>2.4470000000000001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150</v>
      </c>
      <c r="AU201" s="174" t="s">
        <v>139</v>
      </c>
      <c r="AV201" s="13" t="s">
        <v>139</v>
      </c>
      <c r="AW201" s="13" t="s">
        <v>33</v>
      </c>
      <c r="AX201" s="13" t="s">
        <v>76</v>
      </c>
      <c r="AY201" s="174" t="s">
        <v>133</v>
      </c>
    </row>
    <row r="202" spans="1:65" s="15" customFormat="1">
      <c r="B202" s="199"/>
      <c r="D202" s="173" t="s">
        <v>150</v>
      </c>
      <c r="E202" s="200" t="s">
        <v>1</v>
      </c>
      <c r="F202" s="201" t="s">
        <v>197</v>
      </c>
      <c r="H202" s="202">
        <v>3.6549999999999998</v>
      </c>
      <c r="I202" s="203"/>
      <c r="L202" s="199"/>
      <c r="M202" s="204"/>
      <c r="N202" s="205"/>
      <c r="O202" s="205"/>
      <c r="P202" s="205"/>
      <c r="Q202" s="205"/>
      <c r="R202" s="205"/>
      <c r="S202" s="205"/>
      <c r="T202" s="206"/>
      <c r="AT202" s="200" t="s">
        <v>150</v>
      </c>
      <c r="AU202" s="200" t="s">
        <v>139</v>
      </c>
      <c r="AV202" s="15" t="s">
        <v>138</v>
      </c>
      <c r="AW202" s="15" t="s">
        <v>33</v>
      </c>
      <c r="AX202" s="15" t="s">
        <v>84</v>
      </c>
      <c r="AY202" s="200" t="s">
        <v>133</v>
      </c>
    </row>
    <row r="203" spans="1:65" s="2" customFormat="1" ht="21.75" customHeight="1">
      <c r="A203" s="32"/>
      <c r="B203" s="157"/>
      <c r="C203" s="158">
        <v>27</v>
      </c>
      <c r="D203" s="158" t="s">
        <v>136</v>
      </c>
      <c r="E203" s="159" t="s">
        <v>257</v>
      </c>
      <c r="F203" s="160" t="s">
        <v>258</v>
      </c>
      <c r="G203" s="161" t="s">
        <v>137</v>
      </c>
      <c r="H203" s="162">
        <v>6.758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183</v>
      </c>
      <c r="AT203" s="170" t="s">
        <v>136</v>
      </c>
      <c r="AU203" s="170" t="s">
        <v>139</v>
      </c>
      <c r="AY203" s="17" t="s">
        <v>133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139</v>
      </c>
      <c r="BK203" s="171">
        <f>ROUND(I203*H203,2)</f>
        <v>0</v>
      </c>
      <c r="BL203" s="17" t="s">
        <v>183</v>
      </c>
      <c r="BM203" s="170" t="s">
        <v>259</v>
      </c>
    </row>
    <row r="204" spans="1:65" s="13" customFormat="1">
      <c r="B204" s="172"/>
      <c r="D204" s="173" t="s">
        <v>150</v>
      </c>
      <c r="E204" s="174" t="s">
        <v>1</v>
      </c>
      <c r="F204" s="175" t="s">
        <v>260</v>
      </c>
      <c r="H204" s="176">
        <v>0.69699999999999995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150</v>
      </c>
      <c r="AU204" s="174" t="s">
        <v>139</v>
      </c>
      <c r="AV204" s="13" t="s">
        <v>139</v>
      </c>
      <c r="AW204" s="13" t="s">
        <v>33</v>
      </c>
      <c r="AX204" s="13" t="s">
        <v>76</v>
      </c>
      <c r="AY204" s="174" t="s">
        <v>133</v>
      </c>
    </row>
    <row r="205" spans="1:65" s="13" customFormat="1">
      <c r="B205" s="172"/>
      <c r="D205" s="173" t="s">
        <v>150</v>
      </c>
      <c r="E205" s="174" t="s">
        <v>1</v>
      </c>
      <c r="F205" s="175" t="s">
        <v>261</v>
      </c>
      <c r="H205" s="176">
        <v>5.31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150</v>
      </c>
      <c r="AU205" s="174" t="s">
        <v>139</v>
      </c>
      <c r="AV205" s="13" t="s">
        <v>139</v>
      </c>
      <c r="AW205" s="13" t="s">
        <v>33</v>
      </c>
      <c r="AX205" s="13" t="s">
        <v>76</v>
      </c>
      <c r="AY205" s="174" t="s">
        <v>133</v>
      </c>
    </row>
    <row r="206" spans="1:65" s="13" customFormat="1">
      <c r="B206" s="172"/>
      <c r="D206" s="173" t="s">
        <v>150</v>
      </c>
      <c r="E206" s="174" t="s">
        <v>1</v>
      </c>
      <c r="F206" s="175" t="s">
        <v>262</v>
      </c>
      <c r="H206" s="176">
        <v>0.751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150</v>
      </c>
      <c r="AU206" s="174" t="s">
        <v>139</v>
      </c>
      <c r="AV206" s="13" t="s">
        <v>139</v>
      </c>
      <c r="AW206" s="13" t="s">
        <v>33</v>
      </c>
      <c r="AX206" s="13" t="s">
        <v>76</v>
      </c>
      <c r="AY206" s="174" t="s">
        <v>133</v>
      </c>
    </row>
    <row r="207" spans="1:65" s="15" customFormat="1">
      <c r="B207" s="199"/>
      <c r="D207" s="173" t="s">
        <v>150</v>
      </c>
      <c r="E207" s="200" t="s">
        <v>1</v>
      </c>
      <c r="F207" s="201" t="s">
        <v>197</v>
      </c>
      <c r="H207" s="202">
        <v>6.758</v>
      </c>
      <c r="I207" s="203"/>
      <c r="L207" s="199"/>
      <c r="M207" s="204"/>
      <c r="N207" s="205"/>
      <c r="O207" s="205"/>
      <c r="P207" s="205"/>
      <c r="Q207" s="205"/>
      <c r="R207" s="205"/>
      <c r="S207" s="205"/>
      <c r="T207" s="206"/>
      <c r="AT207" s="200" t="s">
        <v>150</v>
      </c>
      <c r="AU207" s="200" t="s">
        <v>139</v>
      </c>
      <c r="AV207" s="15" t="s">
        <v>138</v>
      </c>
      <c r="AW207" s="15" t="s">
        <v>33</v>
      </c>
      <c r="AX207" s="15" t="s">
        <v>84</v>
      </c>
      <c r="AY207" s="200" t="s">
        <v>133</v>
      </c>
    </row>
    <row r="208" spans="1:65" s="2" customFormat="1" ht="21.75" customHeight="1">
      <c r="A208" s="32"/>
      <c r="B208" s="157"/>
      <c r="C208" s="188">
        <v>28</v>
      </c>
      <c r="D208" s="188" t="s">
        <v>184</v>
      </c>
      <c r="E208" s="189" t="s">
        <v>264</v>
      </c>
      <c r="F208" s="190" t="s">
        <v>265</v>
      </c>
      <c r="G208" s="191" t="s">
        <v>266</v>
      </c>
      <c r="H208" s="192">
        <v>31.239000000000001</v>
      </c>
      <c r="I208" s="193"/>
      <c r="J208" s="194">
        <f>ROUND(I208*H208,2)</f>
        <v>0</v>
      </c>
      <c r="K208" s="195"/>
      <c r="L208" s="196"/>
      <c r="M208" s="197" t="s">
        <v>1</v>
      </c>
      <c r="N208" s="198" t="s">
        <v>42</v>
      </c>
      <c r="O208" s="58"/>
      <c r="P208" s="168">
        <f>O208*H208</f>
        <v>0</v>
      </c>
      <c r="Q208" s="168">
        <v>1E-3</v>
      </c>
      <c r="R208" s="168">
        <f>Q208*H208</f>
        <v>3.1239000000000003E-2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263</v>
      </c>
      <c r="AT208" s="170" t="s">
        <v>184</v>
      </c>
      <c r="AU208" s="170" t="s">
        <v>139</v>
      </c>
      <c r="AY208" s="17" t="s">
        <v>133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139</v>
      </c>
      <c r="BK208" s="171">
        <f>ROUND(I208*H208,2)</f>
        <v>0</v>
      </c>
      <c r="BL208" s="17" t="s">
        <v>183</v>
      </c>
      <c r="BM208" s="170" t="s">
        <v>267</v>
      </c>
    </row>
    <row r="209" spans="1:65" s="14" customFormat="1">
      <c r="B209" s="181"/>
      <c r="D209" s="173" t="s">
        <v>150</v>
      </c>
      <c r="E209" s="182" t="s">
        <v>1</v>
      </c>
      <c r="F209" s="183" t="s">
        <v>268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150</v>
      </c>
      <c r="AU209" s="182" t="s">
        <v>139</v>
      </c>
      <c r="AV209" s="14" t="s">
        <v>84</v>
      </c>
      <c r="AW209" s="14" t="s">
        <v>33</v>
      </c>
      <c r="AX209" s="14" t="s">
        <v>76</v>
      </c>
      <c r="AY209" s="182" t="s">
        <v>133</v>
      </c>
    </row>
    <row r="210" spans="1:65" s="13" customFormat="1">
      <c r="B210" s="172"/>
      <c r="D210" s="173" t="s">
        <v>150</v>
      </c>
      <c r="E210" s="174" t="s">
        <v>1</v>
      </c>
      <c r="F210" s="175" t="s">
        <v>269</v>
      </c>
      <c r="H210" s="176">
        <v>31.239000000000001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150</v>
      </c>
      <c r="AU210" s="174" t="s">
        <v>139</v>
      </c>
      <c r="AV210" s="13" t="s">
        <v>139</v>
      </c>
      <c r="AW210" s="13" t="s">
        <v>33</v>
      </c>
      <c r="AX210" s="13" t="s">
        <v>84</v>
      </c>
      <c r="AY210" s="174" t="s">
        <v>133</v>
      </c>
    </row>
    <row r="211" spans="1:65" s="2" customFormat="1" ht="21.75" customHeight="1">
      <c r="A211" s="32"/>
      <c r="B211" s="157"/>
      <c r="C211" s="158">
        <v>29</v>
      </c>
      <c r="D211" s="158" t="s">
        <v>136</v>
      </c>
      <c r="E211" s="159" t="s">
        <v>270</v>
      </c>
      <c r="F211" s="160" t="s">
        <v>271</v>
      </c>
      <c r="G211" s="161" t="s">
        <v>137</v>
      </c>
      <c r="H211" s="162">
        <v>10.413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183</v>
      </c>
      <c r="AT211" s="170" t="s">
        <v>136</v>
      </c>
      <c r="AU211" s="170" t="s">
        <v>139</v>
      </c>
      <c r="AY211" s="17" t="s">
        <v>133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139</v>
      </c>
      <c r="BK211" s="171">
        <f>ROUND(I211*H211,2)</f>
        <v>0</v>
      </c>
      <c r="BL211" s="17" t="s">
        <v>183</v>
      </c>
      <c r="BM211" s="170" t="s">
        <v>272</v>
      </c>
    </row>
    <row r="212" spans="1:65" s="13" customFormat="1">
      <c r="B212" s="172"/>
      <c r="D212" s="173" t="s">
        <v>150</v>
      </c>
      <c r="E212" s="174" t="s">
        <v>1</v>
      </c>
      <c r="F212" s="175" t="s">
        <v>273</v>
      </c>
      <c r="H212" s="176">
        <v>10.413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150</v>
      </c>
      <c r="AU212" s="174" t="s">
        <v>139</v>
      </c>
      <c r="AV212" s="13" t="s">
        <v>139</v>
      </c>
      <c r="AW212" s="13" t="s">
        <v>33</v>
      </c>
      <c r="AX212" s="13" t="s">
        <v>84</v>
      </c>
      <c r="AY212" s="174" t="s">
        <v>133</v>
      </c>
    </row>
    <row r="213" spans="1:65" s="2" customFormat="1" ht="21.75" customHeight="1">
      <c r="A213" s="32"/>
      <c r="B213" s="157"/>
      <c r="C213" s="158">
        <v>30</v>
      </c>
      <c r="D213" s="158" t="s">
        <v>136</v>
      </c>
      <c r="E213" s="159" t="s">
        <v>274</v>
      </c>
      <c r="F213" s="160" t="s">
        <v>275</v>
      </c>
      <c r="G213" s="161" t="s">
        <v>276</v>
      </c>
      <c r="H213" s="162">
        <v>16.295000000000002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183</v>
      </c>
      <c r="AT213" s="170" t="s">
        <v>136</v>
      </c>
      <c r="AU213" s="170" t="s">
        <v>139</v>
      </c>
      <c r="AY213" s="17" t="s">
        <v>133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139</v>
      </c>
      <c r="BK213" s="171">
        <f>ROUND(I213*H213,2)</f>
        <v>0</v>
      </c>
      <c r="BL213" s="17" t="s">
        <v>183</v>
      </c>
      <c r="BM213" s="170" t="s">
        <v>277</v>
      </c>
    </row>
    <row r="214" spans="1:65" s="13" customFormat="1">
      <c r="B214" s="172"/>
      <c r="D214" s="173" t="s">
        <v>150</v>
      </c>
      <c r="E214" s="174" t="s">
        <v>1</v>
      </c>
      <c r="F214" s="175" t="s">
        <v>278</v>
      </c>
      <c r="H214" s="176">
        <v>3.4849999999999999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150</v>
      </c>
      <c r="AU214" s="174" t="s">
        <v>139</v>
      </c>
      <c r="AV214" s="13" t="s">
        <v>139</v>
      </c>
      <c r="AW214" s="13" t="s">
        <v>33</v>
      </c>
      <c r="AX214" s="13" t="s">
        <v>76</v>
      </c>
      <c r="AY214" s="174" t="s">
        <v>133</v>
      </c>
    </row>
    <row r="215" spans="1:65" s="13" customFormat="1">
      <c r="B215" s="172"/>
      <c r="D215" s="173" t="s">
        <v>150</v>
      </c>
      <c r="E215" s="174" t="s">
        <v>1</v>
      </c>
      <c r="F215" s="175" t="s">
        <v>279</v>
      </c>
      <c r="H215" s="176">
        <v>6.41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150</v>
      </c>
      <c r="AU215" s="174" t="s">
        <v>139</v>
      </c>
      <c r="AV215" s="13" t="s">
        <v>139</v>
      </c>
      <c r="AW215" s="13" t="s">
        <v>33</v>
      </c>
      <c r="AX215" s="13" t="s">
        <v>76</v>
      </c>
      <c r="AY215" s="174" t="s">
        <v>133</v>
      </c>
    </row>
    <row r="216" spans="1:65" s="13" customFormat="1">
      <c r="B216" s="172"/>
      <c r="D216" s="173" t="s">
        <v>150</v>
      </c>
      <c r="E216" s="174" t="s">
        <v>1</v>
      </c>
      <c r="F216" s="175" t="s">
        <v>280</v>
      </c>
      <c r="H216" s="176">
        <v>5.2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150</v>
      </c>
      <c r="AU216" s="174" t="s">
        <v>139</v>
      </c>
      <c r="AV216" s="13" t="s">
        <v>139</v>
      </c>
      <c r="AW216" s="13" t="s">
        <v>33</v>
      </c>
      <c r="AX216" s="13" t="s">
        <v>76</v>
      </c>
      <c r="AY216" s="174" t="s">
        <v>133</v>
      </c>
    </row>
    <row r="217" spans="1:65" s="13" customFormat="1">
      <c r="B217" s="172"/>
      <c r="D217" s="173" t="s">
        <v>150</v>
      </c>
      <c r="E217" s="174" t="s">
        <v>1</v>
      </c>
      <c r="F217" s="175" t="s">
        <v>281</v>
      </c>
      <c r="H217" s="176">
        <v>0.4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150</v>
      </c>
      <c r="AU217" s="174" t="s">
        <v>139</v>
      </c>
      <c r="AV217" s="13" t="s">
        <v>139</v>
      </c>
      <c r="AW217" s="13" t="s">
        <v>33</v>
      </c>
      <c r="AX217" s="13" t="s">
        <v>76</v>
      </c>
      <c r="AY217" s="174" t="s">
        <v>133</v>
      </c>
    </row>
    <row r="218" spans="1:65" s="13" customFormat="1">
      <c r="B218" s="172"/>
      <c r="D218" s="173" t="s">
        <v>150</v>
      </c>
      <c r="E218" s="174" t="s">
        <v>1</v>
      </c>
      <c r="F218" s="175" t="s">
        <v>282</v>
      </c>
      <c r="H218" s="176">
        <v>0.8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150</v>
      </c>
      <c r="AU218" s="174" t="s">
        <v>139</v>
      </c>
      <c r="AV218" s="13" t="s">
        <v>139</v>
      </c>
      <c r="AW218" s="13" t="s">
        <v>33</v>
      </c>
      <c r="AX218" s="13" t="s">
        <v>76</v>
      </c>
      <c r="AY218" s="174" t="s">
        <v>133</v>
      </c>
    </row>
    <row r="219" spans="1:65" s="15" customFormat="1">
      <c r="B219" s="199"/>
      <c r="D219" s="173" t="s">
        <v>150</v>
      </c>
      <c r="E219" s="200" t="s">
        <v>1</v>
      </c>
      <c r="F219" s="201" t="s">
        <v>197</v>
      </c>
      <c r="H219" s="202">
        <v>16.295000000000002</v>
      </c>
      <c r="I219" s="203"/>
      <c r="L219" s="199"/>
      <c r="M219" s="204"/>
      <c r="N219" s="205"/>
      <c r="O219" s="205"/>
      <c r="P219" s="205"/>
      <c r="Q219" s="205"/>
      <c r="R219" s="205"/>
      <c r="S219" s="205"/>
      <c r="T219" s="206"/>
      <c r="AT219" s="200" t="s">
        <v>150</v>
      </c>
      <c r="AU219" s="200" t="s">
        <v>139</v>
      </c>
      <c r="AV219" s="15" t="s">
        <v>138</v>
      </c>
      <c r="AW219" s="15" t="s">
        <v>33</v>
      </c>
      <c r="AX219" s="15" t="s">
        <v>84</v>
      </c>
      <c r="AY219" s="200" t="s">
        <v>133</v>
      </c>
    </row>
    <row r="220" spans="1:65" s="2" customFormat="1" ht="21.75" customHeight="1">
      <c r="A220" s="32"/>
      <c r="B220" s="157"/>
      <c r="C220" s="158">
        <v>31</v>
      </c>
      <c r="D220" s="158" t="s">
        <v>136</v>
      </c>
      <c r="E220" s="159" t="s">
        <v>283</v>
      </c>
      <c r="F220" s="160" t="s">
        <v>284</v>
      </c>
      <c r="G220" s="161" t="s">
        <v>181</v>
      </c>
      <c r="H220" s="162">
        <v>8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183</v>
      </c>
      <c r="AT220" s="170" t="s">
        <v>136</v>
      </c>
      <c r="AU220" s="170" t="s">
        <v>139</v>
      </c>
      <c r="AY220" s="17" t="s">
        <v>133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139</v>
      </c>
      <c r="BK220" s="171">
        <f>ROUND(I220*H220,2)</f>
        <v>0</v>
      </c>
      <c r="BL220" s="17" t="s">
        <v>183</v>
      </c>
      <c r="BM220" s="170" t="s">
        <v>285</v>
      </c>
    </row>
    <row r="221" spans="1:65" s="2" customFormat="1" ht="16.5" customHeight="1">
      <c r="A221" s="32"/>
      <c r="B221" s="157"/>
      <c r="C221" s="188">
        <v>32</v>
      </c>
      <c r="D221" s="188" t="s">
        <v>184</v>
      </c>
      <c r="E221" s="189" t="s">
        <v>286</v>
      </c>
      <c r="F221" s="190" t="s">
        <v>287</v>
      </c>
      <c r="G221" s="191" t="s">
        <v>276</v>
      </c>
      <c r="H221" s="192">
        <v>17.925000000000001</v>
      </c>
      <c r="I221" s="193"/>
      <c r="J221" s="194">
        <f>ROUND(I221*H221,2)</f>
        <v>0</v>
      </c>
      <c r="K221" s="195"/>
      <c r="L221" s="196"/>
      <c r="M221" s="197" t="s">
        <v>1</v>
      </c>
      <c r="N221" s="198" t="s">
        <v>42</v>
      </c>
      <c r="O221" s="58"/>
      <c r="P221" s="168">
        <f>O221*H221</f>
        <v>0</v>
      </c>
      <c r="Q221" s="168">
        <v>6.0000000000000002E-5</v>
      </c>
      <c r="R221" s="168">
        <f>Q221*H221</f>
        <v>1.0755000000000001E-3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263</v>
      </c>
      <c r="AT221" s="170" t="s">
        <v>184</v>
      </c>
      <c r="AU221" s="170" t="s">
        <v>139</v>
      </c>
      <c r="AY221" s="17" t="s">
        <v>133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139</v>
      </c>
      <c r="BK221" s="171">
        <f>ROUND(I221*H221,2)</f>
        <v>0</v>
      </c>
      <c r="BL221" s="17" t="s">
        <v>183</v>
      </c>
      <c r="BM221" s="170" t="s">
        <v>288</v>
      </c>
    </row>
    <row r="222" spans="1:65" s="13" customFormat="1">
      <c r="B222" s="172"/>
      <c r="D222" s="173" t="s">
        <v>150</v>
      </c>
      <c r="E222" s="174" t="s">
        <v>1</v>
      </c>
      <c r="F222" s="175" t="s">
        <v>289</v>
      </c>
      <c r="H222" s="176">
        <v>17.925000000000001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150</v>
      </c>
      <c r="AU222" s="174" t="s">
        <v>139</v>
      </c>
      <c r="AV222" s="13" t="s">
        <v>139</v>
      </c>
      <c r="AW222" s="13" t="s">
        <v>33</v>
      </c>
      <c r="AX222" s="13" t="s">
        <v>84</v>
      </c>
      <c r="AY222" s="174" t="s">
        <v>133</v>
      </c>
    </row>
    <row r="223" spans="1:65" s="2" customFormat="1" ht="21.75" customHeight="1">
      <c r="A223" s="32"/>
      <c r="B223" s="157"/>
      <c r="C223" s="158">
        <v>33</v>
      </c>
      <c r="D223" s="158" t="s">
        <v>136</v>
      </c>
      <c r="E223" s="159" t="s">
        <v>290</v>
      </c>
      <c r="F223" s="160" t="s">
        <v>291</v>
      </c>
      <c r="G223" s="161" t="s">
        <v>221</v>
      </c>
      <c r="H223" s="162">
        <v>3.2000000000000001E-2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183</v>
      </c>
      <c r="AT223" s="170" t="s">
        <v>136</v>
      </c>
      <c r="AU223" s="170" t="s">
        <v>139</v>
      </c>
      <c r="AY223" s="17" t="s">
        <v>133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139</v>
      </c>
      <c r="BK223" s="171">
        <f>ROUND(I223*H223,2)</f>
        <v>0</v>
      </c>
      <c r="BL223" s="17" t="s">
        <v>183</v>
      </c>
      <c r="BM223" s="170" t="s">
        <v>292</v>
      </c>
    </row>
    <row r="224" spans="1:65" s="2" customFormat="1" ht="21.75" customHeight="1">
      <c r="A224" s="32"/>
      <c r="B224" s="157"/>
      <c r="C224" s="158">
        <v>34</v>
      </c>
      <c r="D224" s="158" t="s">
        <v>136</v>
      </c>
      <c r="E224" s="159" t="s">
        <v>293</v>
      </c>
      <c r="F224" s="160" t="s">
        <v>294</v>
      </c>
      <c r="G224" s="161" t="s">
        <v>221</v>
      </c>
      <c r="H224" s="162">
        <v>3.2000000000000001E-2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183</v>
      </c>
      <c r="AT224" s="170" t="s">
        <v>136</v>
      </c>
      <c r="AU224" s="170" t="s">
        <v>139</v>
      </c>
      <c r="AY224" s="17" t="s">
        <v>133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139</v>
      </c>
      <c r="BK224" s="171">
        <f>ROUND(I224*H224,2)</f>
        <v>0</v>
      </c>
      <c r="BL224" s="17" t="s">
        <v>183</v>
      </c>
      <c r="BM224" s="170" t="s">
        <v>295</v>
      </c>
    </row>
    <row r="225" spans="1:65" s="12" customFormat="1" ht="22.9" customHeight="1">
      <c r="B225" s="144"/>
      <c r="D225" s="145" t="s">
        <v>75</v>
      </c>
      <c r="E225" s="155" t="s">
        <v>296</v>
      </c>
      <c r="F225" s="155" t="s">
        <v>297</v>
      </c>
      <c r="I225" s="147"/>
      <c r="J225" s="156">
        <f>BK225</f>
        <v>0</v>
      </c>
      <c r="L225" s="144"/>
      <c r="M225" s="149"/>
      <c r="N225" s="150"/>
      <c r="O225" s="150"/>
      <c r="P225" s="151">
        <f>SUM(P226:P235)</f>
        <v>0</v>
      </c>
      <c r="Q225" s="150"/>
      <c r="R225" s="151">
        <f>SUM(R226:R235)</f>
        <v>8.3000000000000001E-3</v>
      </c>
      <c r="S225" s="150"/>
      <c r="T225" s="152">
        <f>SUM(T226:T235)</f>
        <v>2.1179999999999997E-2</v>
      </c>
      <c r="AR225" s="145" t="s">
        <v>139</v>
      </c>
      <c r="AT225" s="153" t="s">
        <v>75</v>
      </c>
      <c r="AU225" s="153" t="s">
        <v>84</v>
      </c>
      <c r="AY225" s="145" t="s">
        <v>133</v>
      </c>
      <c r="BK225" s="154">
        <f>SUM(BK226:BK235)</f>
        <v>0</v>
      </c>
    </row>
    <row r="226" spans="1:65" s="2" customFormat="1" ht="16.5" customHeight="1">
      <c r="A226" s="32"/>
      <c r="B226" s="157"/>
      <c r="C226" s="158">
        <v>35</v>
      </c>
      <c r="D226" s="158" t="s">
        <v>136</v>
      </c>
      <c r="E226" s="159" t="s">
        <v>298</v>
      </c>
      <c r="F226" s="160" t="s">
        <v>299</v>
      </c>
      <c r="G226" s="161" t="s">
        <v>276</v>
      </c>
      <c r="H226" s="162">
        <v>6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1.98E-3</v>
      </c>
      <c r="T226" s="169">
        <f>S226*H226</f>
        <v>1.188E-2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183</v>
      </c>
      <c r="AT226" s="170" t="s">
        <v>136</v>
      </c>
      <c r="AU226" s="170" t="s">
        <v>139</v>
      </c>
      <c r="AY226" s="17" t="s">
        <v>133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139</v>
      </c>
      <c r="BK226" s="171">
        <f>ROUND(I226*H226,2)</f>
        <v>0</v>
      </c>
      <c r="BL226" s="17" t="s">
        <v>183</v>
      </c>
      <c r="BM226" s="170" t="s">
        <v>300</v>
      </c>
    </row>
    <row r="227" spans="1:65" s="2" customFormat="1" ht="16.5" customHeight="1">
      <c r="A227" s="32"/>
      <c r="B227" s="157"/>
      <c r="C227" s="158">
        <v>36</v>
      </c>
      <c r="D227" s="158" t="s">
        <v>136</v>
      </c>
      <c r="E227" s="159" t="s">
        <v>301</v>
      </c>
      <c r="F227" s="160" t="s">
        <v>302</v>
      </c>
      <c r="G227" s="161" t="s">
        <v>276</v>
      </c>
      <c r="H227" s="162">
        <v>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1.7700000000000001E-3</v>
      </c>
      <c r="R227" s="168">
        <f>Q227*H227</f>
        <v>3.5400000000000002E-3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183</v>
      </c>
      <c r="AT227" s="170" t="s">
        <v>136</v>
      </c>
      <c r="AU227" s="170" t="s">
        <v>139</v>
      </c>
      <c r="AY227" s="17" t="s">
        <v>133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139</v>
      </c>
      <c r="BK227" s="171">
        <f>ROUND(I227*H227,2)</f>
        <v>0</v>
      </c>
      <c r="BL227" s="17" t="s">
        <v>183</v>
      </c>
      <c r="BM227" s="170" t="s">
        <v>303</v>
      </c>
    </row>
    <row r="228" spans="1:65" s="2" customFormat="1" ht="16.5" customHeight="1">
      <c r="A228" s="32"/>
      <c r="B228" s="157"/>
      <c r="C228" s="158">
        <v>37</v>
      </c>
      <c r="D228" s="158" t="s">
        <v>136</v>
      </c>
      <c r="E228" s="159" t="s">
        <v>304</v>
      </c>
      <c r="F228" s="160" t="s">
        <v>305</v>
      </c>
      <c r="G228" s="161" t="s">
        <v>276</v>
      </c>
      <c r="H228" s="162">
        <v>7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4.6000000000000001E-4</v>
      </c>
      <c r="R228" s="168">
        <f>Q228*H228</f>
        <v>3.2200000000000002E-3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183</v>
      </c>
      <c r="AT228" s="170" t="s">
        <v>136</v>
      </c>
      <c r="AU228" s="170" t="s">
        <v>139</v>
      </c>
      <c r="AY228" s="17" t="s">
        <v>133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139</v>
      </c>
      <c r="BK228" s="171">
        <f>ROUND(I228*H228,2)</f>
        <v>0</v>
      </c>
      <c r="BL228" s="17" t="s">
        <v>183</v>
      </c>
      <c r="BM228" s="170" t="s">
        <v>306</v>
      </c>
    </row>
    <row r="229" spans="1:65" s="2" customFormat="1" ht="16.5" customHeight="1">
      <c r="A229" s="32"/>
      <c r="B229" s="157"/>
      <c r="C229" s="158">
        <v>38</v>
      </c>
      <c r="D229" s="158" t="s">
        <v>136</v>
      </c>
      <c r="E229" s="159" t="s">
        <v>307</v>
      </c>
      <c r="F229" s="160" t="s">
        <v>308</v>
      </c>
      <c r="G229" s="161" t="s">
        <v>276</v>
      </c>
      <c r="H229" s="162">
        <v>2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7.6999999999999996E-4</v>
      </c>
      <c r="R229" s="168">
        <f>Q229*H229</f>
        <v>1.5399999999999999E-3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183</v>
      </c>
      <c r="AT229" s="170" t="s">
        <v>136</v>
      </c>
      <c r="AU229" s="170" t="s">
        <v>139</v>
      </c>
      <c r="AY229" s="17" t="s">
        <v>133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139</v>
      </c>
      <c r="BK229" s="171">
        <f>ROUND(I229*H229,2)</f>
        <v>0</v>
      </c>
      <c r="BL229" s="17" t="s">
        <v>183</v>
      </c>
      <c r="BM229" s="170" t="s">
        <v>309</v>
      </c>
    </row>
    <row r="230" spans="1:65" s="2" customFormat="1" ht="16.5" customHeight="1">
      <c r="A230" s="32"/>
      <c r="B230" s="157"/>
      <c r="C230" s="158">
        <v>39</v>
      </c>
      <c r="D230" s="158" t="s">
        <v>136</v>
      </c>
      <c r="E230" s="159" t="s">
        <v>310</v>
      </c>
      <c r="F230" s="160" t="s">
        <v>311</v>
      </c>
      <c r="G230" s="161" t="s">
        <v>181</v>
      </c>
      <c r="H230" s="162">
        <v>3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3.0999999999999999E-3</v>
      </c>
      <c r="T230" s="169">
        <f>S230*H230</f>
        <v>9.2999999999999992E-3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183</v>
      </c>
      <c r="AT230" s="170" t="s">
        <v>136</v>
      </c>
      <c r="AU230" s="170" t="s">
        <v>139</v>
      </c>
      <c r="AY230" s="17" t="s">
        <v>133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139</v>
      </c>
      <c r="BK230" s="171">
        <f>ROUND(I230*H230,2)</f>
        <v>0</v>
      </c>
      <c r="BL230" s="17" t="s">
        <v>183</v>
      </c>
      <c r="BM230" s="170" t="s">
        <v>312</v>
      </c>
    </row>
    <row r="231" spans="1:65" s="14" customFormat="1">
      <c r="B231" s="181"/>
      <c r="D231" s="173" t="s">
        <v>150</v>
      </c>
      <c r="E231" s="182" t="s">
        <v>1</v>
      </c>
      <c r="F231" s="183" t="s">
        <v>313</v>
      </c>
      <c r="H231" s="182" t="s">
        <v>1</v>
      </c>
      <c r="I231" s="184"/>
      <c r="L231" s="181"/>
      <c r="M231" s="185"/>
      <c r="N231" s="186"/>
      <c r="O231" s="186"/>
      <c r="P231" s="186"/>
      <c r="Q231" s="186"/>
      <c r="R231" s="186"/>
      <c r="S231" s="186"/>
      <c r="T231" s="187"/>
      <c r="AT231" s="182" t="s">
        <v>150</v>
      </c>
      <c r="AU231" s="182" t="s">
        <v>139</v>
      </c>
      <c r="AV231" s="14" t="s">
        <v>84</v>
      </c>
      <c r="AW231" s="14" t="s">
        <v>33</v>
      </c>
      <c r="AX231" s="14" t="s">
        <v>76</v>
      </c>
      <c r="AY231" s="182" t="s">
        <v>133</v>
      </c>
    </row>
    <row r="232" spans="1:65" s="13" customFormat="1">
      <c r="B232" s="172"/>
      <c r="D232" s="173" t="s">
        <v>150</v>
      </c>
      <c r="E232" s="174" t="s">
        <v>1</v>
      </c>
      <c r="F232" s="175" t="s">
        <v>81</v>
      </c>
      <c r="H232" s="176">
        <v>3</v>
      </c>
      <c r="I232" s="177"/>
      <c r="L232" s="172"/>
      <c r="M232" s="178"/>
      <c r="N232" s="179"/>
      <c r="O232" s="179"/>
      <c r="P232" s="179"/>
      <c r="Q232" s="179"/>
      <c r="R232" s="179"/>
      <c r="S232" s="179"/>
      <c r="T232" s="180"/>
      <c r="AT232" s="174" t="s">
        <v>150</v>
      </c>
      <c r="AU232" s="174" t="s">
        <v>139</v>
      </c>
      <c r="AV232" s="13" t="s">
        <v>139</v>
      </c>
      <c r="AW232" s="13" t="s">
        <v>33</v>
      </c>
      <c r="AX232" s="13" t="s">
        <v>84</v>
      </c>
      <c r="AY232" s="174" t="s">
        <v>133</v>
      </c>
    </row>
    <row r="233" spans="1:65" s="2" customFormat="1" ht="16.5" customHeight="1">
      <c r="A233" s="32"/>
      <c r="B233" s="157"/>
      <c r="C233" s="158">
        <v>40</v>
      </c>
      <c r="D233" s="158" t="s">
        <v>136</v>
      </c>
      <c r="E233" s="159" t="s">
        <v>314</v>
      </c>
      <c r="F233" s="160" t="s">
        <v>315</v>
      </c>
      <c r="G233" s="161" t="s">
        <v>276</v>
      </c>
      <c r="H233" s="162">
        <v>11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183</v>
      </c>
      <c r="AT233" s="170" t="s">
        <v>136</v>
      </c>
      <c r="AU233" s="170" t="s">
        <v>139</v>
      </c>
      <c r="AY233" s="17" t="s">
        <v>133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139</v>
      </c>
      <c r="BK233" s="171">
        <f>ROUND(I233*H233,2)</f>
        <v>0</v>
      </c>
      <c r="BL233" s="17" t="s">
        <v>183</v>
      </c>
      <c r="BM233" s="170" t="s">
        <v>316</v>
      </c>
    </row>
    <row r="234" spans="1:65" s="2" customFormat="1" ht="21.75" customHeight="1">
      <c r="A234" s="32"/>
      <c r="B234" s="157"/>
      <c r="C234" s="158">
        <v>41</v>
      </c>
      <c r="D234" s="158" t="s">
        <v>136</v>
      </c>
      <c r="E234" s="159" t="s">
        <v>317</v>
      </c>
      <c r="F234" s="160" t="s">
        <v>318</v>
      </c>
      <c r="G234" s="161" t="s">
        <v>221</v>
      </c>
      <c r="H234" s="162">
        <v>8.0000000000000002E-3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183</v>
      </c>
      <c r="AT234" s="170" t="s">
        <v>136</v>
      </c>
      <c r="AU234" s="170" t="s">
        <v>139</v>
      </c>
      <c r="AY234" s="17" t="s">
        <v>133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139</v>
      </c>
      <c r="BK234" s="171">
        <f>ROUND(I234*H234,2)</f>
        <v>0</v>
      </c>
      <c r="BL234" s="17" t="s">
        <v>183</v>
      </c>
      <c r="BM234" s="170" t="s">
        <v>319</v>
      </c>
    </row>
    <row r="235" spans="1:65" s="2" customFormat="1" ht="21.75" customHeight="1">
      <c r="A235" s="32"/>
      <c r="B235" s="157"/>
      <c r="C235" s="158">
        <v>42</v>
      </c>
      <c r="D235" s="158" t="s">
        <v>136</v>
      </c>
      <c r="E235" s="159" t="s">
        <v>320</v>
      </c>
      <c r="F235" s="160" t="s">
        <v>321</v>
      </c>
      <c r="G235" s="161" t="s">
        <v>221</v>
      </c>
      <c r="H235" s="162">
        <v>8.0000000000000002E-3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0</v>
      </c>
      <c r="R235" s="168">
        <f>Q235*H235</f>
        <v>0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183</v>
      </c>
      <c r="AT235" s="170" t="s">
        <v>136</v>
      </c>
      <c r="AU235" s="170" t="s">
        <v>139</v>
      </c>
      <c r="AY235" s="17" t="s">
        <v>133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139</v>
      </c>
      <c r="BK235" s="171">
        <f>ROUND(I235*H235,2)</f>
        <v>0</v>
      </c>
      <c r="BL235" s="17" t="s">
        <v>183</v>
      </c>
      <c r="BM235" s="170" t="s">
        <v>322</v>
      </c>
    </row>
    <row r="236" spans="1:65" s="12" customFormat="1" ht="22.9" customHeight="1">
      <c r="B236" s="144"/>
      <c r="D236" s="145" t="s">
        <v>75</v>
      </c>
      <c r="E236" s="155" t="s">
        <v>323</v>
      </c>
      <c r="F236" s="155" t="s">
        <v>324</v>
      </c>
      <c r="I236" s="147"/>
      <c r="J236" s="156">
        <f>BK236</f>
        <v>0</v>
      </c>
      <c r="L236" s="144"/>
      <c r="M236" s="149"/>
      <c r="N236" s="150"/>
      <c r="O236" s="150"/>
      <c r="P236" s="151">
        <f>SUM(P237:P247)</f>
        <v>0</v>
      </c>
      <c r="Q236" s="150"/>
      <c r="R236" s="151">
        <f>SUM(R237:R247)</f>
        <v>2.018E-2</v>
      </c>
      <c r="S236" s="150"/>
      <c r="T236" s="152">
        <f>SUM(T237:T247)</f>
        <v>2.7999999999999995E-3</v>
      </c>
      <c r="AR236" s="145" t="s">
        <v>139</v>
      </c>
      <c r="AT236" s="153" t="s">
        <v>75</v>
      </c>
      <c r="AU236" s="153" t="s">
        <v>84</v>
      </c>
      <c r="AY236" s="145" t="s">
        <v>133</v>
      </c>
      <c r="BK236" s="154">
        <f>SUM(BK237:BK247)</f>
        <v>0</v>
      </c>
    </row>
    <row r="237" spans="1:65" s="2" customFormat="1" ht="16.5" customHeight="1">
      <c r="A237" s="32"/>
      <c r="B237" s="157"/>
      <c r="C237" s="158">
        <v>43</v>
      </c>
      <c r="D237" s="158" t="s">
        <v>136</v>
      </c>
      <c r="E237" s="159" t="s">
        <v>325</v>
      </c>
      <c r="F237" s="160" t="s">
        <v>326</v>
      </c>
      <c r="G237" s="161" t="s">
        <v>276</v>
      </c>
      <c r="H237" s="162">
        <v>10</v>
      </c>
      <c r="I237" s="163"/>
      <c r="J237" s="164">
        <f t="shared" ref="J237:J247" si="10"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ref="P237:P247" si="11">O237*H237</f>
        <v>0</v>
      </c>
      <c r="Q237" s="168">
        <v>0</v>
      </c>
      <c r="R237" s="168">
        <f t="shared" ref="R237:R247" si="12">Q237*H237</f>
        <v>0</v>
      </c>
      <c r="S237" s="168">
        <v>2.7999999999999998E-4</v>
      </c>
      <c r="T237" s="169">
        <f t="shared" ref="T237:T247" si="13">S237*H237</f>
        <v>2.7999999999999995E-3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183</v>
      </c>
      <c r="AT237" s="170" t="s">
        <v>136</v>
      </c>
      <c r="AU237" s="170" t="s">
        <v>139</v>
      </c>
      <c r="AY237" s="17" t="s">
        <v>133</v>
      </c>
      <c r="BE237" s="171">
        <f t="shared" ref="BE237:BE247" si="14">IF(N237="základní",J237,0)</f>
        <v>0</v>
      </c>
      <c r="BF237" s="171">
        <f t="shared" ref="BF237:BF247" si="15">IF(N237="snížená",J237,0)</f>
        <v>0</v>
      </c>
      <c r="BG237" s="171">
        <f t="shared" ref="BG237:BG247" si="16">IF(N237="zákl. přenesená",J237,0)</f>
        <v>0</v>
      </c>
      <c r="BH237" s="171">
        <f t="shared" ref="BH237:BH247" si="17">IF(N237="sníž. přenesená",J237,0)</f>
        <v>0</v>
      </c>
      <c r="BI237" s="171">
        <f t="shared" ref="BI237:BI247" si="18">IF(N237="nulová",J237,0)</f>
        <v>0</v>
      </c>
      <c r="BJ237" s="17" t="s">
        <v>139</v>
      </c>
      <c r="BK237" s="171">
        <f t="shared" ref="BK237:BK247" si="19">ROUND(I237*H237,2)</f>
        <v>0</v>
      </c>
      <c r="BL237" s="17" t="s">
        <v>183</v>
      </c>
      <c r="BM237" s="170" t="s">
        <v>327</v>
      </c>
    </row>
    <row r="238" spans="1:65" s="2" customFormat="1" ht="21.75" customHeight="1">
      <c r="A238" s="32"/>
      <c r="B238" s="157"/>
      <c r="C238" s="158">
        <v>44</v>
      </c>
      <c r="D238" s="158" t="s">
        <v>136</v>
      </c>
      <c r="E238" s="159" t="s">
        <v>328</v>
      </c>
      <c r="F238" s="160" t="s">
        <v>329</v>
      </c>
      <c r="G238" s="161" t="s">
        <v>276</v>
      </c>
      <c r="H238" s="162">
        <v>20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4.2000000000000002E-4</v>
      </c>
      <c r="R238" s="168">
        <f t="shared" si="12"/>
        <v>8.4000000000000012E-3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183</v>
      </c>
      <c r="AT238" s="170" t="s">
        <v>136</v>
      </c>
      <c r="AU238" s="170" t="s">
        <v>139</v>
      </c>
      <c r="AY238" s="17" t="s">
        <v>133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139</v>
      </c>
      <c r="BK238" s="171">
        <f t="shared" si="19"/>
        <v>0</v>
      </c>
      <c r="BL238" s="17" t="s">
        <v>183</v>
      </c>
      <c r="BM238" s="170" t="s">
        <v>330</v>
      </c>
    </row>
    <row r="239" spans="1:65" s="2" customFormat="1" ht="21.75" customHeight="1">
      <c r="A239" s="32"/>
      <c r="B239" s="157"/>
      <c r="C239" s="188">
        <v>45</v>
      </c>
      <c r="D239" s="188" t="s">
        <v>184</v>
      </c>
      <c r="E239" s="189" t="s">
        <v>331</v>
      </c>
      <c r="F239" s="190" t="s">
        <v>332</v>
      </c>
      <c r="G239" s="191" t="s">
        <v>276</v>
      </c>
      <c r="H239" s="192">
        <v>7</v>
      </c>
      <c r="I239" s="193"/>
      <c r="J239" s="194">
        <f t="shared" si="10"/>
        <v>0</v>
      </c>
      <c r="K239" s="195"/>
      <c r="L239" s="196"/>
      <c r="M239" s="197" t="s">
        <v>1</v>
      </c>
      <c r="N239" s="198" t="s">
        <v>42</v>
      </c>
      <c r="O239" s="58"/>
      <c r="P239" s="168">
        <f t="shared" si="11"/>
        <v>0</v>
      </c>
      <c r="Q239" s="168">
        <v>1.1E-4</v>
      </c>
      <c r="R239" s="168">
        <f t="shared" si="12"/>
        <v>7.7000000000000007E-4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263</v>
      </c>
      <c r="AT239" s="170" t="s">
        <v>184</v>
      </c>
      <c r="AU239" s="170" t="s">
        <v>139</v>
      </c>
      <c r="AY239" s="17" t="s">
        <v>133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139</v>
      </c>
      <c r="BK239" s="171">
        <f t="shared" si="19"/>
        <v>0</v>
      </c>
      <c r="BL239" s="17" t="s">
        <v>183</v>
      </c>
      <c r="BM239" s="170" t="s">
        <v>333</v>
      </c>
    </row>
    <row r="240" spans="1:65" s="2" customFormat="1" ht="21.75" customHeight="1">
      <c r="A240" s="32"/>
      <c r="B240" s="157"/>
      <c r="C240" s="188">
        <v>46</v>
      </c>
      <c r="D240" s="188" t="s">
        <v>184</v>
      </c>
      <c r="E240" s="189" t="s">
        <v>334</v>
      </c>
      <c r="F240" s="190" t="s">
        <v>335</v>
      </c>
      <c r="G240" s="191" t="s">
        <v>276</v>
      </c>
      <c r="H240" s="192">
        <v>7</v>
      </c>
      <c r="I240" s="193"/>
      <c r="J240" s="194">
        <f t="shared" si="10"/>
        <v>0</v>
      </c>
      <c r="K240" s="195"/>
      <c r="L240" s="196"/>
      <c r="M240" s="197" t="s">
        <v>1</v>
      </c>
      <c r="N240" s="198" t="s">
        <v>42</v>
      </c>
      <c r="O240" s="58"/>
      <c r="P240" s="168">
        <f t="shared" si="11"/>
        <v>0</v>
      </c>
      <c r="Q240" s="168">
        <v>1.7000000000000001E-4</v>
      </c>
      <c r="R240" s="168">
        <f t="shared" si="12"/>
        <v>1.1900000000000001E-3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263</v>
      </c>
      <c r="AT240" s="170" t="s">
        <v>184</v>
      </c>
      <c r="AU240" s="170" t="s">
        <v>139</v>
      </c>
      <c r="AY240" s="17" t="s">
        <v>133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139</v>
      </c>
      <c r="BK240" s="171">
        <f t="shared" si="19"/>
        <v>0</v>
      </c>
      <c r="BL240" s="17" t="s">
        <v>183</v>
      </c>
      <c r="BM240" s="170" t="s">
        <v>336</v>
      </c>
    </row>
    <row r="241" spans="1:65" s="2" customFormat="1" ht="21.75" customHeight="1">
      <c r="A241" s="32"/>
      <c r="B241" s="157"/>
      <c r="C241" s="188">
        <v>47</v>
      </c>
      <c r="D241" s="188" t="s">
        <v>184</v>
      </c>
      <c r="E241" s="189" t="s">
        <v>337</v>
      </c>
      <c r="F241" s="190" t="s">
        <v>338</v>
      </c>
      <c r="G241" s="191" t="s">
        <v>276</v>
      </c>
      <c r="H241" s="192">
        <v>6</v>
      </c>
      <c r="I241" s="193"/>
      <c r="J241" s="194">
        <f t="shared" si="10"/>
        <v>0</v>
      </c>
      <c r="K241" s="195"/>
      <c r="L241" s="196"/>
      <c r="M241" s="197" t="s">
        <v>1</v>
      </c>
      <c r="N241" s="198" t="s">
        <v>42</v>
      </c>
      <c r="O241" s="58"/>
      <c r="P241" s="168">
        <f t="shared" si="11"/>
        <v>0</v>
      </c>
      <c r="Q241" s="168">
        <v>2.7E-4</v>
      </c>
      <c r="R241" s="168">
        <f t="shared" si="12"/>
        <v>1.6199999999999999E-3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263</v>
      </c>
      <c r="AT241" s="170" t="s">
        <v>184</v>
      </c>
      <c r="AU241" s="170" t="s">
        <v>139</v>
      </c>
      <c r="AY241" s="17" t="s">
        <v>133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139</v>
      </c>
      <c r="BK241" s="171">
        <f t="shared" si="19"/>
        <v>0</v>
      </c>
      <c r="BL241" s="17" t="s">
        <v>183</v>
      </c>
      <c r="BM241" s="170" t="s">
        <v>339</v>
      </c>
    </row>
    <row r="242" spans="1:65" s="2" customFormat="1" ht="21.75" customHeight="1">
      <c r="A242" s="32"/>
      <c r="B242" s="157"/>
      <c r="C242" s="158">
        <v>48</v>
      </c>
      <c r="D242" s="158" t="s">
        <v>136</v>
      </c>
      <c r="E242" s="159" t="s">
        <v>340</v>
      </c>
      <c r="F242" s="160" t="s">
        <v>341</v>
      </c>
      <c r="G242" s="161" t="s">
        <v>342</v>
      </c>
      <c r="H242" s="162">
        <v>1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0</v>
      </c>
      <c r="R242" s="168">
        <f t="shared" si="12"/>
        <v>0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183</v>
      </c>
      <c r="AT242" s="170" t="s">
        <v>136</v>
      </c>
      <c r="AU242" s="170" t="s">
        <v>139</v>
      </c>
      <c r="AY242" s="17" t="s">
        <v>133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139</v>
      </c>
      <c r="BK242" s="171">
        <f t="shared" si="19"/>
        <v>0</v>
      </c>
      <c r="BL242" s="17" t="s">
        <v>183</v>
      </c>
      <c r="BM242" s="170" t="s">
        <v>343</v>
      </c>
    </row>
    <row r="243" spans="1:65" s="2" customFormat="1" ht="21.75" customHeight="1">
      <c r="A243" s="32"/>
      <c r="B243" s="157"/>
      <c r="C243" s="158">
        <v>49</v>
      </c>
      <c r="D243" s="158" t="s">
        <v>136</v>
      </c>
      <c r="E243" s="159" t="s">
        <v>344</v>
      </c>
      <c r="F243" s="160" t="s">
        <v>345</v>
      </c>
      <c r="G243" s="161" t="s">
        <v>342</v>
      </c>
      <c r="H243" s="162">
        <v>1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0</v>
      </c>
      <c r="R243" s="168">
        <f t="shared" si="12"/>
        <v>0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183</v>
      </c>
      <c r="AT243" s="170" t="s">
        <v>136</v>
      </c>
      <c r="AU243" s="170" t="s">
        <v>139</v>
      </c>
      <c r="AY243" s="17" t="s">
        <v>133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139</v>
      </c>
      <c r="BK243" s="171">
        <f t="shared" si="19"/>
        <v>0</v>
      </c>
      <c r="BL243" s="17" t="s">
        <v>183</v>
      </c>
      <c r="BM243" s="170" t="s">
        <v>346</v>
      </c>
    </row>
    <row r="244" spans="1:65" s="2" customFormat="1" ht="21.75" customHeight="1">
      <c r="A244" s="32"/>
      <c r="B244" s="157"/>
      <c r="C244" s="158">
        <v>50</v>
      </c>
      <c r="D244" s="158" t="s">
        <v>136</v>
      </c>
      <c r="E244" s="159" t="s">
        <v>347</v>
      </c>
      <c r="F244" s="160" t="s">
        <v>348</v>
      </c>
      <c r="G244" s="161" t="s">
        <v>276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4.0000000000000002E-4</v>
      </c>
      <c r="R244" s="168">
        <f t="shared" si="12"/>
        <v>8.0000000000000002E-3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183</v>
      </c>
      <c r="AT244" s="170" t="s">
        <v>136</v>
      </c>
      <c r="AU244" s="170" t="s">
        <v>139</v>
      </c>
      <c r="AY244" s="17" t="s">
        <v>133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139</v>
      </c>
      <c r="BK244" s="171">
        <f t="shared" si="19"/>
        <v>0</v>
      </c>
      <c r="BL244" s="17" t="s">
        <v>183</v>
      </c>
      <c r="BM244" s="170" t="s">
        <v>349</v>
      </c>
    </row>
    <row r="245" spans="1:65" s="2" customFormat="1" ht="16.5" customHeight="1">
      <c r="A245" s="32"/>
      <c r="B245" s="157"/>
      <c r="C245" s="158">
        <v>51</v>
      </c>
      <c r="D245" s="158" t="s">
        <v>136</v>
      </c>
      <c r="E245" s="159" t="s">
        <v>350</v>
      </c>
      <c r="F245" s="160" t="s">
        <v>351</v>
      </c>
      <c r="G245" s="161" t="s">
        <v>276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1.0000000000000001E-5</v>
      </c>
      <c r="R245" s="168">
        <f t="shared" si="12"/>
        <v>2.0000000000000001E-4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183</v>
      </c>
      <c r="AT245" s="170" t="s">
        <v>136</v>
      </c>
      <c r="AU245" s="170" t="s">
        <v>139</v>
      </c>
      <c r="AY245" s="17" t="s">
        <v>133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139</v>
      </c>
      <c r="BK245" s="171">
        <f t="shared" si="19"/>
        <v>0</v>
      </c>
      <c r="BL245" s="17" t="s">
        <v>183</v>
      </c>
      <c r="BM245" s="170" t="s">
        <v>352</v>
      </c>
    </row>
    <row r="246" spans="1:65" s="2" customFormat="1" ht="21.75" customHeight="1">
      <c r="A246" s="32"/>
      <c r="B246" s="157"/>
      <c r="C246" s="158">
        <v>52</v>
      </c>
      <c r="D246" s="158" t="s">
        <v>136</v>
      </c>
      <c r="E246" s="159" t="s">
        <v>353</v>
      </c>
      <c r="F246" s="160" t="s">
        <v>354</v>
      </c>
      <c r="G246" s="161" t="s">
        <v>221</v>
      </c>
      <c r="H246" s="162">
        <v>0.02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183</v>
      </c>
      <c r="AT246" s="170" t="s">
        <v>136</v>
      </c>
      <c r="AU246" s="170" t="s">
        <v>139</v>
      </c>
      <c r="AY246" s="17" t="s">
        <v>133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139</v>
      </c>
      <c r="BK246" s="171">
        <f t="shared" si="19"/>
        <v>0</v>
      </c>
      <c r="BL246" s="17" t="s">
        <v>183</v>
      </c>
      <c r="BM246" s="170" t="s">
        <v>355</v>
      </c>
    </row>
    <row r="247" spans="1:65" s="2" customFormat="1" ht="21.75" customHeight="1">
      <c r="A247" s="32"/>
      <c r="B247" s="157"/>
      <c r="C247" s="158">
        <v>53</v>
      </c>
      <c r="D247" s="158" t="s">
        <v>136</v>
      </c>
      <c r="E247" s="159" t="s">
        <v>356</v>
      </c>
      <c r="F247" s="160" t="s">
        <v>357</v>
      </c>
      <c r="G247" s="161" t="s">
        <v>221</v>
      </c>
      <c r="H247" s="162">
        <v>0.02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0</v>
      </c>
      <c r="R247" s="168">
        <f t="shared" si="12"/>
        <v>0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183</v>
      </c>
      <c r="AT247" s="170" t="s">
        <v>136</v>
      </c>
      <c r="AU247" s="170" t="s">
        <v>139</v>
      </c>
      <c r="AY247" s="17" t="s">
        <v>133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139</v>
      </c>
      <c r="BK247" s="171">
        <f t="shared" si="19"/>
        <v>0</v>
      </c>
      <c r="BL247" s="17" t="s">
        <v>183</v>
      </c>
      <c r="BM247" s="170" t="s">
        <v>358</v>
      </c>
    </row>
    <row r="248" spans="1:65" s="12" customFormat="1" ht="22.9" customHeight="1">
      <c r="B248" s="144"/>
      <c r="D248" s="145" t="s">
        <v>75</v>
      </c>
      <c r="E248" s="155" t="s">
        <v>359</v>
      </c>
      <c r="F248" s="155" t="s">
        <v>360</v>
      </c>
      <c r="I248" s="147"/>
      <c r="J248" s="156">
        <f>BK248</f>
        <v>0</v>
      </c>
      <c r="L248" s="144"/>
      <c r="M248" s="149"/>
      <c r="N248" s="150"/>
      <c r="O248" s="150"/>
      <c r="P248" s="151">
        <f>SUM(P249:P259)</f>
        <v>0</v>
      </c>
      <c r="Q248" s="150"/>
      <c r="R248" s="151">
        <f>SUM(R249:R259)</f>
        <v>3.1499999999999996E-3</v>
      </c>
      <c r="S248" s="150"/>
      <c r="T248" s="152">
        <f>SUM(T249:T259)</f>
        <v>6.45E-3</v>
      </c>
      <c r="AR248" s="145" t="s">
        <v>139</v>
      </c>
      <c r="AT248" s="153" t="s">
        <v>75</v>
      </c>
      <c r="AU248" s="153" t="s">
        <v>84</v>
      </c>
      <c r="AY248" s="145" t="s">
        <v>133</v>
      </c>
      <c r="BK248" s="154">
        <f>SUM(BK249:BK259)</f>
        <v>0</v>
      </c>
    </row>
    <row r="249" spans="1:65" s="2" customFormat="1" ht="21.75" customHeight="1">
      <c r="A249" s="32"/>
      <c r="B249" s="157"/>
      <c r="C249" s="158">
        <v>54</v>
      </c>
      <c r="D249" s="158" t="s">
        <v>136</v>
      </c>
      <c r="E249" s="159" t="s">
        <v>361</v>
      </c>
      <c r="F249" s="160" t="s">
        <v>362</v>
      </c>
      <c r="G249" s="161" t="s">
        <v>276</v>
      </c>
      <c r="H249" s="162">
        <v>3</v>
      </c>
      <c r="I249" s="163"/>
      <c r="J249" s="164">
        <f>ROUND(I249*H249,2)</f>
        <v>0</v>
      </c>
      <c r="K249" s="165"/>
      <c r="L249" s="33"/>
      <c r="M249" s="166" t="s">
        <v>1</v>
      </c>
      <c r="N249" s="167" t="s">
        <v>42</v>
      </c>
      <c r="O249" s="58"/>
      <c r="P249" s="168">
        <f>O249*H249</f>
        <v>0</v>
      </c>
      <c r="Q249" s="168">
        <v>1.1E-4</v>
      </c>
      <c r="R249" s="168">
        <f>Q249*H249</f>
        <v>3.3E-4</v>
      </c>
      <c r="S249" s="168">
        <v>2.15E-3</v>
      </c>
      <c r="T249" s="169">
        <f>S249*H249</f>
        <v>6.45E-3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183</v>
      </c>
      <c r="AT249" s="170" t="s">
        <v>136</v>
      </c>
      <c r="AU249" s="170" t="s">
        <v>139</v>
      </c>
      <c r="AY249" s="17" t="s">
        <v>133</v>
      </c>
      <c r="BE249" s="171">
        <f>IF(N249="základní",J249,0)</f>
        <v>0</v>
      </c>
      <c r="BF249" s="171">
        <f>IF(N249="snížená",J249,0)</f>
        <v>0</v>
      </c>
      <c r="BG249" s="171">
        <f>IF(N249="zákl. přenesená",J249,0)</f>
        <v>0</v>
      </c>
      <c r="BH249" s="171">
        <f>IF(N249="sníž. přenesená",J249,0)</f>
        <v>0</v>
      </c>
      <c r="BI249" s="171">
        <f>IF(N249="nulová",J249,0)</f>
        <v>0</v>
      </c>
      <c r="BJ249" s="17" t="s">
        <v>139</v>
      </c>
      <c r="BK249" s="171">
        <f>ROUND(I249*H249,2)</f>
        <v>0</v>
      </c>
      <c r="BL249" s="17" t="s">
        <v>183</v>
      </c>
      <c r="BM249" s="170" t="s">
        <v>363</v>
      </c>
    </row>
    <row r="250" spans="1:65" s="2" customFormat="1" ht="21.75" customHeight="1">
      <c r="A250" s="32"/>
      <c r="B250" s="157"/>
      <c r="C250" s="158">
        <v>55</v>
      </c>
      <c r="D250" s="158" t="s">
        <v>136</v>
      </c>
      <c r="E250" s="159" t="s">
        <v>364</v>
      </c>
      <c r="F250" s="160" t="s">
        <v>365</v>
      </c>
      <c r="G250" s="161" t="s">
        <v>276</v>
      </c>
      <c r="H250" s="162">
        <v>1</v>
      </c>
      <c r="I250" s="163"/>
      <c r="J250" s="164">
        <f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>O250*H250</f>
        <v>0</v>
      </c>
      <c r="Q250" s="168">
        <v>5.9999999999999995E-4</v>
      </c>
      <c r="R250" s="168">
        <f>Q250*H250</f>
        <v>5.9999999999999995E-4</v>
      </c>
      <c r="S250" s="168">
        <v>0</v>
      </c>
      <c r="T250" s="169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183</v>
      </c>
      <c r="AT250" s="170" t="s">
        <v>136</v>
      </c>
      <c r="AU250" s="170" t="s">
        <v>139</v>
      </c>
      <c r="AY250" s="17" t="s">
        <v>133</v>
      </c>
      <c r="BE250" s="171">
        <f>IF(N250="základní",J250,0)</f>
        <v>0</v>
      </c>
      <c r="BF250" s="171">
        <f>IF(N250="snížená",J250,0)</f>
        <v>0</v>
      </c>
      <c r="BG250" s="171">
        <f>IF(N250="zákl. přenesená",J250,0)</f>
        <v>0</v>
      </c>
      <c r="BH250" s="171">
        <f>IF(N250="sníž. přenesená",J250,0)</f>
        <v>0</v>
      </c>
      <c r="BI250" s="171">
        <f>IF(N250="nulová",J250,0)</f>
        <v>0</v>
      </c>
      <c r="BJ250" s="17" t="s">
        <v>139</v>
      </c>
      <c r="BK250" s="171">
        <f>ROUND(I250*H250,2)</f>
        <v>0</v>
      </c>
      <c r="BL250" s="17" t="s">
        <v>183</v>
      </c>
      <c r="BM250" s="170" t="s">
        <v>366</v>
      </c>
    </row>
    <row r="251" spans="1:65" s="14" customFormat="1">
      <c r="B251" s="181"/>
      <c r="D251" s="173" t="s">
        <v>150</v>
      </c>
      <c r="E251" s="182" t="s">
        <v>1</v>
      </c>
      <c r="F251" s="183" t="s">
        <v>367</v>
      </c>
      <c r="H251" s="182" t="s">
        <v>1</v>
      </c>
      <c r="I251" s="184"/>
      <c r="L251" s="181"/>
      <c r="M251" s="185"/>
      <c r="N251" s="186"/>
      <c r="O251" s="186"/>
      <c r="P251" s="186"/>
      <c r="Q251" s="186"/>
      <c r="R251" s="186"/>
      <c r="S251" s="186"/>
      <c r="T251" s="187"/>
      <c r="AT251" s="182" t="s">
        <v>150</v>
      </c>
      <c r="AU251" s="182" t="s">
        <v>139</v>
      </c>
      <c r="AV251" s="14" t="s">
        <v>84</v>
      </c>
      <c r="AW251" s="14" t="s">
        <v>33</v>
      </c>
      <c r="AX251" s="14" t="s">
        <v>76</v>
      </c>
      <c r="AY251" s="182" t="s">
        <v>133</v>
      </c>
    </row>
    <row r="252" spans="1:65" s="13" customFormat="1">
      <c r="B252" s="172"/>
      <c r="D252" s="173" t="s">
        <v>150</v>
      </c>
      <c r="E252" s="174" t="s">
        <v>1</v>
      </c>
      <c r="F252" s="175" t="s">
        <v>84</v>
      </c>
      <c r="H252" s="176">
        <v>1</v>
      </c>
      <c r="I252" s="177"/>
      <c r="L252" s="172"/>
      <c r="M252" s="178"/>
      <c r="N252" s="179"/>
      <c r="O252" s="179"/>
      <c r="P252" s="179"/>
      <c r="Q252" s="179"/>
      <c r="R252" s="179"/>
      <c r="S252" s="179"/>
      <c r="T252" s="180"/>
      <c r="AT252" s="174" t="s">
        <v>150</v>
      </c>
      <c r="AU252" s="174" t="s">
        <v>139</v>
      </c>
      <c r="AV252" s="13" t="s">
        <v>139</v>
      </c>
      <c r="AW252" s="13" t="s">
        <v>33</v>
      </c>
      <c r="AX252" s="13" t="s">
        <v>84</v>
      </c>
      <c r="AY252" s="174" t="s">
        <v>133</v>
      </c>
    </row>
    <row r="253" spans="1:65" s="2" customFormat="1" ht="21.75" customHeight="1">
      <c r="A253" s="32"/>
      <c r="B253" s="157"/>
      <c r="C253" s="158">
        <v>56</v>
      </c>
      <c r="D253" s="158" t="s">
        <v>136</v>
      </c>
      <c r="E253" s="159" t="s">
        <v>368</v>
      </c>
      <c r="F253" s="160" t="s">
        <v>369</v>
      </c>
      <c r="G253" s="161" t="s">
        <v>276</v>
      </c>
      <c r="H253" s="162">
        <v>3</v>
      </c>
      <c r="I253" s="163"/>
      <c r="J253" s="164">
        <f t="shared" ref="J253:J259" si="20"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ref="P253:P259" si="21">O253*H253</f>
        <v>0</v>
      </c>
      <c r="Q253" s="168">
        <v>5.4000000000000001E-4</v>
      </c>
      <c r="R253" s="168">
        <f t="shared" ref="R253:R259" si="22">Q253*H253</f>
        <v>1.6199999999999999E-3</v>
      </c>
      <c r="S253" s="168">
        <v>0</v>
      </c>
      <c r="T253" s="169">
        <f t="shared" ref="T253:T259" si="23"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183</v>
      </c>
      <c r="AT253" s="170" t="s">
        <v>136</v>
      </c>
      <c r="AU253" s="170" t="s">
        <v>139</v>
      </c>
      <c r="AY253" s="17" t="s">
        <v>133</v>
      </c>
      <c r="BE253" s="171">
        <f t="shared" ref="BE253:BE259" si="24">IF(N253="základní",J253,0)</f>
        <v>0</v>
      </c>
      <c r="BF253" s="171">
        <f t="shared" ref="BF253:BF259" si="25">IF(N253="snížená",J253,0)</f>
        <v>0</v>
      </c>
      <c r="BG253" s="171">
        <f t="shared" ref="BG253:BG259" si="26">IF(N253="zákl. přenesená",J253,0)</f>
        <v>0</v>
      </c>
      <c r="BH253" s="171">
        <f t="shared" ref="BH253:BH259" si="27">IF(N253="sníž. přenesená",J253,0)</f>
        <v>0</v>
      </c>
      <c r="BI253" s="171">
        <f t="shared" ref="BI253:BI259" si="28">IF(N253="nulová",J253,0)</f>
        <v>0</v>
      </c>
      <c r="BJ253" s="17" t="s">
        <v>139</v>
      </c>
      <c r="BK253" s="171">
        <f t="shared" ref="BK253:BK259" si="29">ROUND(I253*H253,2)</f>
        <v>0</v>
      </c>
      <c r="BL253" s="17" t="s">
        <v>183</v>
      </c>
      <c r="BM253" s="170" t="s">
        <v>370</v>
      </c>
    </row>
    <row r="254" spans="1:65" s="2" customFormat="1" ht="21.75" customHeight="1">
      <c r="A254" s="32"/>
      <c r="B254" s="157"/>
      <c r="C254" s="158">
        <v>57</v>
      </c>
      <c r="D254" s="158" t="s">
        <v>136</v>
      </c>
      <c r="E254" s="159" t="s">
        <v>371</v>
      </c>
      <c r="F254" s="160" t="s">
        <v>372</v>
      </c>
      <c r="G254" s="161" t="s">
        <v>342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5.9999999999999995E-4</v>
      </c>
      <c r="R254" s="168">
        <f t="shared" si="22"/>
        <v>5.9999999999999995E-4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183</v>
      </c>
      <c r="AT254" s="170" t="s">
        <v>136</v>
      </c>
      <c r="AU254" s="170" t="s">
        <v>139</v>
      </c>
      <c r="AY254" s="17" t="s">
        <v>133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139</v>
      </c>
      <c r="BK254" s="171">
        <f t="shared" si="29"/>
        <v>0</v>
      </c>
      <c r="BL254" s="17" t="s">
        <v>183</v>
      </c>
      <c r="BM254" s="170" t="s">
        <v>373</v>
      </c>
    </row>
    <row r="255" spans="1:65" s="2" customFormat="1" ht="16.5" customHeight="1">
      <c r="A255" s="32"/>
      <c r="B255" s="157"/>
      <c r="C255" s="158">
        <v>58</v>
      </c>
      <c r="D255" s="158" t="s">
        <v>136</v>
      </c>
      <c r="E255" s="159" t="s">
        <v>374</v>
      </c>
      <c r="F255" s="160" t="s">
        <v>375</v>
      </c>
      <c r="G255" s="161" t="s">
        <v>181</v>
      </c>
      <c r="H255" s="162">
        <v>2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0</v>
      </c>
      <c r="R255" s="168">
        <f t="shared" si="22"/>
        <v>0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183</v>
      </c>
      <c r="AT255" s="170" t="s">
        <v>136</v>
      </c>
      <c r="AU255" s="170" t="s">
        <v>139</v>
      </c>
      <c r="AY255" s="17" t="s">
        <v>133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139</v>
      </c>
      <c r="BK255" s="171">
        <f t="shared" si="29"/>
        <v>0</v>
      </c>
      <c r="BL255" s="17" t="s">
        <v>183</v>
      </c>
      <c r="BM255" s="170" t="s">
        <v>376</v>
      </c>
    </row>
    <row r="256" spans="1:65" s="2" customFormat="1" ht="16.5" customHeight="1">
      <c r="A256" s="32"/>
      <c r="B256" s="157"/>
      <c r="C256" s="158">
        <v>59</v>
      </c>
      <c r="D256" s="158" t="s">
        <v>136</v>
      </c>
      <c r="E256" s="159" t="s">
        <v>377</v>
      </c>
      <c r="F256" s="160" t="s">
        <v>378</v>
      </c>
      <c r="G256" s="161" t="s">
        <v>276</v>
      </c>
      <c r="H256" s="162">
        <v>3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0</v>
      </c>
      <c r="R256" s="168">
        <f t="shared" si="22"/>
        <v>0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183</v>
      </c>
      <c r="AT256" s="170" t="s">
        <v>136</v>
      </c>
      <c r="AU256" s="170" t="s">
        <v>139</v>
      </c>
      <c r="AY256" s="17" t="s">
        <v>133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139</v>
      </c>
      <c r="BK256" s="171">
        <f t="shared" si="29"/>
        <v>0</v>
      </c>
      <c r="BL256" s="17" t="s">
        <v>183</v>
      </c>
      <c r="BM256" s="170" t="s">
        <v>379</v>
      </c>
    </row>
    <row r="257" spans="1:65" s="2" customFormat="1" ht="16.5" customHeight="1">
      <c r="A257" s="32"/>
      <c r="B257" s="157"/>
      <c r="C257" s="158">
        <v>60</v>
      </c>
      <c r="D257" s="158" t="s">
        <v>136</v>
      </c>
      <c r="E257" s="159" t="s">
        <v>380</v>
      </c>
      <c r="F257" s="160" t="s">
        <v>381</v>
      </c>
      <c r="G257" s="161" t="s">
        <v>181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183</v>
      </c>
      <c r="AT257" s="170" t="s">
        <v>136</v>
      </c>
      <c r="AU257" s="170" t="s">
        <v>139</v>
      </c>
      <c r="AY257" s="17" t="s">
        <v>133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139</v>
      </c>
      <c r="BK257" s="171">
        <f t="shared" si="29"/>
        <v>0</v>
      </c>
      <c r="BL257" s="17" t="s">
        <v>183</v>
      </c>
      <c r="BM257" s="170" t="s">
        <v>382</v>
      </c>
    </row>
    <row r="258" spans="1:65" s="2" customFormat="1" ht="21.75" customHeight="1">
      <c r="A258" s="32"/>
      <c r="B258" s="157"/>
      <c r="C258" s="158">
        <v>61</v>
      </c>
      <c r="D258" s="158" t="s">
        <v>136</v>
      </c>
      <c r="E258" s="159" t="s">
        <v>383</v>
      </c>
      <c r="F258" s="160" t="s">
        <v>384</v>
      </c>
      <c r="G258" s="161" t="s">
        <v>221</v>
      </c>
      <c r="H258" s="162">
        <v>3.0000000000000001E-3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183</v>
      </c>
      <c r="AT258" s="170" t="s">
        <v>136</v>
      </c>
      <c r="AU258" s="170" t="s">
        <v>139</v>
      </c>
      <c r="AY258" s="17" t="s">
        <v>133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139</v>
      </c>
      <c r="BK258" s="171">
        <f t="shared" si="29"/>
        <v>0</v>
      </c>
      <c r="BL258" s="17" t="s">
        <v>183</v>
      </c>
      <c r="BM258" s="170" t="s">
        <v>385</v>
      </c>
    </row>
    <row r="259" spans="1:65" s="2" customFormat="1" ht="21.75" customHeight="1">
      <c r="A259" s="32"/>
      <c r="B259" s="157"/>
      <c r="C259" s="158">
        <v>62</v>
      </c>
      <c r="D259" s="158" t="s">
        <v>136</v>
      </c>
      <c r="E259" s="159" t="s">
        <v>386</v>
      </c>
      <c r="F259" s="160" t="s">
        <v>387</v>
      </c>
      <c r="G259" s="161" t="s">
        <v>221</v>
      </c>
      <c r="H259" s="162">
        <v>3.0000000000000001E-3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183</v>
      </c>
      <c r="AT259" s="170" t="s">
        <v>136</v>
      </c>
      <c r="AU259" s="170" t="s">
        <v>139</v>
      </c>
      <c r="AY259" s="17" t="s">
        <v>133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139</v>
      </c>
      <c r="BK259" s="171">
        <f t="shared" si="29"/>
        <v>0</v>
      </c>
      <c r="BL259" s="17" t="s">
        <v>183</v>
      </c>
      <c r="BM259" s="170" t="s">
        <v>388</v>
      </c>
    </row>
    <row r="260" spans="1:65" s="12" customFormat="1" ht="22.9" customHeight="1">
      <c r="B260" s="144"/>
      <c r="D260" s="145" t="s">
        <v>75</v>
      </c>
      <c r="E260" s="155" t="s">
        <v>389</v>
      </c>
      <c r="F260" s="155" t="s">
        <v>390</v>
      </c>
      <c r="I260" s="147"/>
      <c r="J260" s="156">
        <f>BK260</f>
        <v>0</v>
      </c>
      <c r="L260" s="144"/>
      <c r="M260" s="149"/>
      <c r="N260" s="150"/>
      <c r="O260" s="150"/>
      <c r="P260" s="151">
        <f>SUM(P261:P281)</f>
        <v>0</v>
      </c>
      <c r="Q260" s="150"/>
      <c r="R260" s="151">
        <f>SUM(R261:R281)</f>
        <v>6.4979999999999996E-2</v>
      </c>
      <c r="S260" s="150"/>
      <c r="T260" s="152">
        <f>SUM(T261:T281)</f>
        <v>7.775E-2</v>
      </c>
      <c r="AR260" s="145" t="s">
        <v>139</v>
      </c>
      <c r="AT260" s="153" t="s">
        <v>75</v>
      </c>
      <c r="AU260" s="153" t="s">
        <v>84</v>
      </c>
      <c r="AY260" s="145" t="s">
        <v>133</v>
      </c>
      <c r="BK260" s="154">
        <f>SUM(BK261:BK281)</f>
        <v>0</v>
      </c>
    </row>
    <row r="261" spans="1:65" s="2" customFormat="1" ht="16.5" customHeight="1">
      <c r="A261" s="32"/>
      <c r="B261" s="157"/>
      <c r="C261" s="158">
        <v>63</v>
      </c>
      <c r="D261" s="158" t="s">
        <v>136</v>
      </c>
      <c r="E261" s="159" t="s">
        <v>391</v>
      </c>
      <c r="F261" s="160" t="s">
        <v>392</v>
      </c>
      <c r="G261" s="161" t="s">
        <v>342</v>
      </c>
      <c r="H261" s="162">
        <v>1</v>
      </c>
      <c r="I261" s="163"/>
      <c r="J261" s="164">
        <f t="shared" ref="J261:J281" si="30">ROUND(I261*H261,2)</f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ref="P261:P281" si="31">O261*H261</f>
        <v>0</v>
      </c>
      <c r="Q261" s="168">
        <v>0</v>
      </c>
      <c r="R261" s="168">
        <f t="shared" ref="R261:R281" si="32">Q261*H261</f>
        <v>0</v>
      </c>
      <c r="S261" s="168">
        <v>1.933E-2</v>
      </c>
      <c r="T261" s="169">
        <f t="shared" ref="T261:T281" si="33">S261*H261</f>
        <v>1.933E-2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183</v>
      </c>
      <c r="AT261" s="170" t="s">
        <v>136</v>
      </c>
      <c r="AU261" s="170" t="s">
        <v>139</v>
      </c>
      <c r="AY261" s="17" t="s">
        <v>133</v>
      </c>
      <c r="BE261" s="171">
        <f t="shared" ref="BE261:BE281" si="34">IF(N261="základní",J261,0)</f>
        <v>0</v>
      </c>
      <c r="BF261" s="171">
        <f t="shared" ref="BF261:BF281" si="35">IF(N261="snížená",J261,0)</f>
        <v>0</v>
      </c>
      <c r="BG261" s="171">
        <f t="shared" ref="BG261:BG281" si="36">IF(N261="zákl. přenesená",J261,0)</f>
        <v>0</v>
      </c>
      <c r="BH261" s="171">
        <f t="shared" ref="BH261:BH281" si="37">IF(N261="sníž. přenesená",J261,0)</f>
        <v>0</v>
      </c>
      <c r="BI261" s="171">
        <f t="shared" ref="BI261:BI281" si="38">IF(N261="nulová",J261,0)</f>
        <v>0</v>
      </c>
      <c r="BJ261" s="17" t="s">
        <v>139</v>
      </c>
      <c r="BK261" s="171">
        <f t="shared" ref="BK261:BK281" si="39">ROUND(I261*H261,2)</f>
        <v>0</v>
      </c>
      <c r="BL261" s="17" t="s">
        <v>183</v>
      </c>
      <c r="BM261" s="170" t="s">
        <v>393</v>
      </c>
    </row>
    <row r="262" spans="1:65" s="2" customFormat="1" ht="21.75" customHeight="1">
      <c r="A262" s="32"/>
      <c r="B262" s="157"/>
      <c r="C262" s="158">
        <v>64</v>
      </c>
      <c r="D262" s="158" t="s">
        <v>136</v>
      </c>
      <c r="E262" s="159" t="s">
        <v>394</v>
      </c>
      <c r="F262" s="160" t="s">
        <v>395</v>
      </c>
      <c r="G262" s="161" t="s">
        <v>342</v>
      </c>
      <c r="H262" s="162">
        <v>1</v>
      </c>
      <c r="I262" s="163"/>
      <c r="J262" s="164">
        <f t="shared" si="3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31"/>
        <v>0</v>
      </c>
      <c r="Q262" s="168">
        <v>1.3820000000000001E-2</v>
      </c>
      <c r="R262" s="168">
        <f t="shared" si="32"/>
        <v>1.3820000000000001E-2</v>
      </c>
      <c r="S262" s="168">
        <v>0</v>
      </c>
      <c r="T262" s="169">
        <f t="shared" si="3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183</v>
      </c>
      <c r="AT262" s="170" t="s">
        <v>136</v>
      </c>
      <c r="AU262" s="170" t="s">
        <v>139</v>
      </c>
      <c r="AY262" s="17" t="s">
        <v>133</v>
      </c>
      <c r="BE262" s="171">
        <f t="shared" si="34"/>
        <v>0</v>
      </c>
      <c r="BF262" s="171">
        <f t="shared" si="35"/>
        <v>0</v>
      </c>
      <c r="BG262" s="171">
        <f t="shared" si="36"/>
        <v>0</v>
      </c>
      <c r="BH262" s="171">
        <f t="shared" si="37"/>
        <v>0</v>
      </c>
      <c r="BI262" s="171">
        <f t="shared" si="38"/>
        <v>0</v>
      </c>
      <c r="BJ262" s="17" t="s">
        <v>139</v>
      </c>
      <c r="BK262" s="171">
        <f t="shared" si="39"/>
        <v>0</v>
      </c>
      <c r="BL262" s="17" t="s">
        <v>183</v>
      </c>
      <c r="BM262" s="170" t="s">
        <v>396</v>
      </c>
    </row>
    <row r="263" spans="1:65" s="2" customFormat="1" ht="16.5" customHeight="1">
      <c r="A263" s="32"/>
      <c r="B263" s="157"/>
      <c r="C263" s="158">
        <v>65</v>
      </c>
      <c r="D263" s="158" t="s">
        <v>136</v>
      </c>
      <c r="E263" s="159" t="s">
        <v>397</v>
      </c>
      <c r="F263" s="160" t="s">
        <v>398</v>
      </c>
      <c r="G263" s="161" t="s">
        <v>342</v>
      </c>
      <c r="H263" s="162">
        <v>1</v>
      </c>
      <c r="I263" s="163"/>
      <c r="J263" s="164">
        <f t="shared" si="3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31"/>
        <v>0</v>
      </c>
      <c r="Q263" s="168">
        <v>0</v>
      </c>
      <c r="R263" s="168">
        <f t="shared" si="32"/>
        <v>0</v>
      </c>
      <c r="S263" s="168">
        <v>1.9460000000000002E-2</v>
      </c>
      <c r="T263" s="169">
        <f t="shared" si="33"/>
        <v>1.9460000000000002E-2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183</v>
      </c>
      <c r="AT263" s="170" t="s">
        <v>136</v>
      </c>
      <c r="AU263" s="170" t="s">
        <v>139</v>
      </c>
      <c r="AY263" s="17" t="s">
        <v>133</v>
      </c>
      <c r="BE263" s="171">
        <f t="shared" si="34"/>
        <v>0</v>
      </c>
      <c r="BF263" s="171">
        <f t="shared" si="35"/>
        <v>0</v>
      </c>
      <c r="BG263" s="171">
        <f t="shared" si="36"/>
        <v>0</v>
      </c>
      <c r="BH263" s="171">
        <f t="shared" si="37"/>
        <v>0</v>
      </c>
      <c r="BI263" s="171">
        <f t="shared" si="38"/>
        <v>0</v>
      </c>
      <c r="BJ263" s="17" t="s">
        <v>139</v>
      </c>
      <c r="BK263" s="171">
        <f t="shared" si="39"/>
        <v>0</v>
      </c>
      <c r="BL263" s="17" t="s">
        <v>183</v>
      </c>
      <c r="BM263" s="170" t="s">
        <v>399</v>
      </c>
    </row>
    <row r="264" spans="1:65" s="2" customFormat="1" ht="21.75" customHeight="1">
      <c r="A264" s="32"/>
      <c r="B264" s="157"/>
      <c r="C264" s="158">
        <v>66</v>
      </c>
      <c r="D264" s="158" t="s">
        <v>136</v>
      </c>
      <c r="E264" s="159" t="s">
        <v>400</v>
      </c>
      <c r="F264" s="160" t="s">
        <v>401</v>
      </c>
      <c r="G264" s="161" t="s">
        <v>342</v>
      </c>
      <c r="H264" s="162">
        <v>1</v>
      </c>
      <c r="I264" s="163"/>
      <c r="J264" s="164">
        <f t="shared" si="3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31"/>
        <v>0</v>
      </c>
      <c r="Q264" s="168">
        <v>1.375E-2</v>
      </c>
      <c r="R264" s="168">
        <f t="shared" si="32"/>
        <v>1.375E-2</v>
      </c>
      <c r="S264" s="168">
        <v>0</v>
      </c>
      <c r="T264" s="169">
        <f t="shared" si="3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183</v>
      </c>
      <c r="AT264" s="170" t="s">
        <v>136</v>
      </c>
      <c r="AU264" s="170" t="s">
        <v>139</v>
      </c>
      <c r="AY264" s="17" t="s">
        <v>133</v>
      </c>
      <c r="BE264" s="171">
        <f t="shared" si="34"/>
        <v>0</v>
      </c>
      <c r="BF264" s="171">
        <f t="shared" si="35"/>
        <v>0</v>
      </c>
      <c r="BG264" s="171">
        <f t="shared" si="36"/>
        <v>0</v>
      </c>
      <c r="BH264" s="171">
        <f t="shared" si="37"/>
        <v>0</v>
      </c>
      <c r="BI264" s="171">
        <f t="shared" si="38"/>
        <v>0</v>
      </c>
      <c r="BJ264" s="17" t="s">
        <v>139</v>
      </c>
      <c r="BK264" s="171">
        <f t="shared" si="39"/>
        <v>0</v>
      </c>
      <c r="BL264" s="17" t="s">
        <v>183</v>
      </c>
      <c r="BM264" s="170" t="s">
        <v>402</v>
      </c>
    </row>
    <row r="265" spans="1:65" s="2" customFormat="1" ht="16.5" customHeight="1">
      <c r="A265" s="32"/>
      <c r="B265" s="157"/>
      <c r="C265" s="158">
        <v>67</v>
      </c>
      <c r="D265" s="158" t="s">
        <v>136</v>
      </c>
      <c r="E265" s="159" t="s">
        <v>403</v>
      </c>
      <c r="F265" s="160" t="s">
        <v>404</v>
      </c>
      <c r="G265" s="161" t="s">
        <v>342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0</v>
      </c>
      <c r="R265" s="168">
        <f t="shared" si="32"/>
        <v>0</v>
      </c>
      <c r="S265" s="168">
        <v>3.2899999999999999E-2</v>
      </c>
      <c r="T265" s="169">
        <f t="shared" si="33"/>
        <v>3.2899999999999999E-2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183</v>
      </c>
      <c r="AT265" s="170" t="s">
        <v>136</v>
      </c>
      <c r="AU265" s="170" t="s">
        <v>139</v>
      </c>
      <c r="AY265" s="17" t="s">
        <v>133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139</v>
      </c>
      <c r="BK265" s="171">
        <f t="shared" si="39"/>
        <v>0</v>
      </c>
      <c r="BL265" s="17" t="s">
        <v>183</v>
      </c>
      <c r="BM265" s="170" t="s">
        <v>405</v>
      </c>
    </row>
    <row r="266" spans="1:65" s="2" customFormat="1" ht="21.75" customHeight="1">
      <c r="A266" s="32"/>
      <c r="B266" s="157"/>
      <c r="C266" s="158">
        <v>68</v>
      </c>
      <c r="D266" s="158" t="s">
        <v>136</v>
      </c>
      <c r="E266" s="159" t="s">
        <v>406</v>
      </c>
      <c r="F266" s="160" t="s">
        <v>407</v>
      </c>
      <c r="G266" s="161" t="s">
        <v>342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1.5339999999999999E-2</v>
      </c>
      <c r="R266" s="168">
        <f t="shared" si="32"/>
        <v>1.5339999999999999E-2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183</v>
      </c>
      <c r="AT266" s="170" t="s">
        <v>136</v>
      </c>
      <c r="AU266" s="170" t="s">
        <v>139</v>
      </c>
      <c r="AY266" s="17" t="s">
        <v>133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139</v>
      </c>
      <c r="BK266" s="171">
        <f t="shared" si="39"/>
        <v>0</v>
      </c>
      <c r="BL266" s="17" t="s">
        <v>183</v>
      </c>
      <c r="BM266" s="170" t="s">
        <v>408</v>
      </c>
    </row>
    <row r="267" spans="1:65" s="2" customFormat="1" ht="16.5" customHeight="1">
      <c r="A267" s="32"/>
      <c r="B267" s="157"/>
      <c r="C267" s="158">
        <v>69</v>
      </c>
      <c r="D267" s="158" t="s">
        <v>136</v>
      </c>
      <c r="E267" s="159" t="s">
        <v>409</v>
      </c>
      <c r="F267" s="160" t="s">
        <v>410</v>
      </c>
      <c r="G267" s="161" t="s">
        <v>181</v>
      </c>
      <c r="H267" s="162">
        <v>6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4.8999999999999998E-4</v>
      </c>
      <c r="T267" s="169">
        <f t="shared" si="33"/>
        <v>2.9399999999999999E-3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183</v>
      </c>
      <c r="AT267" s="170" t="s">
        <v>136</v>
      </c>
      <c r="AU267" s="170" t="s">
        <v>139</v>
      </c>
      <c r="AY267" s="17" t="s">
        <v>133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139</v>
      </c>
      <c r="BK267" s="171">
        <f t="shared" si="39"/>
        <v>0</v>
      </c>
      <c r="BL267" s="17" t="s">
        <v>183</v>
      </c>
      <c r="BM267" s="170" t="s">
        <v>411</v>
      </c>
    </row>
    <row r="268" spans="1:65" s="2" customFormat="1" ht="16.5" customHeight="1">
      <c r="A268" s="32"/>
      <c r="B268" s="157"/>
      <c r="C268" s="158">
        <v>70</v>
      </c>
      <c r="D268" s="158" t="s">
        <v>136</v>
      </c>
      <c r="E268" s="159" t="s">
        <v>412</v>
      </c>
      <c r="F268" s="160" t="s">
        <v>413</v>
      </c>
      <c r="G268" s="161" t="s">
        <v>342</v>
      </c>
      <c r="H268" s="162">
        <v>6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1.89E-3</v>
      </c>
      <c r="R268" s="168">
        <f t="shared" si="32"/>
        <v>1.1339999999999999E-2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183</v>
      </c>
      <c r="AT268" s="170" t="s">
        <v>136</v>
      </c>
      <c r="AU268" s="170" t="s">
        <v>139</v>
      </c>
      <c r="AY268" s="17" t="s">
        <v>133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139</v>
      </c>
      <c r="BK268" s="171">
        <f t="shared" si="39"/>
        <v>0</v>
      </c>
      <c r="BL268" s="17" t="s">
        <v>183</v>
      </c>
      <c r="BM268" s="170" t="s">
        <v>414</v>
      </c>
    </row>
    <row r="269" spans="1:65" s="2" customFormat="1" ht="16.5" customHeight="1">
      <c r="A269" s="32"/>
      <c r="B269" s="157"/>
      <c r="C269" s="158">
        <v>71</v>
      </c>
      <c r="D269" s="158" t="s">
        <v>136</v>
      </c>
      <c r="E269" s="159" t="s">
        <v>415</v>
      </c>
      <c r="F269" s="160" t="s">
        <v>416</v>
      </c>
      <c r="G269" s="161" t="s">
        <v>342</v>
      </c>
      <c r="H269" s="162">
        <v>2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1.56E-3</v>
      </c>
      <c r="T269" s="169">
        <f t="shared" si="33"/>
        <v>3.1199999999999999E-3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183</v>
      </c>
      <c r="AT269" s="170" t="s">
        <v>136</v>
      </c>
      <c r="AU269" s="170" t="s">
        <v>139</v>
      </c>
      <c r="AY269" s="17" t="s">
        <v>133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139</v>
      </c>
      <c r="BK269" s="171">
        <f t="shared" si="39"/>
        <v>0</v>
      </c>
      <c r="BL269" s="17" t="s">
        <v>183</v>
      </c>
      <c r="BM269" s="170" t="s">
        <v>417</v>
      </c>
    </row>
    <row r="270" spans="1:65" s="2" customFormat="1" ht="16.5" customHeight="1">
      <c r="A270" s="32"/>
      <c r="B270" s="157"/>
      <c r="C270" s="158">
        <v>72</v>
      </c>
      <c r="D270" s="158" t="s">
        <v>136</v>
      </c>
      <c r="E270" s="159" t="s">
        <v>418</v>
      </c>
      <c r="F270" s="160" t="s">
        <v>419</v>
      </c>
      <c r="G270" s="161" t="s">
        <v>342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1.8E-3</v>
      </c>
      <c r="R270" s="168">
        <f t="shared" si="32"/>
        <v>1.8E-3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183</v>
      </c>
      <c r="AT270" s="170" t="s">
        <v>136</v>
      </c>
      <c r="AU270" s="170" t="s">
        <v>139</v>
      </c>
      <c r="AY270" s="17" t="s">
        <v>133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139</v>
      </c>
      <c r="BK270" s="171">
        <f t="shared" si="39"/>
        <v>0</v>
      </c>
      <c r="BL270" s="17" t="s">
        <v>183</v>
      </c>
      <c r="BM270" s="170" t="s">
        <v>420</v>
      </c>
    </row>
    <row r="271" spans="1:65" s="2" customFormat="1" ht="16.5" customHeight="1">
      <c r="A271" s="32"/>
      <c r="B271" s="157"/>
      <c r="C271" s="158">
        <v>73</v>
      </c>
      <c r="D271" s="158" t="s">
        <v>136</v>
      </c>
      <c r="E271" s="159" t="s">
        <v>421</v>
      </c>
      <c r="F271" s="160" t="s">
        <v>422</v>
      </c>
      <c r="G271" s="161" t="s">
        <v>181</v>
      </c>
      <c r="H271" s="162">
        <v>3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1.3999999999999999E-4</v>
      </c>
      <c r="R271" s="168">
        <f t="shared" si="32"/>
        <v>4.1999999999999996E-4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183</v>
      </c>
      <c r="AT271" s="170" t="s">
        <v>136</v>
      </c>
      <c r="AU271" s="170" t="s">
        <v>139</v>
      </c>
      <c r="AY271" s="17" t="s">
        <v>133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139</v>
      </c>
      <c r="BK271" s="171">
        <f t="shared" si="39"/>
        <v>0</v>
      </c>
      <c r="BL271" s="17" t="s">
        <v>183</v>
      </c>
      <c r="BM271" s="170" t="s">
        <v>423</v>
      </c>
    </row>
    <row r="272" spans="1:65" s="2" customFormat="1" ht="21.75" customHeight="1">
      <c r="A272" s="32"/>
      <c r="B272" s="157"/>
      <c r="C272" s="188">
        <v>74</v>
      </c>
      <c r="D272" s="188" t="s">
        <v>184</v>
      </c>
      <c r="E272" s="189" t="s">
        <v>424</v>
      </c>
      <c r="F272" s="190" t="s">
        <v>425</v>
      </c>
      <c r="G272" s="191" t="s">
        <v>181</v>
      </c>
      <c r="H272" s="192">
        <v>1</v>
      </c>
      <c r="I272" s="193"/>
      <c r="J272" s="194">
        <f t="shared" si="30"/>
        <v>0</v>
      </c>
      <c r="K272" s="195"/>
      <c r="L272" s="196"/>
      <c r="M272" s="197" t="s">
        <v>1</v>
      </c>
      <c r="N272" s="198" t="s">
        <v>42</v>
      </c>
      <c r="O272" s="58"/>
      <c r="P272" s="168">
        <f t="shared" si="31"/>
        <v>0</v>
      </c>
      <c r="Q272" s="168">
        <v>4.4000000000000002E-4</v>
      </c>
      <c r="R272" s="168">
        <f t="shared" si="32"/>
        <v>4.4000000000000002E-4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263</v>
      </c>
      <c r="AT272" s="170" t="s">
        <v>184</v>
      </c>
      <c r="AU272" s="170" t="s">
        <v>139</v>
      </c>
      <c r="AY272" s="17" t="s">
        <v>133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139</v>
      </c>
      <c r="BK272" s="171">
        <f t="shared" si="39"/>
        <v>0</v>
      </c>
      <c r="BL272" s="17" t="s">
        <v>183</v>
      </c>
      <c r="BM272" s="170" t="s">
        <v>426</v>
      </c>
    </row>
    <row r="273" spans="1:65" s="2" customFormat="1" ht="21.75" customHeight="1">
      <c r="A273" s="32"/>
      <c r="B273" s="157"/>
      <c r="C273" s="188">
        <v>75</v>
      </c>
      <c r="D273" s="188" t="s">
        <v>184</v>
      </c>
      <c r="E273" s="189" t="s">
        <v>427</v>
      </c>
      <c r="F273" s="190" t="s">
        <v>428</v>
      </c>
      <c r="G273" s="191" t="s">
        <v>181</v>
      </c>
      <c r="H273" s="192">
        <v>1</v>
      </c>
      <c r="I273" s="193"/>
      <c r="J273" s="194">
        <f t="shared" si="30"/>
        <v>0</v>
      </c>
      <c r="K273" s="195"/>
      <c r="L273" s="196"/>
      <c r="M273" s="197" t="s">
        <v>1</v>
      </c>
      <c r="N273" s="198" t="s">
        <v>42</v>
      </c>
      <c r="O273" s="58"/>
      <c r="P273" s="168">
        <f t="shared" si="31"/>
        <v>0</v>
      </c>
      <c r="Q273" s="168">
        <v>2.5000000000000001E-3</v>
      </c>
      <c r="R273" s="168">
        <f t="shared" si="32"/>
        <v>2.5000000000000001E-3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263</v>
      </c>
      <c r="AT273" s="170" t="s">
        <v>184</v>
      </c>
      <c r="AU273" s="170" t="s">
        <v>139</v>
      </c>
      <c r="AY273" s="17" t="s">
        <v>133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139</v>
      </c>
      <c r="BK273" s="171">
        <f t="shared" si="39"/>
        <v>0</v>
      </c>
      <c r="BL273" s="17" t="s">
        <v>183</v>
      </c>
      <c r="BM273" s="170" t="s">
        <v>429</v>
      </c>
    </row>
    <row r="274" spans="1:65" s="2" customFormat="1" ht="21.75" customHeight="1">
      <c r="A274" s="32"/>
      <c r="B274" s="157"/>
      <c r="C274" s="188">
        <v>76</v>
      </c>
      <c r="D274" s="188" t="s">
        <v>184</v>
      </c>
      <c r="E274" s="189" t="s">
        <v>430</v>
      </c>
      <c r="F274" s="190" t="s">
        <v>431</v>
      </c>
      <c r="G274" s="191" t="s">
        <v>181</v>
      </c>
      <c r="H274" s="192">
        <v>1</v>
      </c>
      <c r="I274" s="193"/>
      <c r="J274" s="194">
        <f t="shared" si="30"/>
        <v>0</v>
      </c>
      <c r="K274" s="195"/>
      <c r="L274" s="196"/>
      <c r="M274" s="197" t="s">
        <v>1</v>
      </c>
      <c r="N274" s="198" t="s">
        <v>42</v>
      </c>
      <c r="O274" s="58"/>
      <c r="P274" s="168">
        <f t="shared" si="31"/>
        <v>0</v>
      </c>
      <c r="Q274" s="168">
        <v>3.5000000000000001E-3</v>
      </c>
      <c r="R274" s="168">
        <f t="shared" si="32"/>
        <v>3.5000000000000001E-3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263</v>
      </c>
      <c r="AT274" s="170" t="s">
        <v>184</v>
      </c>
      <c r="AU274" s="170" t="s">
        <v>139</v>
      </c>
      <c r="AY274" s="17" t="s">
        <v>133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139</v>
      </c>
      <c r="BK274" s="171">
        <f t="shared" si="39"/>
        <v>0</v>
      </c>
      <c r="BL274" s="17" t="s">
        <v>183</v>
      </c>
      <c r="BM274" s="170" t="s">
        <v>432</v>
      </c>
    </row>
    <row r="275" spans="1:65" s="2" customFormat="1" ht="16.5" customHeight="1">
      <c r="A275" s="32"/>
      <c r="B275" s="157"/>
      <c r="C275" s="188">
        <v>77</v>
      </c>
      <c r="D275" s="188" t="s">
        <v>184</v>
      </c>
      <c r="E275" s="189" t="s">
        <v>433</v>
      </c>
      <c r="F275" s="190" t="s">
        <v>434</v>
      </c>
      <c r="G275" s="191" t="s">
        <v>181</v>
      </c>
      <c r="H275" s="192">
        <v>1</v>
      </c>
      <c r="I275" s="193"/>
      <c r="J275" s="194">
        <f t="shared" si="30"/>
        <v>0</v>
      </c>
      <c r="K275" s="195"/>
      <c r="L275" s="196"/>
      <c r="M275" s="197" t="s">
        <v>1</v>
      </c>
      <c r="N275" s="198" t="s">
        <v>42</v>
      </c>
      <c r="O275" s="58"/>
      <c r="P275" s="168">
        <f t="shared" si="31"/>
        <v>0</v>
      </c>
      <c r="Q275" s="168">
        <v>1.2999999999999999E-3</v>
      </c>
      <c r="R275" s="168">
        <f t="shared" si="32"/>
        <v>1.2999999999999999E-3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263</v>
      </c>
      <c r="AT275" s="170" t="s">
        <v>184</v>
      </c>
      <c r="AU275" s="170" t="s">
        <v>139</v>
      </c>
      <c r="AY275" s="17" t="s">
        <v>133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139</v>
      </c>
      <c r="BK275" s="171">
        <f t="shared" si="39"/>
        <v>0</v>
      </c>
      <c r="BL275" s="17" t="s">
        <v>183</v>
      </c>
      <c r="BM275" s="170" t="s">
        <v>435</v>
      </c>
    </row>
    <row r="276" spans="1:65" s="2" customFormat="1" ht="21.75" customHeight="1">
      <c r="A276" s="32"/>
      <c r="B276" s="157"/>
      <c r="C276" s="188">
        <v>78</v>
      </c>
      <c r="D276" s="188" t="s">
        <v>184</v>
      </c>
      <c r="E276" s="189" t="s">
        <v>436</v>
      </c>
      <c r="F276" s="190" t="s">
        <v>437</v>
      </c>
      <c r="G276" s="191" t="s">
        <v>181</v>
      </c>
      <c r="H276" s="192">
        <v>1</v>
      </c>
      <c r="I276" s="193"/>
      <c r="J276" s="194">
        <f t="shared" si="30"/>
        <v>0</v>
      </c>
      <c r="K276" s="195"/>
      <c r="L276" s="196"/>
      <c r="M276" s="197" t="s">
        <v>1</v>
      </c>
      <c r="N276" s="198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263</v>
      </c>
      <c r="AT276" s="170" t="s">
        <v>184</v>
      </c>
      <c r="AU276" s="170" t="s">
        <v>139</v>
      </c>
      <c r="AY276" s="17" t="s">
        <v>133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139</v>
      </c>
      <c r="BK276" s="171">
        <f t="shared" si="39"/>
        <v>0</v>
      </c>
      <c r="BL276" s="17" t="s">
        <v>183</v>
      </c>
      <c r="BM276" s="170" t="s">
        <v>438</v>
      </c>
    </row>
    <row r="277" spans="1:65" s="2" customFormat="1" ht="21.75" customHeight="1">
      <c r="A277" s="32"/>
      <c r="B277" s="157"/>
      <c r="C277" s="188">
        <v>79</v>
      </c>
      <c r="D277" s="188" t="s">
        <v>184</v>
      </c>
      <c r="E277" s="189" t="s">
        <v>439</v>
      </c>
      <c r="F277" s="190" t="s">
        <v>440</v>
      </c>
      <c r="G277" s="191" t="s">
        <v>181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3.3E-4</v>
      </c>
      <c r="R277" s="168">
        <f t="shared" si="32"/>
        <v>3.3E-4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263</v>
      </c>
      <c r="AT277" s="170" t="s">
        <v>184</v>
      </c>
      <c r="AU277" s="170" t="s">
        <v>139</v>
      </c>
      <c r="AY277" s="17" t="s">
        <v>133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139</v>
      </c>
      <c r="BK277" s="171">
        <f t="shared" si="39"/>
        <v>0</v>
      </c>
      <c r="BL277" s="17" t="s">
        <v>183</v>
      </c>
      <c r="BM277" s="170" t="s">
        <v>441</v>
      </c>
    </row>
    <row r="278" spans="1:65" s="2" customFormat="1" ht="21.75" customHeight="1">
      <c r="A278" s="32"/>
      <c r="B278" s="157"/>
      <c r="C278" s="188">
        <v>80</v>
      </c>
      <c r="D278" s="188" t="s">
        <v>184</v>
      </c>
      <c r="E278" s="189" t="s">
        <v>424</v>
      </c>
      <c r="F278" s="190" t="s">
        <v>425</v>
      </c>
      <c r="G278" s="191" t="s">
        <v>181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4.4000000000000002E-4</v>
      </c>
      <c r="R278" s="168">
        <f t="shared" si="32"/>
        <v>4.4000000000000002E-4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263</v>
      </c>
      <c r="AT278" s="170" t="s">
        <v>184</v>
      </c>
      <c r="AU278" s="170" t="s">
        <v>139</v>
      </c>
      <c r="AY278" s="17" t="s">
        <v>133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139</v>
      </c>
      <c r="BK278" s="171">
        <f t="shared" si="39"/>
        <v>0</v>
      </c>
      <c r="BL278" s="17" t="s">
        <v>183</v>
      </c>
      <c r="BM278" s="170" t="s">
        <v>442</v>
      </c>
    </row>
    <row r="279" spans="1:65" s="2" customFormat="1" ht="21.75" customHeight="1">
      <c r="A279" s="32"/>
      <c r="B279" s="157"/>
      <c r="C279" s="158">
        <v>81</v>
      </c>
      <c r="D279" s="158" t="s">
        <v>136</v>
      </c>
      <c r="E279" s="159" t="s">
        <v>443</v>
      </c>
      <c r="F279" s="160" t="s">
        <v>444</v>
      </c>
      <c r="G279" s="161" t="s">
        <v>221</v>
      </c>
      <c r="H279" s="162">
        <v>6.5000000000000002E-2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183</v>
      </c>
      <c r="AT279" s="170" t="s">
        <v>136</v>
      </c>
      <c r="AU279" s="170" t="s">
        <v>139</v>
      </c>
      <c r="AY279" s="17" t="s">
        <v>133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139</v>
      </c>
      <c r="BK279" s="171">
        <f t="shared" si="39"/>
        <v>0</v>
      </c>
      <c r="BL279" s="17" t="s">
        <v>183</v>
      </c>
      <c r="BM279" s="170" t="s">
        <v>445</v>
      </c>
    </row>
    <row r="280" spans="1:65" s="2" customFormat="1" ht="21.75" customHeight="1">
      <c r="A280" s="32"/>
      <c r="B280" s="157"/>
      <c r="C280" s="158">
        <v>82</v>
      </c>
      <c r="D280" s="158" t="s">
        <v>136</v>
      </c>
      <c r="E280" s="159" t="s">
        <v>446</v>
      </c>
      <c r="F280" s="160" t="s">
        <v>447</v>
      </c>
      <c r="G280" s="161" t="s">
        <v>221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183</v>
      </c>
      <c r="AT280" s="170" t="s">
        <v>136</v>
      </c>
      <c r="AU280" s="170" t="s">
        <v>139</v>
      </c>
      <c r="AY280" s="17" t="s">
        <v>133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139</v>
      </c>
      <c r="BK280" s="171">
        <f t="shared" si="39"/>
        <v>0</v>
      </c>
      <c r="BL280" s="17" t="s">
        <v>183</v>
      </c>
      <c r="BM280" s="170" t="s">
        <v>448</v>
      </c>
    </row>
    <row r="281" spans="1:65" s="2" customFormat="1" ht="33" customHeight="1">
      <c r="A281" s="32"/>
      <c r="B281" s="157"/>
      <c r="C281" s="158">
        <v>83</v>
      </c>
      <c r="D281" s="158" t="s">
        <v>136</v>
      </c>
      <c r="E281" s="159" t="s">
        <v>449</v>
      </c>
      <c r="F281" s="160" t="s">
        <v>450</v>
      </c>
      <c r="G281" s="161" t="s">
        <v>451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183</v>
      </c>
      <c r="AT281" s="170" t="s">
        <v>136</v>
      </c>
      <c r="AU281" s="170" t="s">
        <v>139</v>
      </c>
      <c r="AY281" s="17" t="s">
        <v>133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139</v>
      </c>
      <c r="BK281" s="171">
        <f t="shared" si="39"/>
        <v>0</v>
      </c>
      <c r="BL281" s="17" t="s">
        <v>183</v>
      </c>
      <c r="BM281" s="170" t="s">
        <v>452</v>
      </c>
    </row>
    <row r="282" spans="1:65" s="12" customFormat="1" ht="22.9" customHeight="1">
      <c r="B282" s="144"/>
      <c r="D282" s="145" t="s">
        <v>75</v>
      </c>
      <c r="E282" s="155" t="s">
        <v>453</v>
      </c>
      <c r="F282" s="155" t="s">
        <v>454</v>
      </c>
      <c r="I282" s="147"/>
      <c r="J282" s="156">
        <f>BK282</f>
        <v>0</v>
      </c>
      <c r="L282" s="144"/>
      <c r="M282" s="149"/>
      <c r="N282" s="150"/>
      <c r="O282" s="150"/>
      <c r="P282" s="151">
        <f>SUM(P283:P285)</f>
        <v>0</v>
      </c>
      <c r="Q282" s="150"/>
      <c r="R282" s="151">
        <f>SUM(R283:R285)</f>
        <v>1.2E-2</v>
      </c>
      <c r="S282" s="150"/>
      <c r="T282" s="152">
        <f>SUM(T283:T285)</f>
        <v>0</v>
      </c>
      <c r="AR282" s="145" t="s">
        <v>139</v>
      </c>
      <c r="AT282" s="153" t="s">
        <v>75</v>
      </c>
      <c r="AU282" s="153" t="s">
        <v>84</v>
      </c>
      <c r="AY282" s="145" t="s">
        <v>133</v>
      </c>
      <c r="BK282" s="154">
        <f>SUM(BK283:BK285)</f>
        <v>0</v>
      </c>
    </row>
    <row r="283" spans="1:65" s="2" customFormat="1" ht="21.75" customHeight="1">
      <c r="A283" s="32"/>
      <c r="B283" s="157"/>
      <c r="C283" s="158">
        <v>84</v>
      </c>
      <c r="D283" s="158" t="s">
        <v>136</v>
      </c>
      <c r="E283" s="159" t="s">
        <v>455</v>
      </c>
      <c r="F283" s="160" t="s">
        <v>456</v>
      </c>
      <c r="G283" s="161" t="s">
        <v>342</v>
      </c>
      <c r="H283" s="162">
        <v>1</v>
      </c>
      <c r="I283" s="163"/>
      <c r="J283" s="164">
        <f>ROUND(I283*H283,2)</f>
        <v>0</v>
      </c>
      <c r="K283" s="165"/>
      <c r="L283" s="33"/>
      <c r="M283" s="166" t="s">
        <v>1</v>
      </c>
      <c r="N283" s="167" t="s">
        <v>42</v>
      </c>
      <c r="O283" s="58"/>
      <c r="P283" s="168">
        <f>O283*H283</f>
        <v>0</v>
      </c>
      <c r="Q283" s="168">
        <v>1.2E-2</v>
      </c>
      <c r="R283" s="168">
        <f>Q283*H283</f>
        <v>1.2E-2</v>
      </c>
      <c r="S283" s="168">
        <v>0</v>
      </c>
      <c r="T283" s="169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183</v>
      </c>
      <c r="AT283" s="170" t="s">
        <v>136</v>
      </c>
      <c r="AU283" s="170" t="s">
        <v>139</v>
      </c>
      <c r="AY283" s="17" t="s">
        <v>133</v>
      </c>
      <c r="BE283" s="171">
        <f>IF(N283="základní",J283,0)</f>
        <v>0</v>
      </c>
      <c r="BF283" s="171">
        <f>IF(N283="snížená",J283,0)</f>
        <v>0</v>
      </c>
      <c r="BG283" s="171">
        <f>IF(N283="zákl. přenesená",J283,0)</f>
        <v>0</v>
      </c>
      <c r="BH283" s="171">
        <f>IF(N283="sníž. přenesená",J283,0)</f>
        <v>0</v>
      </c>
      <c r="BI283" s="171">
        <f>IF(N283="nulová",J283,0)</f>
        <v>0</v>
      </c>
      <c r="BJ283" s="17" t="s">
        <v>139</v>
      </c>
      <c r="BK283" s="171">
        <f>ROUND(I283*H283,2)</f>
        <v>0</v>
      </c>
      <c r="BL283" s="17" t="s">
        <v>183</v>
      </c>
      <c r="BM283" s="170" t="s">
        <v>457</v>
      </c>
    </row>
    <row r="284" spans="1:65" s="2" customFormat="1" ht="21.75" customHeight="1">
      <c r="A284" s="32"/>
      <c r="B284" s="157"/>
      <c r="C284" s="158">
        <v>85</v>
      </c>
      <c r="D284" s="158" t="s">
        <v>136</v>
      </c>
      <c r="E284" s="159" t="s">
        <v>458</v>
      </c>
      <c r="F284" s="160" t="s">
        <v>459</v>
      </c>
      <c r="G284" s="161" t="s">
        <v>221</v>
      </c>
      <c r="H284" s="162">
        <v>1.2E-2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0</v>
      </c>
      <c r="R284" s="168">
        <f>Q284*H284</f>
        <v>0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183</v>
      </c>
      <c r="AT284" s="170" t="s">
        <v>136</v>
      </c>
      <c r="AU284" s="170" t="s">
        <v>139</v>
      </c>
      <c r="AY284" s="17" t="s">
        <v>133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139</v>
      </c>
      <c r="BK284" s="171">
        <f>ROUND(I284*H284,2)</f>
        <v>0</v>
      </c>
      <c r="BL284" s="17" t="s">
        <v>183</v>
      </c>
      <c r="BM284" s="170" t="s">
        <v>460</v>
      </c>
    </row>
    <row r="285" spans="1:65" s="2" customFormat="1" ht="21.75" customHeight="1">
      <c r="A285" s="32"/>
      <c r="B285" s="157"/>
      <c r="C285" s="158">
        <v>86</v>
      </c>
      <c r="D285" s="158" t="s">
        <v>136</v>
      </c>
      <c r="E285" s="159" t="s">
        <v>461</v>
      </c>
      <c r="F285" s="160" t="s">
        <v>462</v>
      </c>
      <c r="G285" s="161" t="s">
        <v>221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183</v>
      </c>
      <c r="AT285" s="170" t="s">
        <v>136</v>
      </c>
      <c r="AU285" s="170" t="s">
        <v>139</v>
      </c>
      <c r="AY285" s="17" t="s">
        <v>133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139</v>
      </c>
      <c r="BK285" s="171">
        <f>ROUND(I285*H285,2)</f>
        <v>0</v>
      </c>
      <c r="BL285" s="17" t="s">
        <v>183</v>
      </c>
      <c r="BM285" s="170" t="s">
        <v>463</v>
      </c>
    </row>
    <row r="286" spans="1:65" s="12" customFormat="1" ht="22.9" customHeight="1">
      <c r="B286" s="144"/>
      <c r="D286" s="145" t="s">
        <v>75</v>
      </c>
      <c r="E286" s="155" t="s">
        <v>464</v>
      </c>
      <c r="F286" s="155" t="s">
        <v>465</v>
      </c>
      <c r="I286" s="147"/>
      <c r="J286" s="156">
        <f>BK286</f>
        <v>0</v>
      </c>
      <c r="L286" s="144"/>
      <c r="M286" s="149"/>
      <c r="N286" s="150"/>
      <c r="O286" s="150"/>
      <c r="P286" s="151">
        <f>SUM(P287:P303)</f>
        <v>0</v>
      </c>
      <c r="Q286" s="150"/>
      <c r="R286" s="151">
        <f>SUM(R287:R303)</f>
        <v>2.376E-2</v>
      </c>
      <c r="S286" s="150"/>
      <c r="T286" s="152">
        <f>SUM(T287:T303)</f>
        <v>0</v>
      </c>
      <c r="AR286" s="145" t="s">
        <v>139</v>
      </c>
      <c r="AT286" s="153" t="s">
        <v>75</v>
      </c>
      <c r="AU286" s="153" t="s">
        <v>84</v>
      </c>
      <c r="AY286" s="145" t="s">
        <v>133</v>
      </c>
      <c r="BK286" s="154">
        <f>SUM(BK287:BK303)</f>
        <v>0</v>
      </c>
    </row>
    <row r="287" spans="1:65" s="2" customFormat="1" ht="16.5" customHeight="1">
      <c r="A287" s="32"/>
      <c r="B287" s="157"/>
      <c r="C287" s="158">
        <v>87</v>
      </c>
      <c r="D287" s="158" t="s">
        <v>136</v>
      </c>
      <c r="E287" s="159" t="s">
        <v>466</v>
      </c>
      <c r="F287" s="160" t="s">
        <v>467</v>
      </c>
      <c r="G287" s="161" t="s">
        <v>181</v>
      </c>
      <c r="H287" s="162">
        <v>1</v>
      </c>
      <c r="I287" s="163"/>
      <c r="J287" s="164">
        <f t="shared" ref="J287:J303" si="40"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ref="P287:P303" si="41">O287*H287</f>
        <v>0</v>
      </c>
      <c r="Q287" s="168">
        <v>0</v>
      </c>
      <c r="R287" s="168">
        <f t="shared" ref="R287:R303" si="42">Q287*H287</f>
        <v>0</v>
      </c>
      <c r="S287" s="168">
        <v>0</v>
      </c>
      <c r="T287" s="169">
        <f t="shared" ref="T287:T303" si="43"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183</v>
      </c>
      <c r="AT287" s="170" t="s">
        <v>136</v>
      </c>
      <c r="AU287" s="170" t="s">
        <v>139</v>
      </c>
      <c r="AY287" s="17" t="s">
        <v>133</v>
      </c>
      <c r="BE287" s="171">
        <f t="shared" ref="BE287:BE303" si="44">IF(N287="základní",J287,0)</f>
        <v>0</v>
      </c>
      <c r="BF287" s="171">
        <f t="shared" ref="BF287:BF303" si="45">IF(N287="snížená",J287,0)</f>
        <v>0</v>
      </c>
      <c r="BG287" s="171">
        <f t="shared" ref="BG287:BG303" si="46">IF(N287="zákl. přenesená",J287,0)</f>
        <v>0</v>
      </c>
      <c r="BH287" s="171">
        <f t="shared" ref="BH287:BH303" si="47">IF(N287="sníž. přenesená",J287,0)</f>
        <v>0</v>
      </c>
      <c r="BI287" s="171">
        <f t="shared" ref="BI287:BI303" si="48">IF(N287="nulová",J287,0)</f>
        <v>0</v>
      </c>
      <c r="BJ287" s="17" t="s">
        <v>139</v>
      </c>
      <c r="BK287" s="171">
        <f t="shared" ref="BK287:BK303" si="49">ROUND(I287*H287,2)</f>
        <v>0</v>
      </c>
      <c r="BL287" s="17" t="s">
        <v>183</v>
      </c>
      <c r="BM287" s="170" t="s">
        <v>468</v>
      </c>
    </row>
    <row r="288" spans="1:65" s="2" customFormat="1" ht="21.75" customHeight="1">
      <c r="A288" s="32"/>
      <c r="B288" s="157"/>
      <c r="C288" s="188">
        <v>88</v>
      </c>
      <c r="D288" s="188" t="s">
        <v>184</v>
      </c>
      <c r="E288" s="189" t="s">
        <v>469</v>
      </c>
      <c r="F288" s="190" t="s">
        <v>470</v>
      </c>
      <c r="G288" s="191" t="s">
        <v>181</v>
      </c>
      <c r="H288" s="192">
        <v>1</v>
      </c>
      <c r="I288" s="193"/>
      <c r="J288" s="194">
        <f t="shared" si="40"/>
        <v>0</v>
      </c>
      <c r="K288" s="195"/>
      <c r="L288" s="196"/>
      <c r="M288" s="197" t="s">
        <v>1</v>
      </c>
      <c r="N288" s="198" t="s">
        <v>42</v>
      </c>
      <c r="O288" s="58"/>
      <c r="P288" s="168">
        <f t="shared" si="41"/>
        <v>0</v>
      </c>
      <c r="Q288" s="168">
        <v>2.0000000000000002E-5</v>
      </c>
      <c r="R288" s="168">
        <f t="shared" si="42"/>
        <v>2.0000000000000002E-5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263</v>
      </c>
      <c r="AT288" s="170" t="s">
        <v>184</v>
      </c>
      <c r="AU288" s="170" t="s">
        <v>139</v>
      </c>
      <c r="AY288" s="17" t="s">
        <v>133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139</v>
      </c>
      <c r="BK288" s="171">
        <f t="shared" si="49"/>
        <v>0</v>
      </c>
      <c r="BL288" s="17" t="s">
        <v>183</v>
      </c>
      <c r="BM288" s="170" t="s">
        <v>471</v>
      </c>
    </row>
    <row r="289" spans="1:65" s="2" customFormat="1" ht="21.75" customHeight="1">
      <c r="A289" s="32"/>
      <c r="B289" s="157"/>
      <c r="C289" s="158">
        <v>89</v>
      </c>
      <c r="D289" s="158" t="s">
        <v>136</v>
      </c>
      <c r="E289" s="159" t="s">
        <v>472</v>
      </c>
      <c r="F289" s="160" t="s">
        <v>473</v>
      </c>
      <c r="G289" s="161" t="s">
        <v>276</v>
      </c>
      <c r="H289" s="162">
        <v>25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183</v>
      </c>
      <c r="AT289" s="170" t="s">
        <v>136</v>
      </c>
      <c r="AU289" s="170" t="s">
        <v>139</v>
      </c>
      <c r="AY289" s="17" t="s">
        <v>133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139</v>
      </c>
      <c r="BK289" s="171">
        <f t="shared" si="49"/>
        <v>0</v>
      </c>
      <c r="BL289" s="17" t="s">
        <v>183</v>
      </c>
      <c r="BM289" s="170" t="s">
        <v>474</v>
      </c>
    </row>
    <row r="290" spans="1:65" s="2" customFormat="1" ht="16.5" customHeight="1">
      <c r="A290" s="32"/>
      <c r="B290" s="157"/>
      <c r="C290" s="188">
        <v>90</v>
      </c>
      <c r="D290" s="188" t="s">
        <v>184</v>
      </c>
      <c r="E290" s="189" t="s">
        <v>475</v>
      </c>
      <c r="F290" s="190" t="s">
        <v>476</v>
      </c>
      <c r="G290" s="191" t="s">
        <v>276</v>
      </c>
      <c r="H290" s="192">
        <v>12</v>
      </c>
      <c r="I290" s="193"/>
      <c r="J290" s="194">
        <f t="shared" si="40"/>
        <v>0</v>
      </c>
      <c r="K290" s="195"/>
      <c r="L290" s="196"/>
      <c r="M290" s="197" t="s">
        <v>1</v>
      </c>
      <c r="N290" s="198" t="s">
        <v>42</v>
      </c>
      <c r="O290" s="58"/>
      <c r="P290" s="168">
        <f t="shared" si="41"/>
        <v>0</v>
      </c>
      <c r="Q290" s="168">
        <v>1.7000000000000001E-4</v>
      </c>
      <c r="R290" s="168">
        <f t="shared" si="42"/>
        <v>2.0400000000000001E-3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263</v>
      </c>
      <c r="AT290" s="170" t="s">
        <v>184</v>
      </c>
      <c r="AU290" s="170" t="s">
        <v>139</v>
      </c>
      <c r="AY290" s="17" t="s">
        <v>133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139</v>
      </c>
      <c r="BK290" s="171">
        <f t="shared" si="49"/>
        <v>0</v>
      </c>
      <c r="BL290" s="17" t="s">
        <v>183</v>
      </c>
      <c r="BM290" s="170" t="s">
        <v>477</v>
      </c>
    </row>
    <row r="291" spans="1:65" s="2" customFormat="1" ht="16.5" customHeight="1">
      <c r="A291" s="32"/>
      <c r="B291" s="157"/>
      <c r="C291" s="188">
        <v>91</v>
      </c>
      <c r="D291" s="188" t="s">
        <v>184</v>
      </c>
      <c r="E291" s="189" t="s">
        <v>478</v>
      </c>
      <c r="F291" s="190" t="s">
        <v>479</v>
      </c>
      <c r="G291" s="191" t="s">
        <v>276</v>
      </c>
      <c r="H291" s="192">
        <v>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2.7999999999999998E-4</v>
      </c>
      <c r="R291" s="168">
        <f t="shared" si="42"/>
        <v>1.3999999999999998E-3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263</v>
      </c>
      <c r="AT291" s="170" t="s">
        <v>184</v>
      </c>
      <c r="AU291" s="170" t="s">
        <v>139</v>
      </c>
      <c r="AY291" s="17" t="s">
        <v>133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139</v>
      </c>
      <c r="BK291" s="171">
        <f t="shared" si="49"/>
        <v>0</v>
      </c>
      <c r="BL291" s="17" t="s">
        <v>183</v>
      </c>
      <c r="BM291" s="170" t="s">
        <v>480</v>
      </c>
    </row>
    <row r="292" spans="1:65" s="2" customFormat="1" ht="21.75" customHeight="1">
      <c r="A292" s="32"/>
      <c r="B292" s="157"/>
      <c r="C292" s="158">
        <v>92</v>
      </c>
      <c r="D292" s="158" t="s">
        <v>136</v>
      </c>
      <c r="E292" s="159" t="s">
        <v>481</v>
      </c>
      <c r="F292" s="160" t="s">
        <v>482</v>
      </c>
      <c r="G292" s="161" t="s">
        <v>181</v>
      </c>
      <c r="H292" s="162">
        <v>1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183</v>
      </c>
      <c r="AT292" s="170" t="s">
        <v>136</v>
      </c>
      <c r="AU292" s="170" t="s">
        <v>139</v>
      </c>
      <c r="AY292" s="17" t="s">
        <v>133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139</v>
      </c>
      <c r="BK292" s="171">
        <f t="shared" si="49"/>
        <v>0</v>
      </c>
      <c r="BL292" s="17" t="s">
        <v>183</v>
      </c>
      <c r="BM292" s="170" t="s">
        <v>483</v>
      </c>
    </row>
    <row r="293" spans="1:65" s="2" customFormat="1" ht="21.75" customHeight="1">
      <c r="A293" s="32"/>
      <c r="B293" s="157"/>
      <c r="C293" s="188">
        <v>93</v>
      </c>
      <c r="D293" s="188" t="s">
        <v>184</v>
      </c>
      <c r="E293" s="189" t="s">
        <v>484</v>
      </c>
      <c r="F293" s="190" t="s">
        <v>485</v>
      </c>
      <c r="G293" s="191" t="s">
        <v>181</v>
      </c>
      <c r="H293" s="192">
        <v>1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1.6899999999999998E-2</v>
      </c>
      <c r="R293" s="168">
        <f t="shared" si="42"/>
        <v>1.6899999999999998E-2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263</v>
      </c>
      <c r="AT293" s="170" t="s">
        <v>184</v>
      </c>
      <c r="AU293" s="170" t="s">
        <v>139</v>
      </c>
      <c r="AY293" s="17" t="s">
        <v>133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139</v>
      </c>
      <c r="BK293" s="171">
        <f t="shared" si="49"/>
        <v>0</v>
      </c>
      <c r="BL293" s="17" t="s">
        <v>183</v>
      </c>
      <c r="BM293" s="170" t="s">
        <v>486</v>
      </c>
    </row>
    <row r="294" spans="1:65" s="2" customFormat="1" ht="21.75" customHeight="1">
      <c r="A294" s="32"/>
      <c r="B294" s="157"/>
      <c r="C294" s="158">
        <v>94</v>
      </c>
      <c r="D294" s="158" t="s">
        <v>136</v>
      </c>
      <c r="E294" s="159" t="s">
        <v>487</v>
      </c>
      <c r="F294" s="160" t="s">
        <v>488</v>
      </c>
      <c r="G294" s="161" t="s">
        <v>181</v>
      </c>
      <c r="H294" s="162">
        <v>3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183</v>
      </c>
      <c r="AT294" s="170" t="s">
        <v>136</v>
      </c>
      <c r="AU294" s="170" t="s">
        <v>139</v>
      </c>
      <c r="AY294" s="17" t="s">
        <v>133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139</v>
      </c>
      <c r="BK294" s="171">
        <f t="shared" si="49"/>
        <v>0</v>
      </c>
      <c r="BL294" s="17" t="s">
        <v>183</v>
      </c>
      <c r="BM294" s="170" t="s">
        <v>489</v>
      </c>
    </row>
    <row r="295" spans="1:65" s="2" customFormat="1" ht="21.75" customHeight="1">
      <c r="A295" s="32"/>
      <c r="B295" s="157"/>
      <c r="C295" s="188">
        <v>95</v>
      </c>
      <c r="D295" s="188" t="s">
        <v>184</v>
      </c>
      <c r="E295" s="189" t="s">
        <v>490</v>
      </c>
      <c r="F295" s="190" t="s">
        <v>491</v>
      </c>
      <c r="G295" s="191" t="s">
        <v>181</v>
      </c>
      <c r="H295" s="192">
        <v>3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1E-4</v>
      </c>
      <c r="R295" s="168">
        <f t="shared" si="42"/>
        <v>3.0000000000000003E-4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263</v>
      </c>
      <c r="AT295" s="170" t="s">
        <v>184</v>
      </c>
      <c r="AU295" s="170" t="s">
        <v>139</v>
      </c>
      <c r="AY295" s="17" t="s">
        <v>133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139</v>
      </c>
      <c r="BK295" s="171">
        <f t="shared" si="49"/>
        <v>0</v>
      </c>
      <c r="BL295" s="17" t="s">
        <v>183</v>
      </c>
      <c r="BM295" s="170" t="s">
        <v>492</v>
      </c>
    </row>
    <row r="296" spans="1:65" s="2" customFormat="1" ht="21.75" customHeight="1">
      <c r="A296" s="32"/>
      <c r="B296" s="157"/>
      <c r="C296" s="158">
        <v>96</v>
      </c>
      <c r="D296" s="158" t="s">
        <v>136</v>
      </c>
      <c r="E296" s="159" t="s">
        <v>493</v>
      </c>
      <c r="F296" s="160" t="s">
        <v>494</v>
      </c>
      <c r="G296" s="161" t="s">
        <v>181</v>
      </c>
      <c r="H296" s="162">
        <v>2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183</v>
      </c>
      <c r="AT296" s="170" t="s">
        <v>136</v>
      </c>
      <c r="AU296" s="170" t="s">
        <v>139</v>
      </c>
      <c r="AY296" s="17" t="s">
        <v>133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139</v>
      </c>
      <c r="BK296" s="171">
        <f t="shared" si="49"/>
        <v>0</v>
      </c>
      <c r="BL296" s="17" t="s">
        <v>183</v>
      </c>
      <c r="BM296" s="170" t="s">
        <v>495</v>
      </c>
    </row>
    <row r="297" spans="1:65" s="2" customFormat="1" ht="16.5" customHeight="1">
      <c r="A297" s="32"/>
      <c r="B297" s="157"/>
      <c r="C297" s="188">
        <v>97</v>
      </c>
      <c r="D297" s="188" t="s">
        <v>184</v>
      </c>
      <c r="E297" s="189" t="s">
        <v>496</v>
      </c>
      <c r="F297" s="190" t="s">
        <v>497</v>
      </c>
      <c r="G297" s="191" t="s">
        <v>181</v>
      </c>
      <c r="H297" s="192">
        <v>2</v>
      </c>
      <c r="I297" s="193"/>
      <c r="J297" s="194">
        <f t="shared" si="40"/>
        <v>0</v>
      </c>
      <c r="K297" s="195"/>
      <c r="L297" s="196"/>
      <c r="M297" s="197" t="s">
        <v>1</v>
      </c>
      <c r="N297" s="198" t="s">
        <v>42</v>
      </c>
      <c r="O297" s="58"/>
      <c r="P297" s="168">
        <f t="shared" si="41"/>
        <v>0</v>
      </c>
      <c r="Q297" s="168">
        <v>2.7E-4</v>
      </c>
      <c r="R297" s="168">
        <f t="shared" si="42"/>
        <v>5.4000000000000001E-4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263</v>
      </c>
      <c r="AT297" s="170" t="s">
        <v>184</v>
      </c>
      <c r="AU297" s="170" t="s">
        <v>139</v>
      </c>
      <c r="AY297" s="17" t="s">
        <v>133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139</v>
      </c>
      <c r="BK297" s="171">
        <f t="shared" si="49"/>
        <v>0</v>
      </c>
      <c r="BL297" s="17" t="s">
        <v>183</v>
      </c>
      <c r="BM297" s="170" t="s">
        <v>498</v>
      </c>
    </row>
    <row r="298" spans="1:65" s="2" customFormat="1" ht="21.75" customHeight="1">
      <c r="A298" s="32"/>
      <c r="B298" s="157"/>
      <c r="C298" s="158">
        <v>98</v>
      </c>
      <c r="D298" s="158" t="s">
        <v>136</v>
      </c>
      <c r="E298" s="159" t="s">
        <v>499</v>
      </c>
      <c r="F298" s="160" t="s">
        <v>500</v>
      </c>
      <c r="G298" s="161" t="s">
        <v>181</v>
      </c>
      <c r="H298" s="162">
        <v>2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183</v>
      </c>
      <c r="AT298" s="170" t="s">
        <v>136</v>
      </c>
      <c r="AU298" s="170" t="s">
        <v>139</v>
      </c>
      <c r="AY298" s="17" t="s">
        <v>133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139</v>
      </c>
      <c r="BK298" s="171">
        <f t="shared" si="49"/>
        <v>0</v>
      </c>
      <c r="BL298" s="17" t="s">
        <v>183</v>
      </c>
      <c r="BM298" s="170" t="s">
        <v>501</v>
      </c>
    </row>
    <row r="299" spans="1:65" s="2" customFormat="1" ht="16.5" customHeight="1">
      <c r="A299" s="32"/>
      <c r="B299" s="157"/>
      <c r="C299" s="188">
        <v>99</v>
      </c>
      <c r="D299" s="188" t="s">
        <v>184</v>
      </c>
      <c r="E299" s="189" t="s">
        <v>502</v>
      </c>
      <c r="F299" s="190" t="s">
        <v>503</v>
      </c>
      <c r="G299" s="191" t="s">
        <v>181</v>
      </c>
      <c r="H299" s="192">
        <v>2</v>
      </c>
      <c r="I299" s="193"/>
      <c r="J299" s="194">
        <f t="shared" si="40"/>
        <v>0</v>
      </c>
      <c r="K299" s="195"/>
      <c r="L299" s="196"/>
      <c r="M299" s="197" t="s">
        <v>1</v>
      </c>
      <c r="N299" s="198" t="s">
        <v>42</v>
      </c>
      <c r="O299" s="58"/>
      <c r="P299" s="168">
        <f t="shared" si="41"/>
        <v>0</v>
      </c>
      <c r="Q299" s="168">
        <v>8.0000000000000004E-4</v>
      </c>
      <c r="R299" s="168">
        <f t="shared" si="42"/>
        <v>1.6000000000000001E-3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263</v>
      </c>
      <c r="AT299" s="170" t="s">
        <v>184</v>
      </c>
      <c r="AU299" s="170" t="s">
        <v>139</v>
      </c>
      <c r="AY299" s="17" t="s">
        <v>133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139</v>
      </c>
      <c r="BK299" s="171">
        <f t="shared" si="49"/>
        <v>0</v>
      </c>
      <c r="BL299" s="17" t="s">
        <v>183</v>
      </c>
      <c r="BM299" s="170" t="s">
        <v>504</v>
      </c>
    </row>
    <row r="300" spans="1:65" s="2" customFormat="1" ht="16.5" customHeight="1">
      <c r="A300" s="32"/>
      <c r="B300" s="157"/>
      <c r="C300" s="188">
        <v>100</v>
      </c>
      <c r="D300" s="188" t="s">
        <v>184</v>
      </c>
      <c r="E300" s="189" t="s">
        <v>505</v>
      </c>
      <c r="F300" s="190" t="s">
        <v>506</v>
      </c>
      <c r="G300" s="191" t="s">
        <v>276</v>
      </c>
      <c r="H300" s="192">
        <v>8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1.2E-4</v>
      </c>
      <c r="R300" s="168">
        <f t="shared" si="42"/>
        <v>9.6000000000000002E-4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263</v>
      </c>
      <c r="AT300" s="170" t="s">
        <v>184</v>
      </c>
      <c r="AU300" s="170" t="s">
        <v>139</v>
      </c>
      <c r="AY300" s="17" t="s">
        <v>133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139</v>
      </c>
      <c r="BK300" s="171">
        <f t="shared" si="49"/>
        <v>0</v>
      </c>
      <c r="BL300" s="17" t="s">
        <v>183</v>
      </c>
      <c r="BM300" s="170" t="s">
        <v>507</v>
      </c>
    </row>
    <row r="301" spans="1:65" s="2" customFormat="1" ht="21.75" customHeight="1">
      <c r="A301" s="32"/>
      <c r="B301" s="157"/>
      <c r="C301" s="158">
        <v>101</v>
      </c>
      <c r="D301" s="158" t="s">
        <v>136</v>
      </c>
      <c r="E301" s="159" t="s">
        <v>508</v>
      </c>
      <c r="F301" s="160" t="s">
        <v>509</v>
      </c>
      <c r="G301" s="161" t="s">
        <v>181</v>
      </c>
      <c r="H301" s="162">
        <v>1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183</v>
      </c>
      <c r="AT301" s="170" t="s">
        <v>136</v>
      </c>
      <c r="AU301" s="170" t="s">
        <v>139</v>
      </c>
      <c r="AY301" s="17" t="s">
        <v>133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139</v>
      </c>
      <c r="BK301" s="171">
        <f t="shared" si="49"/>
        <v>0</v>
      </c>
      <c r="BL301" s="17" t="s">
        <v>183</v>
      </c>
      <c r="BM301" s="170" t="s">
        <v>510</v>
      </c>
    </row>
    <row r="302" spans="1:65" s="2" customFormat="1" ht="21.75" customHeight="1">
      <c r="A302" s="32"/>
      <c r="B302" s="157"/>
      <c r="C302" s="158">
        <v>102</v>
      </c>
      <c r="D302" s="158" t="s">
        <v>136</v>
      </c>
      <c r="E302" s="159" t="s">
        <v>511</v>
      </c>
      <c r="F302" s="160" t="s">
        <v>512</v>
      </c>
      <c r="G302" s="161" t="s">
        <v>221</v>
      </c>
      <c r="H302" s="162">
        <v>2.4E-2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183</v>
      </c>
      <c r="AT302" s="170" t="s">
        <v>136</v>
      </c>
      <c r="AU302" s="170" t="s">
        <v>139</v>
      </c>
      <c r="AY302" s="17" t="s">
        <v>133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139</v>
      </c>
      <c r="BK302" s="171">
        <f t="shared" si="49"/>
        <v>0</v>
      </c>
      <c r="BL302" s="17" t="s">
        <v>183</v>
      </c>
      <c r="BM302" s="170" t="s">
        <v>513</v>
      </c>
    </row>
    <row r="303" spans="1:65" s="2" customFormat="1" ht="21.75" customHeight="1">
      <c r="A303" s="32"/>
      <c r="B303" s="157"/>
      <c r="C303" s="158">
        <v>103</v>
      </c>
      <c r="D303" s="158" t="s">
        <v>136</v>
      </c>
      <c r="E303" s="159" t="s">
        <v>514</v>
      </c>
      <c r="F303" s="160" t="s">
        <v>515</v>
      </c>
      <c r="G303" s="161" t="s">
        <v>221</v>
      </c>
      <c r="H303" s="162">
        <v>2.4E-2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183</v>
      </c>
      <c r="AT303" s="170" t="s">
        <v>136</v>
      </c>
      <c r="AU303" s="170" t="s">
        <v>139</v>
      </c>
      <c r="AY303" s="17" t="s">
        <v>133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139</v>
      </c>
      <c r="BK303" s="171">
        <f t="shared" si="49"/>
        <v>0</v>
      </c>
      <c r="BL303" s="17" t="s">
        <v>183</v>
      </c>
      <c r="BM303" s="170" t="s">
        <v>516</v>
      </c>
    </row>
    <row r="304" spans="1:65" s="12" customFormat="1" ht="22.9" customHeight="1">
      <c r="B304" s="144"/>
      <c r="D304" s="145" t="s">
        <v>75</v>
      </c>
      <c r="E304" s="155" t="s">
        <v>517</v>
      </c>
      <c r="F304" s="155" t="s">
        <v>518</v>
      </c>
      <c r="I304" s="147"/>
      <c r="J304" s="156">
        <f>BK304</f>
        <v>0</v>
      </c>
      <c r="L304" s="144"/>
      <c r="M304" s="149"/>
      <c r="N304" s="150"/>
      <c r="O304" s="150"/>
      <c r="P304" s="151">
        <f>SUM(P305:P309)</f>
        <v>0</v>
      </c>
      <c r="Q304" s="150"/>
      <c r="R304" s="151">
        <f>SUM(R305:R309)</f>
        <v>0.01</v>
      </c>
      <c r="S304" s="150"/>
      <c r="T304" s="152">
        <f>SUM(T305:T309)</f>
        <v>4.0000000000000001E-3</v>
      </c>
      <c r="AR304" s="145" t="s">
        <v>139</v>
      </c>
      <c r="AT304" s="153" t="s">
        <v>75</v>
      </c>
      <c r="AU304" s="153" t="s">
        <v>84</v>
      </c>
      <c r="AY304" s="145" t="s">
        <v>133</v>
      </c>
      <c r="BK304" s="154">
        <f>SUM(BK305:BK309)</f>
        <v>0</v>
      </c>
    </row>
    <row r="305" spans="1:65" s="2" customFormat="1" ht="16.5" customHeight="1">
      <c r="A305" s="32"/>
      <c r="B305" s="157"/>
      <c r="C305" s="158">
        <v>104</v>
      </c>
      <c r="D305" s="158" t="s">
        <v>136</v>
      </c>
      <c r="E305" s="159" t="s">
        <v>519</v>
      </c>
      <c r="F305" s="160" t="s">
        <v>520</v>
      </c>
      <c r="G305" s="161" t="s">
        <v>181</v>
      </c>
      <c r="H305" s="162">
        <v>2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0</v>
      </c>
      <c r="R305" s="168">
        <f>Q305*H305</f>
        <v>0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183</v>
      </c>
      <c r="AT305" s="170" t="s">
        <v>136</v>
      </c>
      <c r="AU305" s="170" t="s">
        <v>139</v>
      </c>
      <c r="AY305" s="17" t="s">
        <v>133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139</v>
      </c>
      <c r="BK305" s="171">
        <f>ROUND(I305*H305,2)</f>
        <v>0</v>
      </c>
      <c r="BL305" s="17" t="s">
        <v>183</v>
      </c>
      <c r="BM305" s="170" t="s">
        <v>521</v>
      </c>
    </row>
    <row r="306" spans="1:65" s="2" customFormat="1" ht="16.5" customHeight="1">
      <c r="A306" s="32"/>
      <c r="B306" s="157"/>
      <c r="C306" s="188">
        <v>105</v>
      </c>
      <c r="D306" s="188" t="s">
        <v>184</v>
      </c>
      <c r="E306" s="189" t="s">
        <v>522</v>
      </c>
      <c r="F306" s="190" t="s">
        <v>523</v>
      </c>
      <c r="G306" s="191" t="s">
        <v>181</v>
      </c>
      <c r="H306" s="192">
        <v>2</v>
      </c>
      <c r="I306" s="193"/>
      <c r="J306" s="194">
        <f>ROUND(I306*H306,2)</f>
        <v>0</v>
      </c>
      <c r="K306" s="195"/>
      <c r="L306" s="196"/>
      <c r="M306" s="197" t="s">
        <v>1</v>
      </c>
      <c r="N306" s="198" t="s">
        <v>42</v>
      </c>
      <c r="O306" s="58"/>
      <c r="P306" s="168">
        <f>O306*H306</f>
        <v>0</v>
      </c>
      <c r="Q306" s="168">
        <v>5.0000000000000001E-3</v>
      </c>
      <c r="R306" s="168">
        <f>Q306*H306</f>
        <v>0.01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263</v>
      </c>
      <c r="AT306" s="170" t="s">
        <v>184</v>
      </c>
      <c r="AU306" s="170" t="s">
        <v>139</v>
      </c>
      <c r="AY306" s="17" t="s">
        <v>133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139</v>
      </c>
      <c r="BK306" s="171">
        <f>ROUND(I306*H306,2)</f>
        <v>0</v>
      </c>
      <c r="BL306" s="17" t="s">
        <v>183</v>
      </c>
      <c r="BM306" s="170" t="s">
        <v>524</v>
      </c>
    </row>
    <row r="307" spans="1:65" s="2" customFormat="1" ht="21.75" customHeight="1">
      <c r="A307" s="32"/>
      <c r="B307" s="157"/>
      <c r="C307" s="158">
        <v>106</v>
      </c>
      <c r="D307" s="158" t="s">
        <v>136</v>
      </c>
      <c r="E307" s="159" t="s">
        <v>525</v>
      </c>
      <c r="F307" s="160" t="s">
        <v>526</v>
      </c>
      <c r="G307" s="161" t="s">
        <v>181</v>
      </c>
      <c r="H307" s="162">
        <v>2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0</v>
      </c>
      <c r="R307" s="168">
        <f>Q307*H307</f>
        <v>0</v>
      </c>
      <c r="S307" s="168">
        <v>2E-3</v>
      </c>
      <c r="T307" s="169">
        <f>S307*H307</f>
        <v>4.0000000000000001E-3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183</v>
      </c>
      <c r="AT307" s="170" t="s">
        <v>136</v>
      </c>
      <c r="AU307" s="170" t="s">
        <v>139</v>
      </c>
      <c r="AY307" s="17" t="s">
        <v>133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139</v>
      </c>
      <c r="BK307" s="171">
        <f>ROUND(I307*H307,2)</f>
        <v>0</v>
      </c>
      <c r="BL307" s="17" t="s">
        <v>183</v>
      </c>
      <c r="BM307" s="170" t="s">
        <v>527</v>
      </c>
    </row>
    <row r="308" spans="1:65" s="2" customFormat="1" ht="21.75" customHeight="1">
      <c r="A308" s="32"/>
      <c r="B308" s="157"/>
      <c r="C308" s="158">
        <v>107</v>
      </c>
      <c r="D308" s="158" t="s">
        <v>136</v>
      </c>
      <c r="E308" s="159" t="s">
        <v>528</v>
      </c>
      <c r="F308" s="160" t="s">
        <v>529</v>
      </c>
      <c r="G308" s="161" t="s">
        <v>221</v>
      </c>
      <c r="H308" s="162">
        <v>0.01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183</v>
      </c>
      <c r="AT308" s="170" t="s">
        <v>136</v>
      </c>
      <c r="AU308" s="170" t="s">
        <v>139</v>
      </c>
      <c r="AY308" s="17" t="s">
        <v>133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139</v>
      </c>
      <c r="BK308" s="171">
        <f>ROUND(I308*H308,2)</f>
        <v>0</v>
      </c>
      <c r="BL308" s="17" t="s">
        <v>183</v>
      </c>
      <c r="BM308" s="170" t="s">
        <v>530</v>
      </c>
    </row>
    <row r="309" spans="1:65" s="2" customFormat="1" ht="21.75" customHeight="1">
      <c r="A309" s="32"/>
      <c r="B309" s="157"/>
      <c r="C309" s="158">
        <v>108</v>
      </c>
      <c r="D309" s="158" t="s">
        <v>136</v>
      </c>
      <c r="E309" s="159" t="s">
        <v>531</v>
      </c>
      <c r="F309" s="160" t="s">
        <v>532</v>
      </c>
      <c r="G309" s="161" t="s">
        <v>221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183</v>
      </c>
      <c r="AT309" s="170" t="s">
        <v>136</v>
      </c>
      <c r="AU309" s="170" t="s">
        <v>139</v>
      </c>
      <c r="AY309" s="17" t="s">
        <v>133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139</v>
      </c>
      <c r="BK309" s="171">
        <f>ROUND(I309*H309,2)</f>
        <v>0</v>
      </c>
      <c r="BL309" s="17" t="s">
        <v>183</v>
      </c>
      <c r="BM309" s="170" t="s">
        <v>533</v>
      </c>
    </row>
    <row r="310" spans="1:65" s="12" customFormat="1" ht="22.9" customHeight="1">
      <c r="B310" s="144"/>
      <c r="D310" s="145" t="s">
        <v>75</v>
      </c>
      <c r="E310" s="155" t="s">
        <v>534</v>
      </c>
      <c r="F310" s="155" t="s">
        <v>535</v>
      </c>
      <c r="I310" s="147"/>
      <c r="J310" s="156">
        <f>BK310</f>
        <v>0</v>
      </c>
      <c r="L310" s="144"/>
      <c r="M310" s="149"/>
      <c r="N310" s="150"/>
      <c r="O310" s="150"/>
      <c r="P310" s="151">
        <f>SUM(P311:P329)</f>
        <v>0</v>
      </c>
      <c r="Q310" s="150"/>
      <c r="R310" s="151">
        <f>SUM(R311:R329)</f>
        <v>0.50294834999999993</v>
      </c>
      <c r="S310" s="150"/>
      <c r="T310" s="152">
        <f>SUM(T311:T329)</f>
        <v>0</v>
      </c>
      <c r="AR310" s="145" t="s">
        <v>139</v>
      </c>
      <c r="AT310" s="153" t="s">
        <v>75</v>
      </c>
      <c r="AU310" s="153" t="s">
        <v>84</v>
      </c>
      <c r="AY310" s="145" t="s">
        <v>133</v>
      </c>
      <c r="BK310" s="154">
        <f>SUM(BK311:BK329)</f>
        <v>0</v>
      </c>
    </row>
    <row r="311" spans="1:65" s="2" customFormat="1" ht="21.75" customHeight="1">
      <c r="A311" s="32"/>
      <c r="B311" s="157"/>
      <c r="C311" s="158">
        <v>109</v>
      </c>
      <c r="D311" s="158" t="s">
        <v>136</v>
      </c>
      <c r="E311" s="159" t="s">
        <v>536</v>
      </c>
      <c r="F311" s="160" t="s">
        <v>537</v>
      </c>
      <c r="G311" s="161" t="s">
        <v>137</v>
      </c>
      <c r="H311" s="162">
        <v>18.785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2.5409999999999999E-2</v>
      </c>
      <c r="R311" s="168">
        <f>Q311*H311</f>
        <v>0.47732684999999997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183</v>
      </c>
      <c r="AT311" s="170" t="s">
        <v>136</v>
      </c>
      <c r="AU311" s="170" t="s">
        <v>139</v>
      </c>
      <c r="AY311" s="17" t="s">
        <v>133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139</v>
      </c>
      <c r="BK311" s="171">
        <f>ROUND(I311*H311,2)</f>
        <v>0</v>
      </c>
      <c r="BL311" s="17" t="s">
        <v>183</v>
      </c>
      <c r="BM311" s="170" t="s">
        <v>538</v>
      </c>
    </row>
    <row r="312" spans="1:65" s="13" customFormat="1">
      <c r="B312" s="172"/>
      <c r="D312" s="173" t="s">
        <v>150</v>
      </c>
      <c r="E312" s="174" t="s">
        <v>1</v>
      </c>
      <c r="F312" s="175" t="s">
        <v>539</v>
      </c>
      <c r="H312" s="176">
        <v>7.5529999999999999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150</v>
      </c>
      <c r="AU312" s="174" t="s">
        <v>139</v>
      </c>
      <c r="AV312" s="13" t="s">
        <v>139</v>
      </c>
      <c r="AW312" s="13" t="s">
        <v>33</v>
      </c>
      <c r="AX312" s="13" t="s">
        <v>76</v>
      </c>
      <c r="AY312" s="174" t="s">
        <v>133</v>
      </c>
    </row>
    <row r="313" spans="1:65" s="13" customFormat="1">
      <c r="B313" s="172"/>
      <c r="D313" s="173" t="s">
        <v>150</v>
      </c>
      <c r="E313" s="174" t="s">
        <v>1</v>
      </c>
      <c r="F313" s="175" t="s">
        <v>540</v>
      </c>
      <c r="H313" s="176">
        <v>11.231999999999999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150</v>
      </c>
      <c r="AU313" s="174" t="s">
        <v>139</v>
      </c>
      <c r="AV313" s="13" t="s">
        <v>139</v>
      </c>
      <c r="AW313" s="13" t="s">
        <v>33</v>
      </c>
      <c r="AX313" s="13" t="s">
        <v>76</v>
      </c>
      <c r="AY313" s="174" t="s">
        <v>133</v>
      </c>
    </row>
    <row r="314" spans="1:65" s="15" customFormat="1">
      <c r="B314" s="199"/>
      <c r="D314" s="173" t="s">
        <v>150</v>
      </c>
      <c r="E314" s="200" t="s">
        <v>1</v>
      </c>
      <c r="F314" s="201" t="s">
        <v>197</v>
      </c>
      <c r="H314" s="202">
        <v>18.785</v>
      </c>
      <c r="I314" s="203"/>
      <c r="L314" s="199"/>
      <c r="M314" s="204"/>
      <c r="N314" s="205"/>
      <c r="O314" s="205"/>
      <c r="P314" s="205"/>
      <c r="Q314" s="205"/>
      <c r="R314" s="205"/>
      <c r="S314" s="205"/>
      <c r="T314" s="206"/>
      <c r="AT314" s="200" t="s">
        <v>150</v>
      </c>
      <c r="AU314" s="200" t="s">
        <v>139</v>
      </c>
      <c r="AV314" s="15" t="s">
        <v>138</v>
      </c>
      <c r="AW314" s="15" t="s">
        <v>33</v>
      </c>
      <c r="AX314" s="15" t="s">
        <v>84</v>
      </c>
      <c r="AY314" s="200" t="s">
        <v>133</v>
      </c>
    </row>
    <row r="315" spans="1:65" s="2" customFormat="1" ht="21.75" customHeight="1">
      <c r="A315" s="32"/>
      <c r="B315" s="157"/>
      <c r="C315" s="158">
        <v>110</v>
      </c>
      <c r="D315" s="158" t="s">
        <v>136</v>
      </c>
      <c r="E315" s="159" t="s">
        <v>541</v>
      </c>
      <c r="F315" s="160" t="s">
        <v>542</v>
      </c>
      <c r="G315" s="161" t="s">
        <v>276</v>
      </c>
      <c r="H315" s="162">
        <v>26.45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4.0000000000000003E-5</v>
      </c>
      <c r="R315" s="168">
        <f>Q315*H315</f>
        <v>1.0580000000000001E-3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183</v>
      </c>
      <c r="AT315" s="170" t="s">
        <v>136</v>
      </c>
      <c r="AU315" s="170" t="s">
        <v>139</v>
      </c>
      <c r="AY315" s="17" t="s">
        <v>133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139</v>
      </c>
      <c r="BK315" s="171">
        <f>ROUND(I315*H315,2)</f>
        <v>0</v>
      </c>
      <c r="BL315" s="17" t="s">
        <v>183</v>
      </c>
      <c r="BM315" s="170" t="s">
        <v>543</v>
      </c>
    </row>
    <row r="316" spans="1:65" s="13" customFormat="1">
      <c r="B316" s="172"/>
      <c r="D316" s="173" t="s">
        <v>150</v>
      </c>
      <c r="E316" s="174" t="s">
        <v>1</v>
      </c>
      <c r="F316" s="175" t="s">
        <v>544</v>
      </c>
      <c r="H316" s="176">
        <v>4.4400000000000004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150</v>
      </c>
      <c r="AU316" s="174" t="s">
        <v>139</v>
      </c>
      <c r="AV316" s="13" t="s">
        <v>139</v>
      </c>
      <c r="AW316" s="13" t="s">
        <v>33</v>
      </c>
      <c r="AX316" s="13" t="s">
        <v>76</v>
      </c>
      <c r="AY316" s="174" t="s">
        <v>133</v>
      </c>
    </row>
    <row r="317" spans="1:65" s="13" customFormat="1">
      <c r="B317" s="172"/>
      <c r="D317" s="173" t="s">
        <v>150</v>
      </c>
      <c r="E317" s="174" t="s">
        <v>1</v>
      </c>
      <c r="F317" s="175" t="s">
        <v>545</v>
      </c>
      <c r="H317" s="176">
        <v>6.41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150</v>
      </c>
      <c r="AU317" s="174" t="s">
        <v>139</v>
      </c>
      <c r="AV317" s="13" t="s">
        <v>139</v>
      </c>
      <c r="AW317" s="13" t="s">
        <v>33</v>
      </c>
      <c r="AX317" s="13" t="s">
        <v>76</v>
      </c>
      <c r="AY317" s="174" t="s">
        <v>133</v>
      </c>
    </row>
    <row r="318" spans="1:65" s="13" customFormat="1">
      <c r="B318" s="172"/>
      <c r="D318" s="173" t="s">
        <v>150</v>
      </c>
      <c r="E318" s="174" t="s">
        <v>1</v>
      </c>
      <c r="F318" s="175" t="s">
        <v>546</v>
      </c>
      <c r="H318" s="176">
        <v>15.6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150</v>
      </c>
      <c r="AU318" s="174" t="s">
        <v>139</v>
      </c>
      <c r="AV318" s="13" t="s">
        <v>139</v>
      </c>
      <c r="AW318" s="13" t="s">
        <v>33</v>
      </c>
      <c r="AX318" s="13" t="s">
        <v>76</v>
      </c>
      <c r="AY318" s="174" t="s">
        <v>133</v>
      </c>
    </row>
    <row r="319" spans="1:65" s="15" customFormat="1">
      <c r="B319" s="199"/>
      <c r="D319" s="173" t="s">
        <v>150</v>
      </c>
      <c r="E319" s="200" t="s">
        <v>1</v>
      </c>
      <c r="F319" s="201" t="s">
        <v>197</v>
      </c>
      <c r="H319" s="202">
        <v>26.45</v>
      </c>
      <c r="I319" s="203"/>
      <c r="L319" s="199"/>
      <c r="M319" s="204"/>
      <c r="N319" s="205"/>
      <c r="O319" s="205"/>
      <c r="P319" s="205"/>
      <c r="Q319" s="205"/>
      <c r="R319" s="205"/>
      <c r="S319" s="205"/>
      <c r="T319" s="206"/>
      <c r="AT319" s="200" t="s">
        <v>150</v>
      </c>
      <c r="AU319" s="200" t="s">
        <v>139</v>
      </c>
      <c r="AV319" s="15" t="s">
        <v>138</v>
      </c>
      <c r="AW319" s="15" t="s">
        <v>33</v>
      </c>
      <c r="AX319" s="15" t="s">
        <v>84</v>
      </c>
      <c r="AY319" s="200" t="s">
        <v>133</v>
      </c>
    </row>
    <row r="320" spans="1:65" s="2" customFormat="1" ht="16.5" customHeight="1">
      <c r="A320" s="32"/>
      <c r="B320" s="157"/>
      <c r="C320" s="158">
        <v>111</v>
      </c>
      <c r="D320" s="158" t="s">
        <v>136</v>
      </c>
      <c r="E320" s="159" t="s">
        <v>547</v>
      </c>
      <c r="F320" s="160" t="s">
        <v>548</v>
      </c>
      <c r="G320" s="161" t="s">
        <v>276</v>
      </c>
      <c r="H320" s="162">
        <v>26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1.4999999999999999E-4</v>
      </c>
      <c r="R320" s="168">
        <f>Q320*H320</f>
        <v>3.8999999999999998E-3</v>
      </c>
      <c r="S320" s="168">
        <v>0</v>
      </c>
      <c r="T320" s="16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183</v>
      </c>
      <c r="AT320" s="170" t="s">
        <v>136</v>
      </c>
      <c r="AU320" s="170" t="s">
        <v>139</v>
      </c>
      <c r="AY320" s="17" t="s">
        <v>133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139</v>
      </c>
      <c r="BK320" s="171">
        <f>ROUND(I320*H320,2)</f>
        <v>0</v>
      </c>
      <c r="BL320" s="17" t="s">
        <v>183</v>
      </c>
      <c r="BM320" s="170" t="s">
        <v>549</v>
      </c>
    </row>
    <row r="321" spans="1:65" s="13" customFormat="1">
      <c r="B321" s="172"/>
      <c r="D321" s="173" t="s">
        <v>150</v>
      </c>
      <c r="E321" s="174" t="s">
        <v>1</v>
      </c>
      <c r="F321" s="175" t="s">
        <v>550</v>
      </c>
      <c r="H321" s="176">
        <v>26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150</v>
      </c>
      <c r="AU321" s="174" t="s">
        <v>139</v>
      </c>
      <c r="AV321" s="13" t="s">
        <v>139</v>
      </c>
      <c r="AW321" s="13" t="s">
        <v>33</v>
      </c>
      <c r="AX321" s="13" t="s">
        <v>76</v>
      </c>
      <c r="AY321" s="174" t="s">
        <v>133</v>
      </c>
    </row>
    <row r="322" spans="1:65" s="15" customFormat="1">
      <c r="B322" s="199"/>
      <c r="D322" s="173" t="s">
        <v>150</v>
      </c>
      <c r="E322" s="200" t="s">
        <v>1</v>
      </c>
      <c r="F322" s="201" t="s">
        <v>197</v>
      </c>
      <c r="H322" s="202">
        <v>26</v>
      </c>
      <c r="I322" s="203"/>
      <c r="L322" s="199"/>
      <c r="M322" s="204"/>
      <c r="N322" s="205"/>
      <c r="O322" s="205"/>
      <c r="P322" s="205"/>
      <c r="Q322" s="205"/>
      <c r="R322" s="205"/>
      <c r="S322" s="205"/>
      <c r="T322" s="206"/>
      <c r="AT322" s="200" t="s">
        <v>150</v>
      </c>
      <c r="AU322" s="200" t="s">
        <v>139</v>
      </c>
      <c r="AV322" s="15" t="s">
        <v>138</v>
      </c>
      <c r="AW322" s="15" t="s">
        <v>33</v>
      </c>
      <c r="AX322" s="15" t="s">
        <v>84</v>
      </c>
      <c r="AY322" s="200" t="s">
        <v>133</v>
      </c>
    </row>
    <row r="323" spans="1:65" s="2" customFormat="1" ht="16.5" customHeight="1">
      <c r="A323" s="32"/>
      <c r="B323" s="157"/>
      <c r="C323" s="158">
        <v>112</v>
      </c>
      <c r="D323" s="158" t="s">
        <v>136</v>
      </c>
      <c r="E323" s="159" t="s">
        <v>551</v>
      </c>
      <c r="F323" s="160" t="s">
        <v>552</v>
      </c>
      <c r="G323" s="161" t="s">
        <v>137</v>
      </c>
      <c r="H323" s="162">
        <v>18.785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0</v>
      </c>
      <c r="R323" s="168">
        <f>Q323*H323</f>
        <v>0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183</v>
      </c>
      <c r="AT323" s="170" t="s">
        <v>136</v>
      </c>
      <c r="AU323" s="170" t="s">
        <v>139</v>
      </c>
      <c r="AY323" s="17" t="s">
        <v>133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139</v>
      </c>
      <c r="BK323" s="171">
        <f>ROUND(I323*H323,2)</f>
        <v>0</v>
      </c>
      <c r="BL323" s="17" t="s">
        <v>183</v>
      </c>
      <c r="BM323" s="170" t="s">
        <v>553</v>
      </c>
    </row>
    <row r="324" spans="1:65" s="2" customFormat="1" ht="21.75" customHeight="1">
      <c r="A324" s="32"/>
      <c r="B324" s="157"/>
      <c r="C324" s="158">
        <v>113</v>
      </c>
      <c r="D324" s="158" t="s">
        <v>136</v>
      </c>
      <c r="E324" s="159" t="s">
        <v>554</v>
      </c>
      <c r="F324" s="160" t="s">
        <v>555</v>
      </c>
      <c r="G324" s="161" t="s">
        <v>137</v>
      </c>
      <c r="H324" s="162">
        <v>18.785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6.9999999999999999E-4</v>
      </c>
      <c r="R324" s="168">
        <f>Q324*H324</f>
        <v>1.31495E-2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183</v>
      </c>
      <c r="AT324" s="170" t="s">
        <v>136</v>
      </c>
      <c r="AU324" s="170" t="s">
        <v>139</v>
      </c>
      <c r="AY324" s="17" t="s">
        <v>133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139</v>
      </c>
      <c r="BK324" s="171">
        <f>ROUND(I324*H324,2)</f>
        <v>0</v>
      </c>
      <c r="BL324" s="17" t="s">
        <v>183</v>
      </c>
      <c r="BM324" s="170" t="s">
        <v>556</v>
      </c>
    </row>
    <row r="325" spans="1:65" s="2" customFormat="1" ht="16.5" customHeight="1">
      <c r="A325" s="32"/>
      <c r="B325" s="157"/>
      <c r="C325" s="158">
        <v>114</v>
      </c>
      <c r="D325" s="158" t="s">
        <v>136</v>
      </c>
      <c r="E325" s="159" t="s">
        <v>557</v>
      </c>
      <c r="F325" s="160" t="s">
        <v>558</v>
      </c>
      <c r="G325" s="161" t="s">
        <v>137</v>
      </c>
      <c r="H325" s="162">
        <v>37.57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2.0000000000000001E-4</v>
      </c>
      <c r="R325" s="168">
        <f>Q325*H325</f>
        <v>7.5140000000000007E-3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183</v>
      </c>
      <c r="AT325" s="170" t="s">
        <v>136</v>
      </c>
      <c r="AU325" s="170" t="s">
        <v>139</v>
      </c>
      <c r="AY325" s="17" t="s">
        <v>133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139</v>
      </c>
      <c r="BK325" s="171">
        <f>ROUND(I325*H325,2)</f>
        <v>0</v>
      </c>
      <c r="BL325" s="17" t="s">
        <v>183</v>
      </c>
      <c r="BM325" s="170" t="s">
        <v>559</v>
      </c>
    </row>
    <row r="326" spans="1:65" s="13" customFormat="1">
      <c r="B326" s="172"/>
      <c r="D326" s="173" t="s">
        <v>150</v>
      </c>
      <c r="E326" s="174" t="s">
        <v>1</v>
      </c>
      <c r="F326" s="175" t="s">
        <v>560</v>
      </c>
      <c r="H326" s="176">
        <v>37.57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150</v>
      </c>
      <c r="AU326" s="174" t="s">
        <v>139</v>
      </c>
      <c r="AV326" s="13" t="s">
        <v>139</v>
      </c>
      <c r="AW326" s="13" t="s">
        <v>33</v>
      </c>
      <c r="AX326" s="13" t="s">
        <v>76</v>
      </c>
      <c r="AY326" s="174" t="s">
        <v>133</v>
      </c>
    </row>
    <row r="327" spans="1:65" s="15" customFormat="1">
      <c r="B327" s="199"/>
      <c r="D327" s="173" t="s">
        <v>150</v>
      </c>
      <c r="E327" s="200" t="s">
        <v>1</v>
      </c>
      <c r="F327" s="201" t="s">
        <v>197</v>
      </c>
      <c r="H327" s="202">
        <v>37.57</v>
      </c>
      <c r="I327" s="203"/>
      <c r="L327" s="199"/>
      <c r="M327" s="204"/>
      <c r="N327" s="205"/>
      <c r="O327" s="205"/>
      <c r="P327" s="205"/>
      <c r="Q327" s="205"/>
      <c r="R327" s="205"/>
      <c r="S327" s="205"/>
      <c r="T327" s="206"/>
      <c r="AT327" s="200" t="s">
        <v>150</v>
      </c>
      <c r="AU327" s="200" t="s">
        <v>139</v>
      </c>
      <c r="AV327" s="15" t="s">
        <v>138</v>
      </c>
      <c r="AW327" s="15" t="s">
        <v>33</v>
      </c>
      <c r="AX327" s="15" t="s">
        <v>84</v>
      </c>
      <c r="AY327" s="200" t="s">
        <v>133</v>
      </c>
    </row>
    <row r="328" spans="1:65" s="2" customFormat="1" ht="21.75" customHeight="1">
      <c r="A328" s="32"/>
      <c r="B328" s="157"/>
      <c r="C328" s="158">
        <v>115</v>
      </c>
      <c r="D328" s="158" t="s">
        <v>136</v>
      </c>
      <c r="E328" s="159" t="s">
        <v>561</v>
      </c>
      <c r="F328" s="160" t="s">
        <v>562</v>
      </c>
      <c r="G328" s="161" t="s">
        <v>221</v>
      </c>
      <c r="H328" s="162">
        <v>0.503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0</v>
      </c>
      <c r="R328" s="168">
        <f>Q328*H328</f>
        <v>0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183</v>
      </c>
      <c r="AT328" s="170" t="s">
        <v>136</v>
      </c>
      <c r="AU328" s="170" t="s">
        <v>139</v>
      </c>
      <c r="AY328" s="17" t="s">
        <v>133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139</v>
      </c>
      <c r="BK328" s="171">
        <f>ROUND(I328*H328,2)</f>
        <v>0</v>
      </c>
      <c r="BL328" s="17" t="s">
        <v>183</v>
      </c>
      <c r="BM328" s="170" t="s">
        <v>563</v>
      </c>
    </row>
    <row r="329" spans="1:65" s="2" customFormat="1" ht="21.75" customHeight="1">
      <c r="A329" s="32"/>
      <c r="B329" s="157"/>
      <c r="C329" s="158">
        <v>116</v>
      </c>
      <c r="D329" s="158" t="s">
        <v>136</v>
      </c>
      <c r="E329" s="159" t="s">
        <v>564</v>
      </c>
      <c r="F329" s="160" t="s">
        <v>565</v>
      </c>
      <c r="G329" s="161" t="s">
        <v>221</v>
      </c>
      <c r="H329" s="162">
        <v>0.503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0</v>
      </c>
      <c r="R329" s="168">
        <f>Q329*H329</f>
        <v>0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183</v>
      </c>
      <c r="AT329" s="170" t="s">
        <v>136</v>
      </c>
      <c r="AU329" s="170" t="s">
        <v>139</v>
      </c>
      <c r="AY329" s="17" t="s">
        <v>133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139</v>
      </c>
      <c r="BK329" s="171">
        <f>ROUND(I329*H329,2)</f>
        <v>0</v>
      </c>
      <c r="BL329" s="17" t="s">
        <v>183</v>
      </c>
      <c r="BM329" s="170" t="s">
        <v>566</v>
      </c>
    </row>
    <row r="330" spans="1:65" s="12" customFormat="1" ht="22.9" customHeight="1">
      <c r="B330" s="144"/>
      <c r="D330" s="145" t="s">
        <v>75</v>
      </c>
      <c r="E330" s="155" t="s">
        <v>567</v>
      </c>
      <c r="F330" s="155" t="s">
        <v>568</v>
      </c>
      <c r="I330" s="147"/>
      <c r="J330" s="156">
        <f>BK330</f>
        <v>0</v>
      </c>
      <c r="L330" s="144"/>
      <c r="M330" s="149"/>
      <c r="N330" s="150"/>
      <c r="O330" s="150"/>
      <c r="P330" s="151">
        <f>SUM(P331:P346)</f>
        <v>0</v>
      </c>
      <c r="Q330" s="150"/>
      <c r="R330" s="151">
        <f>SUM(R331:R346)</f>
        <v>3.3599999999999998E-2</v>
      </c>
      <c r="S330" s="150"/>
      <c r="T330" s="152">
        <f>SUM(T331:T346)</f>
        <v>8.2084499999999991E-2</v>
      </c>
      <c r="AR330" s="145" t="s">
        <v>139</v>
      </c>
      <c r="AT330" s="153" t="s">
        <v>75</v>
      </c>
      <c r="AU330" s="153" t="s">
        <v>84</v>
      </c>
      <c r="AY330" s="145" t="s">
        <v>133</v>
      </c>
      <c r="BK330" s="154">
        <f>SUM(BK331:BK346)</f>
        <v>0</v>
      </c>
    </row>
    <row r="331" spans="1:65" s="2" customFormat="1" ht="21.75" customHeight="1">
      <c r="A331" s="32"/>
      <c r="B331" s="157"/>
      <c r="C331" s="158">
        <v>117</v>
      </c>
      <c r="D331" s="158" t="s">
        <v>136</v>
      </c>
      <c r="E331" s="159" t="s">
        <v>569</v>
      </c>
      <c r="F331" s="160" t="s">
        <v>570</v>
      </c>
      <c r="G331" s="161" t="s">
        <v>137</v>
      </c>
      <c r="H331" s="162">
        <v>3.33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0</v>
      </c>
      <c r="R331" s="168">
        <f>Q331*H331</f>
        <v>0</v>
      </c>
      <c r="S331" s="168">
        <v>2.4649999999999998E-2</v>
      </c>
      <c r="T331" s="169">
        <f>S331*H331</f>
        <v>8.2084499999999991E-2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183</v>
      </c>
      <c r="AT331" s="170" t="s">
        <v>136</v>
      </c>
      <c r="AU331" s="170" t="s">
        <v>139</v>
      </c>
      <c r="AY331" s="17" t="s">
        <v>133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139</v>
      </c>
      <c r="BK331" s="171">
        <f>ROUND(I331*H331,2)</f>
        <v>0</v>
      </c>
      <c r="BL331" s="17" t="s">
        <v>183</v>
      </c>
      <c r="BM331" s="170" t="s">
        <v>571</v>
      </c>
    </row>
    <row r="332" spans="1:65" s="14" customFormat="1">
      <c r="B332" s="181"/>
      <c r="D332" s="173" t="s">
        <v>150</v>
      </c>
      <c r="E332" s="182" t="s">
        <v>1</v>
      </c>
      <c r="F332" s="183" t="s">
        <v>572</v>
      </c>
      <c r="H332" s="182" t="s">
        <v>1</v>
      </c>
      <c r="I332" s="184"/>
      <c r="L332" s="181"/>
      <c r="M332" s="185"/>
      <c r="N332" s="186"/>
      <c r="O332" s="186"/>
      <c r="P332" s="186"/>
      <c r="Q332" s="186"/>
      <c r="R332" s="186"/>
      <c r="S332" s="186"/>
      <c r="T332" s="187"/>
      <c r="AT332" s="182" t="s">
        <v>150</v>
      </c>
      <c r="AU332" s="182" t="s">
        <v>139</v>
      </c>
      <c r="AV332" s="14" t="s">
        <v>84</v>
      </c>
      <c r="AW332" s="14" t="s">
        <v>33</v>
      </c>
      <c r="AX332" s="14" t="s">
        <v>76</v>
      </c>
      <c r="AY332" s="182" t="s">
        <v>133</v>
      </c>
    </row>
    <row r="333" spans="1:65" s="13" customFormat="1">
      <c r="B333" s="172"/>
      <c r="D333" s="173" t="s">
        <v>150</v>
      </c>
      <c r="E333" s="174" t="s">
        <v>1</v>
      </c>
      <c r="F333" s="175" t="s">
        <v>195</v>
      </c>
      <c r="H333" s="176">
        <v>1.1399999999999999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150</v>
      </c>
      <c r="AU333" s="174" t="s">
        <v>139</v>
      </c>
      <c r="AV333" s="13" t="s">
        <v>139</v>
      </c>
      <c r="AW333" s="13" t="s">
        <v>33</v>
      </c>
      <c r="AX333" s="13" t="s">
        <v>76</v>
      </c>
      <c r="AY333" s="174" t="s">
        <v>133</v>
      </c>
    </row>
    <row r="334" spans="1:65" s="13" customFormat="1">
      <c r="B334" s="172"/>
      <c r="D334" s="173" t="s">
        <v>150</v>
      </c>
      <c r="E334" s="174" t="s">
        <v>1</v>
      </c>
      <c r="F334" s="175" t="s">
        <v>573</v>
      </c>
      <c r="H334" s="176">
        <v>2.19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150</v>
      </c>
      <c r="AU334" s="174" t="s">
        <v>139</v>
      </c>
      <c r="AV334" s="13" t="s">
        <v>139</v>
      </c>
      <c r="AW334" s="13" t="s">
        <v>33</v>
      </c>
      <c r="AX334" s="13" t="s">
        <v>76</v>
      </c>
      <c r="AY334" s="174" t="s">
        <v>133</v>
      </c>
    </row>
    <row r="335" spans="1:65" s="15" customFormat="1">
      <c r="B335" s="199"/>
      <c r="D335" s="173" t="s">
        <v>150</v>
      </c>
      <c r="E335" s="200" t="s">
        <v>1</v>
      </c>
      <c r="F335" s="201" t="s">
        <v>197</v>
      </c>
      <c r="H335" s="202">
        <v>3.33</v>
      </c>
      <c r="I335" s="203"/>
      <c r="L335" s="199"/>
      <c r="M335" s="204"/>
      <c r="N335" s="205"/>
      <c r="O335" s="205"/>
      <c r="P335" s="205"/>
      <c r="Q335" s="205"/>
      <c r="R335" s="205"/>
      <c r="S335" s="205"/>
      <c r="T335" s="206"/>
      <c r="AT335" s="200" t="s">
        <v>150</v>
      </c>
      <c r="AU335" s="200" t="s">
        <v>139</v>
      </c>
      <c r="AV335" s="15" t="s">
        <v>138</v>
      </c>
      <c r="AW335" s="15" t="s">
        <v>33</v>
      </c>
      <c r="AX335" s="15" t="s">
        <v>84</v>
      </c>
      <c r="AY335" s="200" t="s">
        <v>133</v>
      </c>
    </row>
    <row r="336" spans="1:65" s="2" customFormat="1" ht="21.75" customHeight="1">
      <c r="A336" s="32"/>
      <c r="B336" s="157"/>
      <c r="C336" s="158">
        <v>118</v>
      </c>
      <c r="D336" s="158" t="s">
        <v>136</v>
      </c>
      <c r="E336" s="159" t="s">
        <v>574</v>
      </c>
      <c r="F336" s="160" t="s">
        <v>575</v>
      </c>
      <c r="G336" s="161" t="s">
        <v>181</v>
      </c>
      <c r="H336" s="162">
        <v>2</v>
      </c>
      <c r="I336" s="163"/>
      <c r="J336" s="164">
        <f t="shared" ref="J336:J346" si="50"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ref="P336:P346" si="51">O336*H336</f>
        <v>0</v>
      </c>
      <c r="Q336" s="168">
        <v>0</v>
      </c>
      <c r="R336" s="168">
        <f t="shared" ref="R336:R346" si="52">Q336*H336</f>
        <v>0</v>
      </c>
      <c r="S336" s="168">
        <v>0</v>
      </c>
      <c r="T336" s="169">
        <f t="shared" ref="T336:T346" si="53"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183</v>
      </c>
      <c r="AT336" s="170" t="s">
        <v>136</v>
      </c>
      <c r="AU336" s="170" t="s">
        <v>139</v>
      </c>
      <c r="AY336" s="17" t="s">
        <v>133</v>
      </c>
      <c r="BE336" s="171">
        <f t="shared" ref="BE336:BE346" si="54">IF(N336="základní",J336,0)</f>
        <v>0</v>
      </c>
      <c r="BF336" s="171">
        <f t="shared" ref="BF336:BF346" si="55">IF(N336="snížená",J336,0)</f>
        <v>0</v>
      </c>
      <c r="BG336" s="171">
        <f t="shared" ref="BG336:BG346" si="56">IF(N336="zákl. přenesená",J336,0)</f>
        <v>0</v>
      </c>
      <c r="BH336" s="171">
        <f t="shared" ref="BH336:BH346" si="57">IF(N336="sníž. přenesená",J336,0)</f>
        <v>0</v>
      </c>
      <c r="BI336" s="171">
        <f t="shared" ref="BI336:BI346" si="58">IF(N336="nulová",J336,0)</f>
        <v>0</v>
      </c>
      <c r="BJ336" s="17" t="s">
        <v>139</v>
      </c>
      <c r="BK336" s="171">
        <f t="shared" ref="BK336:BK346" si="59">ROUND(I336*H336,2)</f>
        <v>0</v>
      </c>
      <c r="BL336" s="17" t="s">
        <v>183</v>
      </c>
      <c r="BM336" s="170" t="s">
        <v>576</v>
      </c>
    </row>
    <row r="337" spans="1:65" s="2" customFormat="1" ht="21.75" customHeight="1">
      <c r="A337" s="32"/>
      <c r="B337" s="157"/>
      <c r="C337" s="188">
        <v>119</v>
      </c>
      <c r="D337" s="188" t="s">
        <v>184</v>
      </c>
      <c r="E337" s="189" t="s">
        <v>577</v>
      </c>
      <c r="F337" s="190" t="s">
        <v>578</v>
      </c>
      <c r="G337" s="191" t="s">
        <v>181</v>
      </c>
      <c r="H337" s="192">
        <v>2</v>
      </c>
      <c r="I337" s="193"/>
      <c r="J337" s="194">
        <f t="shared" si="50"/>
        <v>0</v>
      </c>
      <c r="K337" s="195"/>
      <c r="L337" s="196"/>
      <c r="M337" s="197" t="s">
        <v>1</v>
      </c>
      <c r="N337" s="198" t="s">
        <v>42</v>
      </c>
      <c r="O337" s="58"/>
      <c r="P337" s="168">
        <f t="shared" si="51"/>
        <v>0</v>
      </c>
      <c r="Q337" s="168">
        <v>1.1999999999999999E-3</v>
      </c>
      <c r="R337" s="168">
        <f t="shared" si="52"/>
        <v>2.3999999999999998E-3</v>
      </c>
      <c r="S337" s="168">
        <v>0</v>
      </c>
      <c r="T337" s="169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263</v>
      </c>
      <c r="AT337" s="170" t="s">
        <v>184</v>
      </c>
      <c r="AU337" s="170" t="s">
        <v>139</v>
      </c>
      <c r="AY337" s="17" t="s">
        <v>133</v>
      </c>
      <c r="BE337" s="171">
        <f t="shared" si="54"/>
        <v>0</v>
      </c>
      <c r="BF337" s="171">
        <f t="shared" si="55"/>
        <v>0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139</v>
      </c>
      <c r="BK337" s="171">
        <f t="shared" si="59"/>
        <v>0</v>
      </c>
      <c r="BL337" s="17" t="s">
        <v>183</v>
      </c>
      <c r="BM337" s="170" t="s">
        <v>579</v>
      </c>
    </row>
    <row r="338" spans="1:65" s="2" customFormat="1" ht="16.5" customHeight="1">
      <c r="A338" s="32"/>
      <c r="B338" s="157"/>
      <c r="C338" s="188">
        <v>120</v>
      </c>
      <c r="D338" s="188" t="s">
        <v>184</v>
      </c>
      <c r="E338" s="189" t="s">
        <v>580</v>
      </c>
      <c r="F338" s="190" t="s">
        <v>581</v>
      </c>
      <c r="G338" s="191" t="s">
        <v>181</v>
      </c>
      <c r="H338" s="192">
        <v>2</v>
      </c>
      <c r="I338" s="193"/>
      <c r="J338" s="194">
        <f t="shared" si="50"/>
        <v>0</v>
      </c>
      <c r="K338" s="195"/>
      <c r="L338" s="196"/>
      <c r="M338" s="197" t="s">
        <v>1</v>
      </c>
      <c r="N338" s="198" t="s">
        <v>42</v>
      </c>
      <c r="O338" s="58"/>
      <c r="P338" s="168">
        <f t="shared" si="51"/>
        <v>0</v>
      </c>
      <c r="Q338" s="168">
        <v>1.38E-2</v>
      </c>
      <c r="R338" s="168">
        <f t="shared" si="52"/>
        <v>2.76E-2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263</v>
      </c>
      <c r="AT338" s="170" t="s">
        <v>184</v>
      </c>
      <c r="AU338" s="170" t="s">
        <v>139</v>
      </c>
      <c r="AY338" s="17" t="s">
        <v>133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139</v>
      </c>
      <c r="BK338" s="171">
        <f t="shared" si="59"/>
        <v>0</v>
      </c>
      <c r="BL338" s="17" t="s">
        <v>183</v>
      </c>
      <c r="BM338" s="170" t="s">
        <v>582</v>
      </c>
    </row>
    <row r="339" spans="1:65" s="2" customFormat="1" ht="16.5" customHeight="1">
      <c r="A339" s="32"/>
      <c r="B339" s="157"/>
      <c r="C339" s="158">
        <v>121</v>
      </c>
      <c r="D339" s="158" t="s">
        <v>136</v>
      </c>
      <c r="E339" s="159" t="s">
        <v>583</v>
      </c>
      <c r="F339" s="160" t="s">
        <v>584</v>
      </c>
      <c r="G339" s="161" t="s">
        <v>181</v>
      </c>
      <c r="H339" s="162">
        <v>2</v>
      </c>
      <c r="I339" s="163"/>
      <c r="J339" s="164">
        <f t="shared" si="50"/>
        <v>0</v>
      </c>
      <c r="K339" s="165"/>
      <c r="L339" s="33"/>
      <c r="M339" s="166" t="s">
        <v>1</v>
      </c>
      <c r="N339" s="167" t="s">
        <v>42</v>
      </c>
      <c r="O339" s="58"/>
      <c r="P339" s="168">
        <f t="shared" si="51"/>
        <v>0</v>
      </c>
      <c r="Q339" s="168">
        <v>0</v>
      </c>
      <c r="R339" s="168">
        <f t="shared" si="52"/>
        <v>0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183</v>
      </c>
      <c r="AT339" s="170" t="s">
        <v>136</v>
      </c>
      <c r="AU339" s="170" t="s">
        <v>139</v>
      </c>
      <c r="AY339" s="17" t="s">
        <v>133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139</v>
      </c>
      <c r="BK339" s="171">
        <f t="shared" si="59"/>
        <v>0</v>
      </c>
      <c r="BL339" s="17" t="s">
        <v>183</v>
      </c>
      <c r="BM339" s="170" t="s">
        <v>585</v>
      </c>
    </row>
    <row r="340" spans="1:65" s="2" customFormat="1" ht="16.5" customHeight="1">
      <c r="A340" s="32"/>
      <c r="B340" s="157"/>
      <c r="C340" s="188">
        <v>122</v>
      </c>
      <c r="D340" s="188" t="s">
        <v>184</v>
      </c>
      <c r="E340" s="189" t="s">
        <v>586</v>
      </c>
      <c r="F340" s="190" t="s">
        <v>587</v>
      </c>
      <c r="G340" s="191" t="s">
        <v>181</v>
      </c>
      <c r="H340" s="192">
        <v>2</v>
      </c>
      <c r="I340" s="193"/>
      <c r="J340" s="194">
        <f t="shared" si="50"/>
        <v>0</v>
      </c>
      <c r="K340" s="195"/>
      <c r="L340" s="196"/>
      <c r="M340" s="197" t="s">
        <v>1</v>
      </c>
      <c r="N340" s="198" t="s">
        <v>42</v>
      </c>
      <c r="O340" s="58"/>
      <c r="P340" s="168">
        <f t="shared" si="51"/>
        <v>0</v>
      </c>
      <c r="Q340" s="168">
        <v>4.4999999999999999E-4</v>
      </c>
      <c r="R340" s="168">
        <f t="shared" si="52"/>
        <v>8.9999999999999998E-4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263</v>
      </c>
      <c r="AT340" s="170" t="s">
        <v>184</v>
      </c>
      <c r="AU340" s="170" t="s">
        <v>139</v>
      </c>
      <c r="AY340" s="17" t="s">
        <v>133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139</v>
      </c>
      <c r="BK340" s="171">
        <f t="shared" si="59"/>
        <v>0</v>
      </c>
      <c r="BL340" s="17" t="s">
        <v>183</v>
      </c>
      <c r="BM340" s="170" t="s">
        <v>588</v>
      </c>
    </row>
    <row r="341" spans="1:65" s="2" customFormat="1" ht="21.75" customHeight="1">
      <c r="A341" s="32"/>
      <c r="B341" s="157"/>
      <c r="C341" s="158">
        <v>123</v>
      </c>
      <c r="D341" s="158" t="s">
        <v>136</v>
      </c>
      <c r="E341" s="159" t="s">
        <v>589</v>
      </c>
      <c r="F341" s="160" t="s">
        <v>590</v>
      </c>
      <c r="G341" s="161" t="s">
        <v>181</v>
      </c>
      <c r="H341" s="162">
        <v>2</v>
      </c>
      <c r="I341" s="163"/>
      <c r="J341" s="164">
        <f t="shared" si="50"/>
        <v>0</v>
      </c>
      <c r="K341" s="165"/>
      <c r="L341" s="33"/>
      <c r="M341" s="166" t="s">
        <v>1</v>
      </c>
      <c r="N341" s="167" t="s">
        <v>42</v>
      </c>
      <c r="O341" s="58"/>
      <c r="P341" s="168">
        <f t="shared" si="51"/>
        <v>0</v>
      </c>
      <c r="Q341" s="168">
        <v>0</v>
      </c>
      <c r="R341" s="168">
        <f t="shared" si="52"/>
        <v>0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183</v>
      </c>
      <c r="AT341" s="170" t="s">
        <v>136</v>
      </c>
      <c r="AU341" s="170" t="s">
        <v>139</v>
      </c>
      <c r="AY341" s="17" t="s">
        <v>133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139</v>
      </c>
      <c r="BK341" s="171">
        <f t="shared" si="59"/>
        <v>0</v>
      </c>
      <c r="BL341" s="17" t="s">
        <v>183</v>
      </c>
      <c r="BM341" s="170" t="s">
        <v>591</v>
      </c>
    </row>
    <row r="342" spans="1:65" s="2" customFormat="1" ht="16.5" customHeight="1">
      <c r="A342" s="32"/>
      <c r="B342" s="157"/>
      <c r="C342" s="188">
        <v>124</v>
      </c>
      <c r="D342" s="188" t="s">
        <v>184</v>
      </c>
      <c r="E342" s="189" t="s">
        <v>592</v>
      </c>
      <c r="F342" s="190" t="s">
        <v>593</v>
      </c>
      <c r="G342" s="191" t="s">
        <v>181</v>
      </c>
      <c r="H342" s="192">
        <v>2</v>
      </c>
      <c r="I342" s="193"/>
      <c r="J342" s="194">
        <f t="shared" si="50"/>
        <v>0</v>
      </c>
      <c r="K342" s="195"/>
      <c r="L342" s="196"/>
      <c r="M342" s="197" t="s">
        <v>1</v>
      </c>
      <c r="N342" s="198" t="s">
        <v>42</v>
      </c>
      <c r="O342" s="58"/>
      <c r="P342" s="168">
        <f t="shared" si="51"/>
        <v>0</v>
      </c>
      <c r="Q342" s="168">
        <v>1.3500000000000001E-3</v>
      </c>
      <c r="R342" s="168">
        <f t="shared" si="52"/>
        <v>2.7000000000000001E-3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263</v>
      </c>
      <c r="AT342" s="170" t="s">
        <v>184</v>
      </c>
      <c r="AU342" s="170" t="s">
        <v>139</v>
      </c>
      <c r="AY342" s="17" t="s">
        <v>133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139</v>
      </c>
      <c r="BK342" s="171">
        <f t="shared" si="59"/>
        <v>0</v>
      </c>
      <c r="BL342" s="17" t="s">
        <v>183</v>
      </c>
      <c r="BM342" s="170" t="s">
        <v>594</v>
      </c>
    </row>
    <row r="343" spans="1:65" s="2" customFormat="1" ht="21.75" customHeight="1">
      <c r="A343" s="32"/>
      <c r="B343" s="157"/>
      <c r="C343" s="158">
        <v>125</v>
      </c>
      <c r="D343" s="158" t="s">
        <v>136</v>
      </c>
      <c r="E343" s="159" t="s">
        <v>595</v>
      </c>
      <c r="F343" s="160" t="s">
        <v>596</v>
      </c>
      <c r="G343" s="161" t="s">
        <v>221</v>
      </c>
      <c r="H343" s="162">
        <v>3.4000000000000002E-2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183</v>
      </c>
      <c r="AT343" s="170" t="s">
        <v>136</v>
      </c>
      <c r="AU343" s="170" t="s">
        <v>139</v>
      </c>
      <c r="AY343" s="17" t="s">
        <v>133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139</v>
      </c>
      <c r="BK343" s="171">
        <f t="shared" si="59"/>
        <v>0</v>
      </c>
      <c r="BL343" s="17" t="s">
        <v>183</v>
      </c>
      <c r="BM343" s="170" t="s">
        <v>597</v>
      </c>
    </row>
    <row r="344" spans="1:65" s="2" customFormat="1" ht="21.75" customHeight="1">
      <c r="A344" s="32"/>
      <c r="B344" s="157"/>
      <c r="C344" s="158">
        <v>126</v>
      </c>
      <c r="D344" s="158" t="s">
        <v>136</v>
      </c>
      <c r="E344" s="159" t="s">
        <v>598</v>
      </c>
      <c r="F344" s="160" t="s">
        <v>599</v>
      </c>
      <c r="G344" s="161" t="s">
        <v>221</v>
      </c>
      <c r="H344" s="162">
        <v>3.4000000000000002E-2</v>
      </c>
      <c r="I344" s="163"/>
      <c r="J344" s="164">
        <f t="shared" si="50"/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si="51"/>
        <v>0</v>
      </c>
      <c r="Q344" s="168">
        <v>0</v>
      </c>
      <c r="R344" s="168">
        <f t="shared" si="52"/>
        <v>0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183</v>
      </c>
      <c r="AT344" s="170" t="s">
        <v>136</v>
      </c>
      <c r="AU344" s="170" t="s">
        <v>139</v>
      </c>
      <c r="AY344" s="17" t="s">
        <v>133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139</v>
      </c>
      <c r="BK344" s="171">
        <f t="shared" si="59"/>
        <v>0</v>
      </c>
      <c r="BL344" s="17" t="s">
        <v>183</v>
      </c>
      <c r="BM344" s="170" t="s">
        <v>600</v>
      </c>
    </row>
    <row r="345" spans="1:65" s="2" customFormat="1" ht="21.75" customHeight="1">
      <c r="A345" s="32"/>
      <c r="B345" s="157"/>
      <c r="C345" s="158">
        <v>127</v>
      </c>
      <c r="D345" s="158" t="s">
        <v>136</v>
      </c>
      <c r="E345" s="159" t="s">
        <v>601</v>
      </c>
      <c r="F345" s="160" t="s">
        <v>602</v>
      </c>
      <c r="G345" s="161" t="s">
        <v>451</v>
      </c>
      <c r="H345" s="162">
        <v>1</v>
      </c>
      <c r="I345" s="163"/>
      <c r="J345" s="164">
        <f t="shared" si="5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51"/>
        <v>0</v>
      </c>
      <c r="Q345" s="168">
        <v>0</v>
      </c>
      <c r="R345" s="168">
        <f t="shared" si="52"/>
        <v>0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183</v>
      </c>
      <c r="AT345" s="170" t="s">
        <v>136</v>
      </c>
      <c r="AU345" s="170" t="s">
        <v>139</v>
      </c>
      <c r="AY345" s="17" t="s">
        <v>133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139</v>
      </c>
      <c r="BK345" s="171">
        <f t="shared" si="59"/>
        <v>0</v>
      </c>
      <c r="BL345" s="17" t="s">
        <v>183</v>
      </c>
      <c r="BM345" s="170" t="s">
        <v>603</v>
      </c>
    </row>
    <row r="346" spans="1:65" s="2" customFormat="1" ht="21.75" customHeight="1">
      <c r="A346" s="32"/>
      <c r="B346" s="157"/>
      <c r="C346" s="158">
        <v>128</v>
      </c>
      <c r="D346" s="158" t="s">
        <v>136</v>
      </c>
      <c r="E346" s="159" t="s">
        <v>604</v>
      </c>
      <c r="F346" s="160" t="s">
        <v>605</v>
      </c>
      <c r="G346" s="161" t="s">
        <v>451</v>
      </c>
      <c r="H346" s="162">
        <v>2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183</v>
      </c>
      <c r="AT346" s="170" t="s">
        <v>136</v>
      </c>
      <c r="AU346" s="170" t="s">
        <v>139</v>
      </c>
      <c r="AY346" s="17" t="s">
        <v>133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139</v>
      </c>
      <c r="BK346" s="171">
        <f t="shared" si="59"/>
        <v>0</v>
      </c>
      <c r="BL346" s="17" t="s">
        <v>183</v>
      </c>
      <c r="BM346" s="170" t="s">
        <v>606</v>
      </c>
    </row>
    <row r="347" spans="1:65" s="12" customFormat="1" ht="22.9" customHeight="1">
      <c r="B347" s="144"/>
      <c r="D347" s="145" t="s">
        <v>75</v>
      </c>
      <c r="E347" s="155" t="s">
        <v>607</v>
      </c>
      <c r="F347" s="155" t="s">
        <v>608</v>
      </c>
      <c r="I347" s="147"/>
      <c r="J347" s="156">
        <f>BK347</f>
        <v>0</v>
      </c>
      <c r="L347" s="144"/>
      <c r="M347" s="149"/>
      <c r="N347" s="150"/>
      <c r="O347" s="150"/>
      <c r="P347" s="151">
        <f>SUM(P348:P356)</f>
        <v>0</v>
      </c>
      <c r="Q347" s="150"/>
      <c r="R347" s="151">
        <f>SUM(R348:R356)</f>
        <v>0.20895634999999999</v>
      </c>
      <c r="S347" s="150"/>
      <c r="T347" s="152">
        <f>SUM(T348:T356)</f>
        <v>0</v>
      </c>
      <c r="AR347" s="145" t="s">
        <v>139</v>
      </c>
      <c r="AT347" s="153" t="s">
        <v>75</v>
      </c>
      <c r="AU347" s="153" t="s">
        <v>84</v>
      </c>
      <c r="AY347" s="145" t="s">
        <v>133</v>
      </c>
      <c r="BK347" s="154">
        <f>SUM(BK348:BK356)</f>
        <v>0</v>
      </c>
    </row>
    <row r="348" spans="1:65" s="2" customFormat="1" ht="21.75" customHeight="1">
      <c r="A348" s="32"/>
      <c r="B348" s="157"/>
      <c r="C348" s="158">
        <v>129</v>
      </c>
      <c r="D348" s="158" t="s">
        <v>136</v>
      </c>
      <c r="E348" s="159" t="s">
        <v>609</v>
      </c>
      <c r="F348" s="160" t="s">
        <v>610</v>
      </c>
      <c r="G348" s="161" t="s">
        <v>137</v>
      </c>
      <c r="H348" s="162">
        <v>3.6549999999999998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3.7670000000000002E-2</v>
      </c>
      <c r="R348" s="168">
        <f>Q348*H348</f>
        <v>0.13768385</v>
      </c>
      <c r="S348" s="168">
        <v>0</v>
      </c>
      <c r="T348" s="169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183</v>
      </c>
      <c r="AT348" s="170" t="s">
        <v>136</v>
      </c>
      <c r="AU348" s="170" t="s">
        <v>139</v>
      </c>
      <c r="AY348" s="17" t="s">
        <v>133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139</v>
      </c>
      <c r="BK348" s="171">
        <f>ROUND(I348*H348,2)</f>
        <v>0</v>
      </c>
      <c r="BL348" s="17" t="s">
        <v>183</v>
      </c>
      <c r="BM348" s="170" t="s">
        <v>611</v>
      </c>
    </row>
    <row r="349" spans="1:65" s="13" customFormat="1">
      <c r="B349" s="172"/>
      <c r="D349" s="173" t="s">
        <v>150</v>
      </c>
      <c r="E349" s="174" t="s">
        <v>1</v>
      </c>
      <c r="F349" s="175" t="s">
        <v>612</v>
      </c>
      <c r="H349" s="176">
        <v>2.4470000000000001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150</v>
      </c>
      <c r="AU349" s="174" t="s">
        <v>139</v>
      </c>
      <c r="AV349" s="13" t="s">
        <v>139</v>
      </c>
      <c r="AW349" s="13" t="s">
        <v>33</v>
      </c>
      <c r="AX349" s="13" t="s">
        <v>76</v>
      </c>
      <c r="AY349" s="174" t="s">
        <v>133</v>
      </c>
    </row>
    <row r="350" spans="1:65" s="13" customFormat="1">
      <c r="B350" s="172"/>
      <c r="D350" s="173" t="s">
        <v>150</v>
      </c>
      <c r="E350" s="174" t="s">
        <v>1</v>
      </c>
      <c r="F350" s="175" t="s">
        <v>255</v>
      </c>
      <c r="H350" s="176">
        <v>1.208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150</v>
      </c>
      <c r="AU350" s="174" t="s">
        <v>139</v>
      </c>
      <c r="AV350" s="13" t="s">
        <v>139</v>
      </c>
      <c r="AW350" s="13" t="s">
        <v>33</v>
      </c>
      <c r="AX350" s="13" t="s">
        <v>76</v>
      </c>
      <c r="AY350" s="174" t="s">
        <v>133</v>
      </c>
    </row>
    <row r="351" spans="1:65" s="15" customFormat="1">
      <c r="B351" s="199"/>
      <c r="D351" s="173" t="s">
        <v>150</v>
      </c>
      <c r="E351" s="200" t="s">
        <v>1</v>
      </c>
      <c r="F351" s="201" t="s">
        <v>197</v>
      </c>
      <c r="H351" s="202">
        <v>3.6549999999999998</v>
      </c>
      <c r="I351" s="203"/>
      <c r="L351" s="199"/>
      <c r="M351" s="204"/>
      <c r="N351" s="205"/>
      <c r="O351" s="205"/>
      <c r="P351" s="205"/>
      <c r="Q351" s="205"/>
      <c r="R351" s="205"/>
      <c r="S351" s="205"/>
      <c r="T351" s="206"/>
      <c r="AT351" s="200" t="s">
        <v>150</v>
      </c>
      <c r="AU351" s="200" t="s">
        <v>139</v>
      </c>
      <c r="AV351" s="15" t="s">
        <v>138</v>
      </c>
      <c r="AW351" s="15" t="s">
        <v>33</v>
      </c>
      <c r="AX351" s="15" t="s">
        <v>84</v>
      </c>
      <c r="AY351" s="200" t="s">
        <v>133</v>
      </c>
    </row>
    <row r="352" spans="1:65" s="2" customFormat="1" ht="16.5" customHeight="1">
      <c r="A352" s="32"/>
      <c r="B352" s="157"/>
      <c r="C352" s="158">
        <v>130</v>
      </c>
      <c r="D352" s="158" t="s">
        <v>136</v>
      </c>
      <c r="E352" s="159" t="s">
        <v>613</v>
      </c>
      <c r="F352" s="160" t="s">
        <v>614</v>
      </c>
      <c r="G352" s="161" t="s">
        <v>137</v>
      </c>
      <c r="H352" s="162">
        <v>3.6549999999999998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2.9999999999999997E-4</v>
      </c>
      <c r="R352" s="168">
        <f>Q352*H352</f>
        <v>1.0964999999999998E-3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183</v>
      </c>
      <c r="AT352" s="170" t="s">
        <v>136</v>
      </c>
      <c r="AU352" s="170" t="s">
        <v>139</v>
      </c>
      <c r="AY352" s="17" t="s">
        <v>133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139</v>
      </c>
      <c r="BK352" s="171">
        <f>ROUND(I352*H352,2)</f>
        <v>0</v>
      </c>
      <c r="BL352" s="17" t="s">
        <v>183</v>
      </c>
      <c r="BM352" s="170" t="s">
        <v>615</v>
      </c>
    </row>
    <row r="353" spans="1:65" s="2" customFormat="1" ht="16.5" customHeight="1">
      <c r="A353" s="32"/>
      <c r="B353" s="157"/>
      <c r="C353" s="188">
        <v>131</v>
      </c>
      <c r="D353" s="188" t="s">
        <v>184</v>
      </c>
      <c r="E353" s="189" t="s">
        <v>616</v>
      </c>
      <c r="F353" s="190" t="s">
        <v>617</v>
      </c>
      <c r="G353" s="191" t="s">
        <v>137</v>
      </c>
      <c r="H353" s="192">
        <v>3.6549999999999998</v>
      </c>
      <c r="I353" s="193"/>
      <c r="J353" s="194">
        <f>ROUND(I353*H353,2)</f>
        <v>0</v>
      </c>
      <c r="K353" s="195"/>
      <c r="L353" s="196"/>
      <c r="M353" s="197" t="s">
        <v>1</v>
      </c>
      <c r="N353" s="198" t="s">
        <v>42</v>
      </c>
      <c r="O353" s="58"/>
      <c r="P353" s="168">
        <f>O353*H353</f>
        <v>0</v>
      </c>
      <c r="Q353" s="168">
        <v>1.9199999999999998E-2</v>
      </c>
      <c r="R353" s="168">
        <f>Q353*H353</f>
        <v>7.0175999999999988E-2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263</v>
      </c>
      <c r="AT353" s="170" t="s">
        <v>184</v>
      </c>
      <c r="AU353" s="170" t="s">
        <v>139</v>
      </c>
      <c r="AY353" s="17" t="s">
        <v>133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139</v>
      </c>
      <c r="BK353" s="171">
        <f>ROUND(I353*H353,2)</f>
        <v>0</v>
      </c>
      <c r="BL353" s="17" t="s">
        <v>183</v>
      </c>
      <c r="BM353" s="170" t="s">
        <v>618</v>
      </c>
    </row>
    <row r="354" spans="1:65" s="13" customFormat="1">
      <c r="B354" s="172"/>
      <c r="D354" s="173" t="s">
        <v>150</v>
      </c>
      <c r="F354" s="175" t="s">
        <v>619</v>
      </c>
      <c r="H354" s="176">
        <v>3.6549999999999998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150</v>
      </c>
      <c r="AU354" s="174" t="s">
        <v>139</v>
      </c>
      <c r="AV354" s="13" t="s">
        <v>139</v>
      </c>
      <c r="AW354" s="13" t="s">
        <v>3</v>
      </c>
      <c r="AX354" s="13" t="s">
        <v>84</v>
      </c>
      <c r="AY354" s="174" t="s">
        <v>133</v>
      </c>
    </row>
    <row r="355" spans="1:65" s="2" customFormat="1" ht="21.75" customHeight="1">
      <c r="A355" s="32"/>
      <c r="B355" s="157"/>
      <c r="C355" s="158">
        <v>132</v>
      </c>
      <c r="D355" s="158" t="s">
        <v>136</v>
      </c>
      <c r="E355" s="159" t="s">
        <v>620</v>
      </c>
      <c r="F355" s="160" t="s">
        <v>621</v>
      </c>
      <c r="G355" s="161" t="s">
        <v>221</v>
      </c>
      <c r="H355" s="162">
        <v>0.20899999999999999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0</v>
      </c>
      <c r="R355" s="168">
        <f>Q355*H355</f>
        <v>0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183</v>
      </c>
      <c r="AT355" s="170" t="s">
        <v>136</v>
      </c>
      <c r="AU355" s="170" t="s">
        <v>139</v>
      </c>
      <c r="AY355" s="17" t="s">
        <v>133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139</v>
      </c>
      <c r="BK355" s="171">
        <f>ROUND(I355*H355,2)</f>
        <v>0</v>
      </c>
      <c r="BL355" s="17" t="s">
        <v>183</v>
      </c>
      <c r="BM355" s="170" t="s">
        <v>622</v>
      </c>
    </row>
    <row r="356" spans="1:65" s="2" customFormat="1" ht="21.75" customHeight="1">
      <c r="A356" s="32"/>
      <c r="B356" s="157"/>
      <c r="C356" s="158">
        <v>133</v>
      </c>
      <c r="D356" s="158" t="s">
        <v>136</v>
      </c>
      <c r="E356" s="159" t="s">
        <v>623</v>
      </c>
      <c r="F356" s="160" t="s">
        <v>624</v>
      </c>
      <c r="G356" s="161" t="s">
        <v>221</v>
      </c>
      <c r="H356" s="162">
        <v>0.20899999999999999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183</v>
      </c>
      <c r="AT356" s="170" t="s">
        <v>136</v>
      </c>
      <c r="AU356" s="170" t="s">
        <v>139</v>
      </c>
      <c r="AY356" s="17" t="s">
        <v>133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139</v>
      </c>
      <c r="BK356" s="171">
        <f>ROUND(I356*H356,2)</f>
        <v>0</v>
      </c>
      <c r="BL356" s="17" t="s">
        <v>183</v>
      </c>
      <c r="BM356" s="170" t="s">
        <v>625</v>
      </c>
    </row>
    <row r="357" spans="1:65" s="12" customFormat="1" ht="22.9" customHeight="1">
      <c r="B357" s="144"/>
      <c r="D357" s="145" t="s">
        <v>75</v>
      </c>
      <c r="E357" s="155" t="s">
        <v>626</v>
      </c>
      <c r="F357" s="155" t="s">
        <v>627</v>
      </c>
      <c r="I357" s="147"/>
      <c r="J357" s="156">
        <f>BK357</f>
        <v>0</v>
      </c>
      <c r="L357" s="144"/>
      <c r="M357" s="149"/>
      <c r="N357" s="150"/>
      <c r="O357" s="150"/>
      <c r="P357" s="151">
        <f>SUM(P358:P367)</f>
        <v>0</v>
      </c>
      <c r="Q357" s="150"/>
      <c r="R357" s="151">
        <f>SUM(R358:R367)</f>
        <v>1.33238E-3</v>
      </c>
      <c r="S357" s="150"/>
      <c r="T357" s="152">
        <f>SUM(T358:T367)</f>
        <v>9.9900000000000006E-3</v>
      </c>
      <c r="AR357" s="145" t="s">
        <v>139</v>
      </c>
      <c r="AT357" s="153" t="s">
        <v>75</v>
      </c>
      <c r="AU357" s="153" t="s">
        <v>84</v>
      </c>
      <c r="AY357" s="145" t="s">
        <v>133</v>
      </c>
      <c r="BK357" s="154">
        <f>SUM(BK358:BK367)</f>
        <v>0</v>
      </c>
    </row>
    <row r="358" spans="1:65" s="2" customFormat="1" ht="21.75" customHeight="1">
      <c r="A358" s="32"/>
      <c r="B358" s="157"/>
      <c r="C358" s="158">
        <v>134</v>
      </c>
      <c r="D358" s="158" t="s">
        <v>136</v>
      </c>
      <c r="E358" s="159" t="s">
        <v>628</v>
      </c>
      <c r="F358" s="160" t="s">
        <v>629</v>
      </c>
      <c r="G358" s="161" t="s">
        <v>137</v>
      </c>
      <c r="H358" s="162">
        <v>3.33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0</v>
      </c>
      <c r="R358" s="168">
        <f>Q358*H358</f>
        <v>0</v>
      </c>
      <c r="S358" s="168">
        <v>3.0000000000000001E-3</v>
      </c>
      <c r="T358" s="169">
        <f>S358*H358</f>
        <v>9.9900000000000006E-3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183</v>
      </c>
      <c r="AT358" s="170" t="s">
        <v>136</v>
      </c>
      <c r="AU358" s="170" t="s">
        <v>139</v>
      </c>
      <c r="AY358" s="17" t="s">
        <v>133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139</v>
      </c>
      <c r="BK358" s="171">
        <f>ROUND(I358*H358,2)</f>
        <v>0</v>
      </c>
      <c r="BL358" s="17" t="s">
        <v>183</v>
      </c>
      <c r="BM358" s="170" t="s">
        <v>630</v>
      </c>
    </row>
    <row r="359" spans="1:65" s="14" customFormat="1">
      <c r="B359" s="181"/>
      <c r="D359" s="173" t="s">
        <v>150</v>
      </c>
      <c r="E359" s="182" t="s">
        <v>1</v>
      </c>
      <c r="F359" s="183" t="s">
        <v>631</v>
      </c>
      <c r="H359" s="182" t="s">
        <v>1</v>
      </c>
      <c r="I359" s="184"/>
      <c r="L359" s="181"/>
      <c r="M359" s="185"/>
      <c r="N359" s="186"/>
      <c r="O359" s="186"/>
      <c r="P359" s="186"/>
      <c r="Q359" s="186"/>
      <c r="R359" s="186"/>
      <c r="S359" s="186"/>
      <c r="T359" s="187"/>
      <c r="AT359" s="182" t="s">
        <v>150</v>
      </c>
      <c r="AU359" s="182" t="s">
        <v>139</v>
      </c>
      <c r="AV359" s="14" t="s">
        <v>84</v>
      </c>
      <c r="AW359" s="14" t="s">
        <v>33</v>
      </c>
      <c r="AX359" s="14" t="s">
        <v>76</v>
      </c>
      <c r="AY359" s="182" t="s">
        <v>133</v>
      </c>
    </row>
    <row r="360" spans="1:65" s="13" customFormat="1">
      <c r="B360" s="172"/>
      <c r="D360" s="173" t="s">
        <v>150</v>
      </c>
      <c r="E360" s="174" t="s">
        <v>1</v>
      </c>
      <c r="F360" s="175" t="s">
        <v>195</v>
      </c>
      <c r="H360" s="176">
        <v>1.1399999999999999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150</v>
      </c>
      <c r="AU360" s="174" t="s">
        <v>139</v>
      </c>
      <c r="AV360" s="13" t="s">
        <v>139</v>
      </c>
      <c r="AW360" s="13" t="s">
        <v>33</v>
      </c>
      <c r="AX360" s="13" t="s">
        <v>76</v>
      </c>
      <c r="AY360" s="174" t="s">
        <v>133</v>
      </c>
    </row>
    <row r="361" spans="1:65" s="13" customFormat="1">
      <c r="B361" s="172"/>
      <c r="D361" s="173" t="s">
        <v>150</v>
      </c>
      <c r="E361" s="174" t="s">
        <v>1</v>
      </c>
      <c r="F361" s="175" t="s">
        <v>196</v>
      </c>
      <c r="H361" s="176">
        <v>2.19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150</v>
      </c>
      <c r="AU361" s="174" t="s">
        <v>139</v>
      </c>
      <c r="AV361" s="13" t="s">
        <v>139</v>
      </c>
      <c r="AW361" s="13" t="s">
        <v>33</v>
      </c>
      <c r="AX361" s="13" t="s">
        <v>76</v>
      </c>
      <c r="AY361" s="174" t="s">
        <v>133</v>
      </c>
    </row>
    <row r="362" spans="1:65" s="15" customFormat="1">
      <c r="B362" s="199"/>
      <c r="D362" s="173" t="s">
        <v>150</v>
      </c>
      <c r="E362" s="200" t="s">
        <v>1</v>
      </c>
      <c r="F362" s="201" t="s">
        <v>197</v>
      </c>
      <c r="H362" s="202">
        <v>3.33</v>
      </c>
      <c r="I362" s="203"/>
      <c r="L362" s="199"/>
      <c r="M362" s="204"/>
      <c r="N362" s="205"/>
      <c r="O362" s="205"/>
      <c r="P362" s="205"/>
      <c r="Q362" s="205"/>
      <c r="R362" s="205"/>
      <c r="S362" s="205"/>
      <c r="T362" s="206"/>
      <c r="AT362" s="200" t="s">
        <v>150</v>
      </c>
      <c r="AU362" s="200" t="s">
        <v>139</v>
      </c>
      <c r="AV362" s="15" t="s">
        <v>138</v>
      </c>
      <c r="AW362" s="15" t="s">
        <v>33</v>
      </c>
      <c r="AX362" s="15" t="s">
        <v>84</v>
      </c>
      <c r="AY362" s="200" t="s">
        <v>133</v>
      </c>
    </row>
    <row r="363" spans="1:65" s="2" customFormat="1" ht="16.5" customHeight="1">
      <c r="A363" s="32"/>
      <c r="B363" s="157"/>
      <c r="C363" s="158">
        <v>135</v>
      </c>
      <c r="D363" s="158" t="s">
        <v>136</v>
      </c>
      <c r="E363" s="159" t="s">
        <v>632</v>
      </c>
      <c r="F363" s="160" t="s">
        <v>633</v>
      </c>
      <c r="G363" s="161" t="s">
        <v>276</v>
      </c>
      <c r="H363" s="162">
        <v>5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1.0000000000000001E-5</v>
      </c>
      <c r="R363" s="168">
        <f>Q363*H363</f>
        <v>5.0000000000000002E-5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183</v>
      </c>
      <c r="AT363" s="170" t="s">
        <v>136</v>
      </c>
      <c r="AU363" s="170" t="s">
        <v>139</v>
      </c>
      <c r="AY363" s="17" t="s">
        <v>133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139</v>
      </c>
      <c r="BK363" s="171">
        <f>ROUND(I363*H363,2)</f>
        <v>0</v>
      </c>
      <c r="BL363" s="17" t="s">
        <v>183</v>
      </c>
      <c r="BM363" s="170" t="s">
        <v>634</v>
      </c>
    </row>
    <row r="364" spans="1:65" s="2" customFormat="1" ht="16.5" customHeight="1">
      <c r="A364" s="32"/>
      <c r="B364" s="157"/>
      <c r="C364" s="188">
        <v>136</v>
      </c>
      <c r="D364" s="188" t="s">
        <v>184</v>
      </c>
      <c r="E364" s="189" t="s">
        <v>635</v>
      </c>
      <c r="F364" s="190" t="s">
        <v>636</v>
      </c>
      <c r="G364" s="191" t="s">
        <v>276</v>
      </c>
      <c r="H364" s="192">
        <v>5.8289999999999997</v>
      </c>
      <c r="I364" s="193"/>
      <c r="J364" s="194">
        <f>ROUND(I364*H364,2)</f>
        <v>0</v>
      </c>
      <c r="K364" s="195"/>
      <c r="L364" s="196"/>
      <c r="M364" s="197" t="s">
        <v>1</v>
      </c>
      <c r="N364" s="198" t="s">
        <v>42</v>
      </c>
      <c r="O364" s="58"/>
      <c r="P364" s="168">
        <f>O364*H364</f>
        <v>0</v>
      </c>
      <c r="Q364" s="168">
        <v>2.2000000000000001E-4</v>
      </c>
      <c r="R364" s="168">
        <f>Q364*H364</f>
        <v>1.2823800000000001E-3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263</v>
      </c>
      <c r="AT364" s="170" t="s">
        <v>184</v>
      </c>
      <c r="AU364" s="170" t="s">
        <v>139</v>
      </c>
      <c r="AY364" s="17" t="s">
        <v>133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139</v>
      </c>
      <c r="BK364" s="171">
        <f>ROUND(I364*H364,2)</f>
        <v>0</v>
      </c>
      <c r="BL364" s="17" t="s">
        <v>183</v>
      </c>
      <c r="BM364" s="170" t="s">
        <v>637</v>
      </c>
    </row>
    <row r="365" spans="1:65" s="13" customFormat="1">
      <c r="B365" s="172"/>
      <c r="D365" s="173" t="s">
        <v>150</v>
      </c>
      <c r="F365" s="175" t="s">
        <v>638</v>
      </c>
      <c r="H365" s="176">
        <v>5.8289999999999997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150</v>
      </c>
      <c r="AU365" s="174" t="s">
        <v>139</v>
      </c>
      <c r="AV365" s="13" t="s">
        <v>139</v>
      </c>
      <c r="AW365" s="13" t="s">
        <v>3</v>
      </c>
      <c r="AX365" s="13" t="s">
        <v>84</v>
      </c>
      <c r="AY365" s="174" t="s">
        <v>133</v>
      </c>
    </row>
    <row r="366" spans="1:65" s="2" customFormat="1" ht="21.75" customHeight="1">
      <c r="A366" s="32"/>
      <c r="B366" s="157"/>
      <c r="C366" s="158">
        <v>137</v>
      </c>
      <c r="D366" s="158" t="s">
        <v>136</v>
      </c>
      <c r="E366" s="159" t="s">
        <v>639</v>
      </c>
      <c r="F366" s="160" t="s">
        <v>640</v>
      </c>
      <c r="G366" s="161" t="s">
        <v>221</v>
      </c>
      <c r="H366" s="162">
        <v>1E-3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183</v>
      </c>
      <c r="AT366" s="170" t="s">
        <v>136</v>
      </c>
      <c r="AU366" s="170" t="s">
        <v>139</v>
      </c>
      <c r="AY366" s="17" t="s">
        <v>133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139</v>
      </c>
      <c r="BK366" s="171">
        <f>ROUND(I366*H366,2)</f>
        <v>0</v>
      </c>
      <c r="BL366" s="17" t="s">
        <v>183</v>
      </c>
      <c r="BM366" s="170" t="s">
        <v>641</v>
      </c>
    </row>
    <row r="367" spans="1:65" s="2" customFormat="1" ht="21.75" customHeight="1">
      <c r="A367" s="32"/>
      <c r="B367" s="157"/>
      <c r="C367" s="158">
        <v>138</v>
      </c>
      <c r="D367" s="158" t="s">
        <v>136</v>
      </c>
      <c r="E367" s="159" t="s">
        <v>642</v>
      </c>
      <c r="F367" s="160" t="s">
        <v>643</v>
      </c>
      <c r="G367" s="161" t="s">
        <v>221</v>
      </c>
      <c r="H367" s="162">
        <v>1E-3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183</v>
      </c>
      <c r="AT367" s="170" t="s">
        <v>136</v>
      </c>
      <c r="AU367" s="170" t="s">
        <v>139</v>
      </c>
      <c r="AY367" s="17" t="s">
        <v>133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139</v>
      </c>
      <c r="BK367" s="171">
        <f>ROUND(I367*H367,2)</f>
        <v>0</v>
      </c>
      <c r="BL367" s="17" t="s">
        <v>183</v>
      </c>
      <c r="BM367" s="170" t="s">
        <v>644</v>
      </c>
    </row>
    <row r="368" spans="1:65" s="12" customFormat="1" ht="22.9" customHeight="1">
      <c r="B368" s="144"/>
      <c r="D368" s="145" t="s">
        <v>75</v>
      </c>
      <c r="E368" s="155" t="s">
        <v>645</v>
      </c>
      <c r="F368" s="155" t="s">
        <v>646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SUM(P369:P383)</f>
        <v>0</v>
      </c>
      <c r="Q368" s="150"/>
      <c r="R368" s="151">
        <f>SUM(R369:R383)</f>
        <v>1.1098465</v>
      </c>
      <c r="S368" s="150"/>
      <c r="T368" s="152">
        <f>SUM(T369:T383)</f>
        <v>0</v>
      </c>
      <c r="AR368" s="145" t="s">
        <v>139</v>
      </c>
      <c r="AT368" s="153" t="s">
        <v>75</v>
      </c>
      <c r="AU368" s="153" t="s">
        <v>84</v>
      </c>
      <c r="AY368" s="145" t="s">
        <v>133</v>
      </c>
      <c r="BK368" s="154">
        <f>SUM(BK369:BK383)</f>
        <v>0</v>
      </c>
    </row>
    <row r="369" spans="1:65" s="2" customFormat="1" ht="21.75" customHeight="1">
      <c r="A369" s="32"/>
      <c r="B369" s="157"/>
      <c r="C369" s="158">
        <v>139</v>
      </c>
      <c r="D369" s="158" t="s">
        <v>136</v>
      </c>
      <c r="E369" s="159" t="s">
        <v>647</v>
      </c>
      <c r="F369" s="160" t="s">
        <v>648</v>
      </c>
      <c r="G369" s="161" t="s">
        <v>276</v>
      </c>
      <c r="H369" s="162">
        <v>10.85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3.5E-4</v>
      </c>
      <c r="R369" s="168">
        <f>Q369*H369</f>
        <v>3.7974999999999997E-3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183</v>
      </c>
      <c r="AT369" s="170" t="s">
        <v>136</v>
      </c>
      <c r="AU369" s="170" t="s">
        <v>139</v>
      </c>
      <c r="AY369" s="17" t="s">
        <v>133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139</v>
      </c>
      <c r="BK369" s="171">
        <f>ROUND(I369*H369,2)</f>
        <v>0</v>
      </c>
      <c r="BL369" s="17" t="s">
        <v>183</v>
      </c>
      <c r="BM369" s="170" t="s">
        <v>649</v>
      </c>
    </row>
    <row r="370" spans="1:65" s="13" customFormat="1">
      <c r="B370" s="172"/>
      <c r="D370" s="173" t="s">
        <v>150</v>
      </c>
      <c r="E370" s="174" t="s">
        <v>1</v>
      </c>
      <c r="F370" s="175" t="s">
        <v>544</v>
      </c>
      <c r="H370" s="176">
        <v>4.4400000000000004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150</v>
      </c>
      <c r="AU370" s="174" t="s">
        <v>139</v>
      </c>
      <c r="AV370" s="13" t="s">
        <v>139</v>
      </c>
      <c r="AW370" s="13" t="s">
        <v>33</v>
      </c>
      <c r="AX370" s="13" t="s">
        <v>76</v>
      </c>
      <c r="AY370" s="174" t="s">
        <v>133</v>
      </c>
    </row>
    <row r="371" spans="1:65" s="13" customFormat="1">
      <c r="B371" s="172"/>
      <c r="D371" s="173" t="s">
        <v>150</v>
      </c>
      <c r="E371" s="174" t="s">
        <v>1</v>
      </c>
      <c r="F371" s="175" t="s">
        <v>545</v>
      </c>
      <c r="H371" s="176">
        <v>6.41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150</v>
      </c>
      <c r="AU371" s="174" t="s">
        <v>139</v>
      </c>
      <c r="AV371" s="13" t="s">
        <v>139</v>
      </c>
      <c r="AW371" s="13" t="s">
        <v>33</v>
      </c>
      <c r="AX371" s="13" t="s">
        <v>76</v>
      </c>
      <c r="AY371" s="174" t="s">
        <v>133</v>
      </c>
    </row>
    <row r="372" spans="1:65" s="15" customFormat="1">
      <c r="B372" s="199"/>
      <c r="D372" s="173" t="s">
        <v>150</v>
      </c>
      <c r="E372" s="200" t="s">
        <v>1</v>
      </c>
      <c r="F372" s="201" t="s">
        <v>197</v>
      </c>
      <c r="H372" s="202">
        <v>10.85</v>
      </c>
      <c r="I372" s="203"/>
      <c r="L372" s="199"/>
      <c r="M372" s="204"/>
      <c r="N372" s="205"/>
      <c r="O372" s="205"/>
      <c r="P372" s="205"/>
      <c r="Q372" s="205"/>
      <c r="R372" s="205"/>
      <c r="S372" s="205"/>
      <c r="T372" s="206"/>
      <c r="AT372" s="200" t="s">
        <v>150</v>
      </c>
      <c r="AU372" s="200" t="s">
        <v>139</v>
      </c>
      <c r="AV372" s="15" t="s">
        <v>138</v>
      </c>
      <c r="AW372" s="15" t="s">
        <v>33</v>
      </c>
      <c r="AX372" s="15" t="s">
        <v>84</v>
      </c>
      <c r="AY372" s="200" t="s">
        <v>133</v>
      </c>
    </row>
    <row r="373" spans="1:65" s="2" customFormat="1" ht="16.5" customHeight="1">
      <c r="A373" s="32"/>
      <c r="B373" s="157"/>
      <c r="C373" s="188">
        <v>140</v>
      </c>
      <c r="D373" s="188" t="s">
        <v>184</v>
      </c>
      <c r="E373" s="189" t="s">
        <v>650</v>
      </c>
      <c r="F373" s="190" t="s">
        <v>651</v>
      </c>
      <c r="G373" s="191" t="s">
        <v>181</v>
      </c>
      <c r="H373" s="192">
        <v>29.838000000000001</v>
      </c>
      <c r="I373" s="193"/>
      <c r="J373" s="194">
        <f>ROUND(I373*H373,2)</f>
        <v>0</v>
      </c>
      <c r="K373" s="195"/>
      <c r="L373" s="196"/>
      <c r="M373" s="197" t="s">
        <v>1</v>
      </c>
      <c r="N373" s="198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263</v>
      </c>
      <c r="AT373" s="170" t="s">
        <v>184</v>
      </c>
      <c r="AU373" s="170" t="s">
        <v>139</v>
      </c>
      <c r="AY373" s="17" t="s">
        <v>133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139</v>
      </c>
      <c r="BK373" s="171">
        <f>ROUND(I373*H373,2)</f>
        <v>0</v>
      </c>
      <c r="BL373" s="17" t="s">
        <v>183</v>
      </c>
      <c r="BM373" s="170" t="s">
        <v>652</v>
      </c>
    </row>
    <row r="374" spans="1:65" s="13" customFormat="1">
      <c r="B374" s="172"/>
      <c r="D374" s="173" t="s">
        <v>150</v>
      </c>
      <c r="E374" s="174" t="s">
        <v>1</v>
      </c>
      <c r="F374" s="175" t="s">
        <v>653</v>
      </c>
      <c r="H374" s="176">
        <v>29.838000000000001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150</v>
      </c>
      <c r="AU374" s="174" t="s">
        <v>139</v>
      </c>
      <c r="AV374" s="13" t="s">
        <v>139</v>
      </c>
      <c r="AW374" s="13" t="s">
        <v>33</v>
      </c>
      <c r="AX374" s="13" t="s">
        <v>84</v>
      </c>
      <c r="AY374" s="174" t="s">
        <v>133</v>
      </c>
    </row>
    <row r="375" spans="1:65" s="2" customFormat="1" ht="21.75" customHeight="1">
      <c r="A375" s="32"/>
      <c r="B375" s="157"/>
      <c r="C375" s="158">
        <v>141</v>
      </c>
      <c r="D375" s="158" t="s">
        <v>136</v>
      </c>
      <c r="E375" s="159" t="s">
        <v>654</v>
      </c>
      <c r="F375" s="160" t="s">
        <v>655</v>
      </c>
      <c r="G375" s="161" t="s">
        <v>137</v>
      </c>
      <c r="H375" s="162">
        <v>21.7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3.3619999999999997E-2</v>
      </c>
      <c r="R375" s="168">
        <f>Q375*H375</f>
        <v>0.72955399999999992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183</v>
      </c>
      <c r="AT375" s="170" t="s">
        <v>136</v>
      </c>
      <c r="AU375" s="170" t="s">
        <v>139</v>
      </c>
      <c r="AY375" s="17" t="s">
        <v>133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139</v>
      </c>
      <c r="BK375" s="171">
        <f>ROUND(I375*H375,2)</f>
        <v>0</v>
      </c>
      <c r="BL375" s="17" t="s">
        <v>183</v>
      </c>
      <c r="BM375" s="170" t="s">
        <v>656</v>
      </c>
    </row>
    <row r="376" spans="1:65" s="13" customFormat="1">
      <c r="B376" s="172"/>
      <c r="D376" s="173" t="s">
        <v>150</v>
      </c>
      <c r="E376" s="174" t="s">
        <v>1</v>
      </c>
      <c r="F376" s="175" t="s">
        <v>657</v>
      </c>
      <c r="H376" s="176">
        <v>12.82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150</v>
      </c>
      <c r="AU376" s="174" t="s">
        <v>139</v>
      </c>
      <c r="AV376" s="13" t="s">
        <v>139</v>
      </c>
      <c r="AW376" s="13" t="s">
        <v>33</v>
      </c>
      <c r="AX376" s="13" t="s">
        <v>76</v>
      </c>
      <c r="AY376" s="174" t="s">
        <v>133</v>
      </c>
    </row>
    <row r="377" spans="1:65" s="13" customFormat="1">
      <c r="B377" s="172"/>
      <c r="D377" s="173" t="s">
        <v>150</v>
      </c>
      <c r="E377" s="174" t="s">
        <v>1</v>
      </c>
      <c r="F377" s="175" t="s">
        <v>658</v>
      </c>
      <c r="H377" s="176">
        <v>8.8800000000000008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150</v>
      </c>
      <c r="AU377" s="174" t="s">
        <v>139</v>
      </c>
      <c r="AV377" s="13" t="s">
        <v>139</v>
      </c>
      <c r="AW377" s="13" t="s">
        <v>33</v>
      </c>
      <c r="AX377" s="13" t="s">
        <v>76</v>
      </c>
      <c r="AY377" s="174" t="s">
        <v>133</v>
      </c>
    </row>
    <row r="378" spans="1:65" s="15" customFormat="1">
      <c r="B378" s="199"/>
      <c r="D378" s="173" t="s">
        <v>150</v>
      </c>
      <c r="E378" s="200" t="s">
        <v>1</v>
      </c>
      <c r="F378" s="201" t="s">
        <v>197</v>
      </c>
      <c r="H378" s="202">
        <v>21.7</v>
      </c>
      <c r="I378" s="203"/>
      <c r="L378" s="199"/>
      <c r="M378" s="204"/>
      <c r="N378" s="205"/>
      <c r="O378" s="205"/>
      <c r="P378" s="205"/>
      <c r="Q378" s="205"/>
      <c r="R378" s="205"/>
      <c r="S378" s="205"/>
      <c r="T378" s="206"/>
      <c r="AT378" s="200" t="s">
        <v>150</v>
      </c>
      <c r="AU378" s="200" t="s">
        <v>139</v>
      </c>
      <c r="AV378" s="15" t="s">
        <v>138</v>
      </c>
      <c r="AW378" s="15" t="s">
        <v>33</v>
      </c>
      <c r="AX378" s="15" t="s">
        <v>84</v>
      </c>
      <c r="AY378" s="200" t="s">
        <v>133</v>
      </c>
    </row>
    <row r="379" spans="1:65" s="2" customFormat="1" ht="21.75" customHeight="1">
      <c r="A379" s="32"/>
      <c r="B379" s="157"/>
      <c r="C379" s="188">
        <v>142</v>
      </c>
      <c r="D379" s="188" t="s">
        <v>184</v>
      </c>
      <c r="E379" s="189" t="s">
        <v>659</v>
      </c>
      <c r="F379" s="190" t="s">
        <v>660</v>
      </c>
      <c r="G379" s="191" t="s">
        <v>137</v>
      </c>
      <c r="H379" s="192">
        <v>23.87</v>
      </c>
      <c r="I379" s="193"/>
      <c r="J379" s="194">
        <f>ROUND(I379*H379,2)</f>
        <v>0</v>
      </c>
      <c r="K379" s="195"/>
      <c r="L379" s="196"/>
      <c r="M379" s="197" t="s">
        <v>1</v>
      </c>
      <c r="N379" s="198" t="s">
        <v>42</v>
      </c>
      <c r="O379" s="58"/>
      <c r="P379" s="168">
        <f>O379*H379</f>
        <v>0</v>
      </c>
      <c r="Q379" s="168">
        <v>1.55E-2</v>
      </c>
      <c r="R379" s="168">
        <f>Q379*H379</f>
        <v>0.36998500000000001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263</v>
      </c>
      <c r="AT379" s="170" t="s">
        <v>184</v>
      </c>
      <c r="AU379" s="170" t="s">
        <v>139</v>
      </c>
      <c r="AY379" s="17" t="s">
        <v>133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139</v>
      </c>
      <c r="BK379" s="171">
        <f>ROUND(I379*H379,2)</f>
        <v>0</v>
      </c>
      <c r="BL379" s="17" t="s">
        <v>183</v>
      </c>
      <c r="BM379" s="170" t="s">
        <v>661</v>
      </c>
    </row>
    <row r="380" spans="1:65" s="13" customFormat="1">
      <c r="B380" s="172"/>
      <c r="D380" s="173" t="s">
        <v>150</v>
      </c>
      <c r="E380" s="174" t="s">
        <v>1</v>
      </c>
      <c r="F380" s="175" t="s">
        <v>662</v>
      </c>
      <c r="H380" s="176">
        <v>23.87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150</v>
      </c>
      <c r="AU380" s="174" t="s">
        <v>139</v>
      </c>
      <c r="AV380" s="13" t="s">
        <v>139</v>
      </c>
      <c r="AW380" s="13" t="s">
        <v>33</v>
      </c>
      <c r="AX380" s="13" t="s">
        <v>84</v>
      </c>
      <c r="AY380" s="174" t="s">
        <v>133</v>
      </c>
    </row>
    <row r="381" spans="1:65" s="2" customFormat="1" ht="16.5" customHeight="1">
      <c r="A381" s="32"/>
      <c r="B381" s="157"/>
      <c r="C381" s="158">
        <v>143</v>
      </c>
      <c r="D381" s="158" t="s">
        <v>136</v>
      </c>
      <c r="E381" s="159" t="s">
        <v>663</v>
      </c>
      <c r="F381" s="160" t="s">
        <v>664</v>
      </c>
      <c r="G381" s="161" t="s">
        <v>137</v>
      </c>
      <c r="H381" s="162">
        <v>21.7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2.9999999999999997E-4</v>
      </c>
      <c r="R381" s="168">
        <f>Q381*H381</f>
        <v>6.5099999999999993E-3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183</v>
      </c>
      <c r="AT381" s="170" t="s">
        <v>136</v>
      </c>
      <c r="AU381" s="170" t="s">
        <v>139</v>
      </c>
      <c r="AY381" s="17" t="s">
        <v>133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139</v>
      </c>
      <c r="BK381" s="171">
        <f>ROUND(I381*H381,2)</f>
        <v>0</v>
      </c>
      <c r="BL381" s="17" t="s">
        <v>183</v>
      </c>
      <c r="BM381" s="170" t="s">
        <v>665</v>
      </c>
    </row>
    <row r="382" spans="1:65" s="2" customFormat="1" ht="21.75" customHeight="1">
      <c r="A382" s="32"/>
      <c r="B382" s="157"/>
      <c r="C382" s="158">
        <v>144</v>
      </c>
      <c r="D382" s="158" t="s">
        <v>136</v>
      </c>
      <c r="E382" s="159" t="s">
        <v>666</v>
      </c>
      <c r="F382" s="160" t="s">
        <v>667</v>
      </c>
      <c r="G382" s="161" t="s">
        <v>221</v>
      </c>
      <c r="H382" s="162">
        <v>1.1100000000000001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0</v>
      </c>
      <c r="R382" s="168">
        <f>Q382*H382</f>
        <v>0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183</v>
      </c>
      <c r="AT382" s="170" t="s">
        <v>136</v>
      </c>
      <c r="AU382" s="170" t="s">
        <v>139</v>
      </c>
      <c r="AY382" s="17" t="s">
        <v>133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139</v>
      </c>
      <c r="BK382" s="171">
        <f>ROUND(I382*H382,2)</f>
        <v>0</v>
      </c>
      <c r="BL382" s="17" t="s">
        <v>183</v>
      </c>
      <c r="BM382" s="170" t="s">
        <v>668</v>
      </c>
    </row>
    <row r="383" spans="1:65" s="2" customFormat="1" ht="21.75" customHeight="1">
      <c r="A383" s="32"/>
      <c r="B383" s="157"/>
      <c r="C383" s="158">
        <v>145</v>
      </c>
      <c r="D383" s="158" t="s">
        <v>136</v>
      </c>
      <c r="E383" s="159" t="s">
        <v>669</v>
      </c>
      <c r="F383" s="160" t="s">
        <v>670</v>
      </c>
      <c r="G383" s="161" t="s">
        <v>221</v>
      </c>
      <c r="H383" s="162">
        <v>1.1100000000000001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183</v>
      </c>
      <c r="AT383" s="170" t="s">
        <v>136</v>
      </c>
      <c r="AU383" s="170" t="s">
        <v>139</v>
      </c>
      <c r="AY383" s="17" t="s">
        <v>133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139</v>
      </c>
      <c r="BK383" s="171">
        <f>ROUND(I383*H383,2)</f>
        <v>0</v>
      </c>
      <c r="BL383" s="17" t="s">
        <v>183</v>
      </c>
      <c r="BM383" s="170" t="s">
        <v>671</v>
      </c>
    </row>
    <row r="384" spans="1:65" s="12" customFormat="1" ht="22.9" customHeight="1">
      <c r="B384" s="144"/>
      <c r="D384" s="145" t="s">
        <v>75</v>
      </c>
      <c r="E384" s="155" t="s">
        <v>672</v>
      </c>
      <c r="F384" s="155" t="s">
        <v>673</v>
      </c>
      <c r="I384" s="147"/>
      <c r="J384" s="156">
        <f>BK384</f>
        <v>0</v>
      </c>
      <c r="L384" s="144"/>
      <c r="M384" s="149"/>
      <c r="N384" s="150"/>
      <c r="O384" s="150"/>
      <c r="P384" s="151">
        <f>SUM(P385:P389)</f>
        <v>0</v>
      </c>
      <c r="Q384" s="150"/>
      <c r="R384" s="151">
        <f>SUM(R385:R389)</f>
        <v>1.6169999999999999E-3</v>
      </c>
      <c r="S384" s="150"/>
      <c r="T384" s="152">
        <f>SUM(T385:T389)</f>
        <v>0</v>
      </c>
      <c r="AR384" s="145" t="s">
        <v>139</v>
      </c>
      <c r="AT384" s="153" t="s">
        <v>75</v>
      </c>
      <c r="AU384" s="153" t="s">
        <v>84</v>
      </c>
      <c r="AY384" s="145" t="s">
        <v>133</v>
      </c>
      <c r="BK384" s="154">
        <f>SUM(BK385:BK389)</f>
        <v>0</v>
      </c>
    </row>
    <row r="385" spans="1:65" s="2" customFormat="1" ht="21.75" customHeight="1">
      <c r="A385" s="32"/>
      <c r="B385" s="157"/>
      <c r="C385" s="158">
        <v>146</v>
      </c>
      <c r="D385" s="158" t="s">
        <v>136</v>
      </c>
      <c r="E385" s="159" t="s">
        <v>674</v>
      </c>
      <c r="F385" s="160" t="s">
        <v>675</v>
      </c>
      <c r="G385" s="161" t="s">
        <v>137</v>
      </c>
      <c r="H385" s="162">
        <v>4.9000000000000004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6.9999999999999994E-5</v>
      </c>
      <c r="R385" s="168">
        <f>Q385*H385</f>
        <v>3.4299999999999999E-4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183</v>
      </c>
      <c r="AT385" s="170" t="s">
        <v>136</v>
      </c>
      <c r="AU385" s="170" t="s">
        <v>139</v>
      </c>
      <c r="AY385" s="17" t="s">
        <v>133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139</v>
      </c>
      <c r="BK385" s="171">
        <f>ROUND(I385*H385,2)</f>
        <v>0</v>
      </c>
      <c r="BL385" s="17" t="s">
        <v>183</v>
      </c>
      <c r="BM385" s="170" t="s">
        <v>676</v>
      </c>
    </row>
    <row r="386" spans="1:65" s="2" customFormat="1" ht="21.75" customHeight="1">
      <c r="A386" s="32"/>
      <c r="B386" s="157"/>
      <c r="C386" s="158">
        <v>147</v>
      </c>
      <c r="D386" s="158" t="s">
        <v>136</v>
      </c>
      <c r="E386" s="159" t="s">
        <v>677</v>
      </c>
      <c r="F386" s="160" t="s">
        <v>678</v>
      </c>
      <c r="G386" s="161" t="s">
        <v>137</v>
      </c>
      <c r="H386" s="162">
        <v>4.9000000000000004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1.3999999999999999E-4</v>
      </c>
      <c r="R386" s="168">
        <f>Q386*H386</f>
        <v>6.8599999999999998E-4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183</v>
      </c>
      <c r="AT386" s="170" t="s">
        <v>136</v>
      </c>
      <c r="AU386" s="170" t="s">
        <v>139</v>
      </c>
      <c r="AY386" s="17" t="s">
        <v>133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139</v>
      </c>
      <c r="BK386" s="171">
        <f>ROUND(I386*H386,2)</f>
        <v>0</v>
      </c>
      <c r="BL386" s="17" t="s">
        <v>183</v>
      </c>
      <c r="BM386" s="170" t="s">
        <v>679</v>
      </c>
    </row>
    <row r="387" spans="1:65" s="14" customFormat="1">
      <c r="B387" s="181"/>
      <c r="D387" s="173" t="s">
        <v>150</v>
      </c>
      <c r="E387" s="182" t="s">
        <v>1</v>
      </c>
      <c r="F387" s="183" t="s">
        <v>680</v>
      </c>
      <c r="H387" s="182" t="s">
        <v>1</v>
      </c>
      <c r="I387" s="184"/>
      <c r="L387" s="181"/>
      <c r="M387" s="185"/>
      <c r="N387" s="186"/>
      <c r="O387" s="186"/>
      <c r="P387" s="186"/>
      <c r="Q387" s="186"/>
      <c r="R387" s="186"/>
      <c r="S387" s="186"/>
      <c r="T387" s="187"/>
      <c r="AT387" s="182" t="s">
        <v>150</v>
      </c>
      <c r="AU387" s="182" t="s">
        <v>139</v>
      </c>
      <c r="AV387" s="14" t="s">
        <v>84</v>
      </c>
      <c r="AW387" s="14" t="s">
        <v>33</v>
      </c>
      <c r="AX387" s="14" t="s">
        <v>76</v>
      </c>
      <c r="AY387" s="182" t="s">
        <v>133</v>
      </c>
    </row>
    <row r="388" spans="1:65" s="13" customFormat="1">
      <c r="B388" s="172"/>
      <c r="D388" s="173" t="s">
        <v>150</v>
      </c>
      <c r="E388" s="174" t="s">
        <v>1</v>
      </c>
      <c r="F388" s="175" t="s">
        <v>681</v>
      </c>
      <c r="H388" s="176">
        <v>4.9000000000000004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150</v>
      </c>
      <c r="AU388" s="174" t="s">
        <v>139</v>
      </c>
      <c r="AV388" s="13" t="s">
        <v>139</v>
      </c>
      <c r="AW388" s="13" t="s">
        <v>33</v>
      </c>
      <c r="AX388" s="13" t="s">
        <v>84</v>
      </c>
      <c r="AY388" s="174" t="s">
        <v>133</v>
      </c>
    </row>
    <row r="389" spans="1:65" s="2" customFormat="1" ht="21.75" customHeight="1">
      <c r="A389" s="32"/>
      <c r="B389" s="157"/>
      <c r="C389" s="158">
        <v>148</v>
      </c>
      <c r="D389" s="158" t="s">
        <v>136</v>
      </c>
      <c r="E389" s="159" t="s">
        <v>682</v>
      </c>
      <c r="F389" s="160" t="s">
        <v>683</v>
      </c>
      <c r="G389" s="161" t="s">
        <v>137</v>
      </c>
      <c r="H389" s="162">
        <v>4.9000000000000004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1.2E-4</v>
      </c>
      <c r="R389" s="168">
        <f>Q389*H389</f>
        <v>5.8800000000000009E-4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183</v>
      </c>
      <c r="AT389" s="170" t="s">
        <v>136</v>
      </c>
      <c r="AU389" s="170" t="s">
        <v>139</v>
      </c>
      <c r="AY389" s="17" t="s">
        <v>133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139</v>
      </c>
      <c r="BK389" s="171">
        <f>ROUND(I389*H389,2)</f>
        <v>0</v>
      </c>
      <c r="BL389" s="17" t="s">
        <v>183</v>
      </c>
      <c r="BM389" s="170" t="s">
        <v>684</v>
      </c>
    </row>
    <row r="390" spans="1:65" s="12" customFormat="1" ht="22.9" customHeight="1">
      <c r="B390" s="144"/>
      <c r="D390" s="145" t="s">
        <v>75</v>
      </c>
      <c r="E390" s="155" t="s">
        <v>685</v>
      </c>
      <c r="F390" s="155" t="s">
        <v>686</v>
      </c>
      <c r="I390" s="147"/>
      <c r="J390" s="156">
        <f>BK390</f>
        <v>0</v>
      </c>
      <c r="L390" s="144"/>
      <c r="M390" s="149"/>
      <c r="N390" s="150"/>
      <c r="O390" s="150"/>
      <c r="P390" s="151">
        <f>SUM(P391:P403)</f>
        <v>0</v>
      </c>
      <c r="Q390" s="150"/>
      <c r="R390" s="151">
        <f>SUM(R391:R403)</f>
        <v>1.154585E-2</v>
      </c>
      <c r="S390" s="150"/>
      <c r="T390" s="152">
        <f>SUM(T391:T403)</f>
        <v>0</v>
      </c>
      <c r="AR390" s="145" t="s">
        <v>139</v>
      </c>
      <c r="AT390" s="153" t="s">
        <v>75</v>
      </c>
      <c r="AU390" s="153" t="s">
        <v>84</v>
      </c>
      <c r="AY390" s="145" t="s">
        <v>133</v>
      </c>
      <c r="BK390" s="154">
        <f>SUM(BK391:BK403)</f>
        <v>0</v>
      </c>
    </row>
    <row r="391" spans="1:65" s="2" customFormat="1" ht="21.75" customHeight="1">
      <c r="A391" s="32"/>
      <c r="B391" s="157"/>
      <c r="C391" s="158">
        <v>149</v>
      </c>
      <c r="D391" s="158" t="s">
        <v>136</v>
      </c>
      <c r="E391" s="159" t="s">
        <v>189</v>
      </c>
      <c r="F391" s="160" t="s">
        <v>190</v>
      </c>
      <c r="G391" s="161" t="s">
        <v>137</v>
      </c>
      <c r="H391" s="162">
        <v>31.204999999999998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183</v>
      </c>
      <c r="AT391" s="170" t="s">
        <v>136</v>
      </c>
      <c r="AU391" s="170" t="s">
        <v>139</v>
      </c>
      <c r="AY391" s="17" t="s">
        <v>133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139</v>
      </c>
      <c r="BK391" s="171">
        <f>ROUND(I391*H391,2)</f>
        <v>0</v>
      </c>
      <c r="BL391" s="17" t="s">
        <v>183</v>
      </c>
      <c r="BM391" s="170" t="s">
        <v>687</v>
      </c>
    </row>
    <row r="392" spans="1:65" s="14" customFormat="1">
      <c r="B392" s="181"/>
      <c r="D392" s="173" t="s">
        <v>150</v>
      </c>
      <c r="E392" s="182" t="s">
        <v>1</v>
      </c>
      <c r="F392" s="183" t="s">
        <v>194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150</v>
      </c>
      <c r="AU392" s="182" t="s">
        <v>139</v>
      </c>
      <c r="AV392" s="14" t="s">
        <v>84</v>
      </c>
      <c r="AW392" s="14" t="s">
        <v>33</v>
      </c>
      <c r="AX392" s="14" t="s">
        <v>76</v>
      </c>
      <c r="AY392" s="182" t="s">
        <v>133</v>
      </c>
    </row>
    <row r="393" spans="1:65" s="13" customFormat="1">
      <c r="B393" s="172"/>
      <c r="D393" s="173" t="s">
        <v>150</v>
      </c>
      <c r="E393" s="174" t="s">
        <v>1</v>
      </c>
      <c r="F393" s="175" t="s">
        <v>612</v>
      </c>
      <c r="H393" s="176">
        <v>2.4470000000000001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150</v>
      </c>
      <c r="AU393" s="174" t="s">
        <v>139</v>
      </c>
      <c r="AV393" s="13" t="s">
        <v>139</v>
      </c>
      <c r="AW393" s="13" t="s">
        <v>33</v>
      </c>
      <c r="AX393" s="13" t="s">
        <v>76</v>
      </c>
      <c r="AY393" s="174" t="s">
        <v>133</v>
      </c>
    </row>
    <row r="394" spans="1:65" s="13" customFormat="1">
      <c r="B394" s="172"/>
      <c r="D394" s="173" t="s">
        <v>150</v>
      </c>
      <c r="E394" s="174" t="s">
        <v>1</v>
      </c>
      <c r="F394" s="175" t="s">
        <v>255</v>
      </c>
      <c r="H394" s="176">
        <v>1.208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150</v>
      </c>
      <c r="AU394" s="174" t="s">
        <v>139</v>
      </c>
      <c r="AV394" s="13" t="s">
        <v>139</v>
      </c>
      <c r="AW394" s="13" t="s">
        <v>33</v>
      </c>
      <c r="AX394" s="13" t="s">
        <v>76</v>
      </c>
      <c r="AY394" s="174" t="s">
        <v>133</v>
      </c>
    </row>
    <row r="395" spans="1:65" s="14" customFormat="1">
      <c r="B395" s="181"/>
      <c r="D395" s="173" t="s">
        <v>150</v>
      </c>
      <c r="E395" s="182" t="s">
        <v>1</v>
      </c>
      <c r="F395" s="183" t="s">
        <v>688</v>
      </c>
      <c r="H395" s="182" t="s">
        <v>1</v>
      </c>
      <c r="I395" s="184"/>
      <c r="L395" s="181"/>
      <c r="M395" s="185"/>
      <c r="N395" s="186"/>
      <c r="O395" s="186"/>
      <c r="P395" s="186"/>
      <c r="Q395" s="186"/>
      <c r="R395" s="186"/>
      <c r="S395" s="186"/>
      <c r="T395" s="187"/>
      <c r="AT395" s="182" t="s">
        <v>150</v>
      </c>
      <c r="AU395" s="182" t="s">
        <v>139</v>
      </c>
      <c r="AV395" s="14" t="s">
        <v>84</v>
      </c>
      <c r="AW395" s="14" t="s">
        <v>33</v>
      </c>
      <c r="AX395" s="14" t="s">
        <v>76</v>
      </c>
      <c r="AY395" s="182" t="s">
        <v>133</v>
      </c>
    </row>
    <row r="396" spans="1:65" s="13" customFormat="1">
      <c r="B396" s="172"/>
      <c r="D396" s="173" t="s">
        <v>150</v>
      </c>
      <c r="E396" s="174" t="s">
        <v>1</v>
      </c>
      <c r="F396" s="175" t="s">
        <v>689</v>
      </c>
      <c r="H396" s="176">
        <v>3.8460000000000001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150</v>
      </c>
      <c r="AU396" s="174" t="s">
        <v>139</v>
      </c>
      <c r="AV396" s="13" t="s">
        <v>139</v>
      </c>
      <c r="AW396" s="13" t="s">
        <v>33</v>
      </c>
      <c r="AX396" s="13" t="s">
        <v>76</v>
      </c>
      <c r="AY396" s="174" t="s">
        <v>133</v>
      </c>
    </row>
    <row r="397" spans="1:65" s="13" customFormat="1">
      <c r="B397" s="172"/>
      <c r="D397" s="173" t="s">
        <v>150</v>
      </c>
      <c r="E397" s="174" t="s">
        <v>1</v>
      </c>
      <c r="F397" s="175" t="s">
        <v>690</v>
      </c>
      <c r="H397" s="176">
        <v>2.6640000000000001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150</v>
      </c>
      <c r="AU397" s="174" t="s">
        <v>139</v>
      </c>
      <c r="AV397" s="13" t="s">
        <v>139</v>
      </c>
      <c r="AW397" s="13" t="s">
        <v>33</v>
      </c>
      <c r="AX397" s="13" t="s">
        <v>76</v>
      </c>
      <c r="AY397" s="174" t="s">
        <v>133</v>
      </c>
    </row>
    <row r="398" spans="1:65" s="14" customFormat="1">
      <c r="B398" s="181"/>
      <c r="D398" s="173" t="s">
        <v>150</v>
      </c>
      <c r="E398" s="182" t="s">
        <v>1</v>
      </c>
      <c r="F398" s="183" t="s">
        <v>691</v>
      </c>
      <c r="H398" s="182" t="s">
        <v>1</v>
      </c>
      <c r="I398" s="184"/>
      <c r="L398" s="181"/>
      <c r="M398" s="185"/>
      <c r="N398" s="186"/>
      <c r="O398" s="186"/>
      <c r="P398" s="186"/>
      <c r="Q398" s="186"/>
      <c r="R398" s="186"/>
      <c r="S398" s="186"/>
      <c r="T398" s="187"/>
      <c r="AT398" s="182" t="s">
        <v>150</v>
      </c>
      <c r="AU398" s="182" t="s">
        <v>139</v>
      </c>
      <c r="AV398" s="14" t="s">
        <v>84</v>
      </c>
      <c r="AW398" s="14" t="s">
        <v>33</v>
      </c>
      <c r="AX398" s="14" t="s">
        <v>76</v>
      </c>
      <c r="AY398" s="182" t="s">
        <v>133</v>
      </c>
    </row>
    <row r="399" spans="1:65" s="13" customFormat="1">
      <c r="B399" s="172"/>
      <c r="D399" s="173" t="s">
        <v>150</v>
      </c>
      <c r="E399" s="174" t="s">
        <v>1</v>
      </c>
      <c r="F399" s="175" t="s">
        <v>692</v>
      </c>
      <c r="H399" s="176">
        <v>11.44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150</v>
      </c>
      <c r="AU399" s="174" t="s">
        <v>139</v>
      </c>
      <c r="AV399" s="13" t="s">
        <v>139</v>
      </c>
      <c r="AW399" s="13" t="s">
        <v>33</v>
      </c>
      <c r="AX399" s="13" t="s">
        <v>76</v>
      </c>
      <c r="AY399" s="174" t="s">
        <v>133</v>
      </c>
    </row>
    <row r="400" spans="1:65" s="13" customFormat="1">
      <c r="B400" s="172"/>
      <c r="D400" s="173" t="s">
        <v>150</v>
      </c>
      <c r="E400" s="174" t="s">
        <v>1</v>
      </c>
      <c r="F400" s="175" t="s">
        <v>693</v>
      </c>
      <c r="H400" s="176">
        <v>9.6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150</v>
      </c>
      <c r="AU400" s="174" t="s">
        <v>139</v>
      </c>
      <c r="AV400" s="13" t="s">
        <v>139</v>
      </c>
      <c r="AW400" s="13" t="s">
        <v>33</v>
      </c>
      <c r="AX400" s="13" t="s">
        <v>76</v>
      </c>
      <c r="AY400" s="174" t="s">
        <v>133</v>
      </c>
    </row>
    <row r="401" spans="1:65" s="15" customFormat="1">
      <c r="B401" s="199"/>
      <c r="D401" s="173" t="s">
        <v>150</v>
      </c>
      <c r="E401" s="200" t="s">
        <v>1</v>
      </c>
      <c r="F401" s="201" t="s">
        <v>197</v>
      </c>
      <c r="H401" s="202">
        <v>31.204999999999998</v>
      </c>
      <c r="I401" s="203"/>
      <c r="L401" s="199"/>
      <c r="M401" s="204"/>
      <c r="N401" s="205"/>
      <c r="O401" s="205"/>
      <c r="P401" s="205"/>
      <c r="Q401" s="205"/>
      <c r="R401" s="205"/>
      <c r="S401" s="205"/>
      <c r="T401" s="206"/>
      <c r="AT401" s="200" t="s">
        <v>150</v>
      </c>
      <c r="AU401" s="200" t="s">
        <v>139</v>
      </c>
      <c r="AV401" s="15" t="s">
        <v>138</v>
      </c>
      <c r="AW401" s="15" t="s">
        <v>33</v>
      </c>
      <c r="AX401" s="15" t="s">
        <v>84</v>
      </c>
      <c r="AY401" s="200" t="s">
        <v>133</v>
      </c>
    </row>
    <row r="402" spans="1:65" s="2" customFormat="1" ht="21.75" customHeight="1">
      <c r="A402" s="32"/>
      <c r="B402" s="157"/>
      <c r="C402" s="158">
        <v>150</v>
      </c>
      <c r="D402" s="158" t="s">
        <v>136</v>
      </c>
      <c r="E402" s="159" t="s">
        <v>694</v>
      </c>
      <c r="F402" s="160" t="s">
        <v>695</v>
      </c>
      <c r="G402" s="161" t="s">
        <v>137</v>
      </c>
      <c r="H402" s="162">
        <v>31.204999999999998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2.1000000000000001E-4</v>
      </c>
      <c r="R402" s="168">
        <f>Q402*H402</f>
        <v>6.5530499999999995E-3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183</v>
      </c>
      <c r="AT402" s="170" t="s">
        <v>136</v>
      </c>
      <c r="AU402" s="170" t="s">
        <v>139</v>
      </c>
      <c r="AY402" s="17" t="s">
        <v>133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139</v>
      </c>
      <c r="BK402" s="171">
        <f>ROUND(I402*H402,2)</f>
        <v>0</v>
      </c>
      <c r="BL402" s="17" t="s">
        <v>183</v>
      </c>
      <c r="BM402" s="170" t="s">
        <v>696</v>
      </c>
    </row>
    <row r="403" spans="1:65" s="2" customFormat="1" ht="21.75" customHeight="1">
      <c r="A403" s="32"/>
      <c r="B403" s="157"/>
      <c r="C403" s="158">
        <v>151</v>
      </c>
      <c r="D403" s="158" t="s">
        <v>136</v>
      </c>
      <c r="E403" s="159" t="s">
        <v>697</v>
      </c>
      <c r="F403" s="160" t="s">
        <v>698</v>
      </c>
      <c r="G403" s="161" t="s">
        <v>137</v>
      </c>
      <c r="H403" s="162">
        <v>31.204999999999998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1.6000000000000001E-4</v>
      </c>
      <c r="R403" s="168">
        <f>Q403*H403</f>
        <v>4.9928000000000004E-3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183</v>
      </c>
      <c r="AT403" s="170" t="s">
        <v>136</v>
      </c>
      <c r="AU403" s="170" t="s">
        <v>139</v>
      </c>
      <c r="AY403" s="17" t="s">
        <v>133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139</v>
      </c>
      <c r="BK403" s="171">
        <f>ROUND(I403*H403,2)</f>
        <v>0</v>
      </c>
      <c r="BL403" s="17" t="s">
        <v>183</v>
      </c>
      <c r="BM403" s="170" t="s">
        <v>699</v>
      </c>
    </row>
    <row r="404" spans="1:65" s="12" customFormat="1" ht="25.9" customHeight="1">
      <c r="B404" s="144"/>
      <c r="D404" s="145" t="s">
        <v>75</v>
      </c>
      <c r="E404" s="146" t="s">
        <v>700</v>
      </c>
      <c r="F404" s="146" t="s">
        <v>701</v>
      </c>
      <c r="I404" s="147"/>
      <c r="J404" s="148">
        <f>BK404</f>
        <v>0</v>
      </c>
      <c r="L404" s="144"/>
      <c r="M404" s="149"/>
      <c r="N404" s="150"/>
      <c r="O404" s="150"/>
      <c r="P404" s="151">
        <f>SUM(P405:P423)</f>
        <v>0</v>
      </c>
      <c r="Q404" s="150"/>
      <c r="R404" s="151">
        <f>SUM(R405:R423)</f>
        <v>0</v>
      </c>
      <c r="S404" s="150"/>
      <c r="T404" s="152">
        <f>SUM(T405:T423)</f>
        <v>0</v>
      </c>
      <c r="AR404" s="145" t="s">
        <v>138</v>
      </c>
      <c r="AT404" s="153" t="s">
        <v>75</v>
      </c>
      <c r="AU404" s="153" t="s">
        <v>76</v>
      </c>
      <c r="AY404" s="145" t="s">
        <v>133</v>
      </c>
      <c r="BK404" s="154">
        <f>SUM(BK405:BK423)</f>
        <v>0</v>
      </c>
    </row>
    <row r="405" spans="1:65" s="2" customFormat="1" ht="16.5" customHeight="1">
      <c r="A405" s="32"/>
      <c r="B405" s="157"/>
      <c r="C405" s="158">
        <v>152</v>
      </c>
      <c r="D405" s="158" t="s">
        <v>136</v>
      </c>
      <c r="E405" s="159" t="s">
        <v>702</v>
      </c>
      <c r="F405" s="160" t="s">
        <v>703</v>
      </c>
      <c r="G405" s="161" t="s">
        <v>704</v>
      </c>
      <c r="H405" s="162">
        <v>50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705</v>
      </c>
      <c r="AT405" s="170" t="s">
        <v>136</v>
      </c>
      <c r="AU405" s="170" t="s">
        <v>84</v>
      </c>
      <c r="AY405" s="17" t="s">
        <v>133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139</v>
      </c>
      <c r="BK405" s="171">
        <f>ROUND(I405*H405,2)</f>
        <v>0</v>
      </c>
      <c r="BL405" s="17" t="s">
        <v>705</v>
      </c>
      <c r="BM405" s="170" t="s">
        <v>706</v>
      </c>
    </row>
    <row r="406" spans="1:65" s="14" customFormat="1" ht="22.5">
      <c r="B406" s="181"/>
      <c r="D406" s="173" t="s">
        <v>150</v>
      </c>
      <c r="E406" s="182" t="s">
        <v>1</v>
      </c>
      <c r="F406" s="183" t="s">
        <v>707</v>
      </c>
      <c r="H406" s="182" t="s">
        <v>1</v>
      </c>
      <c r="I406" s="184"/>
      <c r="L406" s="181"/>
      <c r="M406" s="185"/>
      <c r="N406" s="186"/>
      <c r="O406" s="186"/>
      <c r="P406" s="186"/>
      <c r="Q406" s="186"/>
      <c r="R406" s="186"/>
      <c r="S406" s="186"/>
      <c r="T406" s="187"/>
      <c r="AT406" s="182" t="s">
        <v>150</v>
      </c>
      <c r="AU406" s="182" t="s">
        <v>84</v>
      </c>
      <c r="AV406" s="14" t="s">
        <v>84</v>
      </c>
      <c r="AW406" s="14" t="s">
        <v>33</v>
      </c>
      <c r="AX406" s="14" t="s">
        <v>76</v>
      </c>
      <c r="AY406" s="182" t="s">
        <v>133</v>
      </c>
    </row>
    <row r="407" spans="1:65" s="14" customFormat="1">
      <c r="B407" s="181"/>
      <c r="D407" s="173" t="s">
        <v>150</v>
      </c>
      <c r="E407" s="182" t="s">
        <v>1</v>
      </c>
      <c r="F407" s="183" t="s">
        <v>708</v>
      </c>
      <c r="H407" s="182" t="s">
        <v>1</v>
      </c>
      <c r="I407" s="184"/>
      <c r="L407" s="181"/>
      <c r="M407" s="185"/>
      <c r="N407" s="186"/>
      <c r="O407" s="186"/>
      <c r="P407" s="186"/>
      <c r="Q407" s="186"/>
      <c r="R407" s="186"/>
      <c r="S407" s="186"/>
      <c r="T407" s="187"/>
      <c r="AT407" s="182" t="s">
        <v>150</v>
      </c>
      <c r="AU407" s="182" t="s">
        <v>84</v>
      </c>
      <c r="AV407" s="14" t="s">
        <v>84</v>
      </c>
      <c r="AW407" s="14" t="s">
        <v>33</v>
      </c>
      <c r="AX407" s="14" t="s">
        <v>76</v>
      </c>
      <c r="AY407" s="182" t="s">
        <v>133</v>
      </c>
    </row>
    <row r="408" spans="1:65" s="13" customFormat="1">
      <c r="B408" s="172"/>
      <c r="D408" s="173" t="s">
        <v>150</v>
      </c>
      <c r="E408" s="174" t="s">
        <v>1</v>
      </c>
      <c r="F408" s="175" t="s">
        <v>183</v>
      </c>
      <c r="H408" s="176">
        <v>16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150</v>
      </c>
      <c r="AU408" s="174" t="s">
        <v>84</v>
      </c>
      <c r="AV408" s="13" t="s">
        <v>139</v>
      </c>
      <c r="AW408" s="13" t="s">
        <v>33</v>
      </c>
      <c r="AX408" s="13" t="s">
        <v>76</v>
      </c>
      <c r="AY408" s="174" t="s">
        <v>133</v>
      </c>
    </row>
    <row r="409" spans="1:65" s="14" customFormat="1">
      <c r="B409" s="181"/>
      <c r="D409" s="173" t="s">
        <v>150</v>
      </c>
      <c r="E409" s="182" t="s">
        <v>1</v>
      </c>
      <c r="F409" s="183" t="s">
        <v>709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150</v>
      </c>
      <c r="AU409" s="182" t="s">
        <v>84</v>
      </c>
      <c r="AV409" s="14" t="s">
        <v>84</v>
      </c>
      <c r="AW409" s="14" t="s">
        <v>33</v>
      </c>
      <c r="AX409" s="14" t="s">
        <v>76</v>
      </c>
      <c r="AY409" s="182" t="s">
        <v>133</v>
      </c>
    </row>
    <row r="410" spans="1:65" s="13" customFormat="1">
      <c r="B410" s="172"/>
      <c r="D410" s="173" t="s">
        <v>150</v>
      </c>
      <c r="E410" s="174" t="s">
        <v>1</v>
      </c>
      <c r="F410" s="175" t="s">
        <v>183</v>
      </c>
      <c r="H410" s="176">
        <v>16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150</v>
      </c>
      <c r="AU410" s="174" t="s">
        <v>84</v>
      </c>
      <c r="AV410" s="13" t="s">
        <v>139</v>
      </c>
      <c r="AW410" s="13" t="s">
        <v>33</v>
      </c>
      <c r="AX410" s="13" t="s">
        <v>76</v>
      </c>
      <c r="AY410" s="174" t="s">
        <v>133</v>
      </c>
    </row>
    <row r="411" spans="1:65" s="14" customFormat="1" ht="22.5">
      <c r="B411" s="181"/>
      <c r="D411" s="173" t="s">
        <v>150</v>
      </c>
      <c r="E411" s="182" t="s">
        <v>1</v>
      </c>
      <c r="F411" s="183" t="s">
        <v>710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150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133</v>
      </c>
    </row>
    <row r="412" spans="1:65" s="13" customFormat="1">
      <c r="B412" s="172"/>
      <c r="D412" s="173" t="s">
        <v>150</v>
      </c>
      <c r="E412" s="174" t="s">
        <v>1</v>
      </c>
      <c r="F412" s="175" t="s">
        <v>139</v>
      </c>
      <c r="H412" s="176">
        <v>2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150</v>
      </c>
      <c r="AU412" s="174" t="s">
        <v>84</v>
      </c>
      <c r="AV412" s="13" t="s">
        <v>139</v>
      </c>
      <c r="AW412" s="13" t="s">
        <v>33</v>
      </c>
      <c r="AX412" s="13" t="s">
        <v>76</v>
      </c>
      <c r="AY412" s="174" t="s">
        <v>133</v>
      </c>
    </row>
    <row r="413" spans="1:65" s="14" customFormat="1">
      <c r="B413" s="181"/>
      <c r="D413" s="173" t="s">
        <v>150</v>
      </c>
      <c r="E413" s="182" t="s">
        <v>1</v>
      </c>
      <c r="F413" s="183" t="s">
        <v>711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150</v>
      </c>
      <c r="AU413" s="182" t="s">
        <v>84</v>
      </c>
      <c r="AV413" s="14" t="s">
        <v>84</v>
      </c>
      <c r="AW413" s="14" t="s">
        <v>33</v>
      </c>
      <c r="AX413" s="14" t="s">
        <v>76</v>
      </c>
      <c r="AY413" s="182" t="s">
        <v>133</v>
      </c>
    </row>
    <row r="414" spans="1:65" s="13" customFormat="1">
      <c r="B414" s="172"/>
      <c r="D414" s="173" t="s">
        <v>150</v>
      </c>
      <c r="E414" s="174" t="s">
        <v>1</v>
      </c>
      <c r="F414" s="175" t="s">
        <v>152</v>
      </c>
      <c r="H414" s="176">
        <v>8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150</v>
      </c>
      <c r="AU414" s="174" t="s">
        <v>84</v>
      </c>
      <c r="AV414" s="13" t="s">
        <v>139</v>
      </c>
      <c r="AW414" s="13" t="s">
        <v>33</v>
      </c>
      <c r="AX414" s="13" t="s">
        <v>76</v>
      </c>
      <c r="AY414" s="174" t="s">
        <v>133</v>
      </c>
    </row>
    <row r="415" spans="1:65" s="14" customFormat="1">
      <c r="B415" s="181"/>
      <c r="D415" s="173" t="s">
        <v>150</v>
      </c>
      <c r="E415" s="182" t="s">
        <v>1</v>
      </c>
      <c r="F415" s="183" t="s">
        <v>712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150</v>
      </c>
      <c r="AU415" s="182" t="s">
        <v>84</v>
      </c>
      <c r="AV415" s="14" t="s">
        <v>84</v>
      </c>
      <c r="AW415" s="14" t="s">
        <v>33</v>
      </c>
      <c r="AX415" s="14" t="s">
        <v>76</v>
      </c>
      <c r="AY415" s="182" t="s">
        <v>133</v>
      </c>
    </row>
    <row r="416" spans="1:65" s="13" customFormat="1">
      <c r="B416" s="172"/>
      <c r="D416" s="173" t="s">
        <v>150</v>
      </c>
      <c r="E416" s="174" t="s">
        <v>1</v>
      </c>
      <c r="F416" s="175" t="s">
        <v>152</v>
      </c>
      <c r="H416" s="176">
        <v>8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150</v>
      </c>
      <c r="AU416" s="174" t="s">
        <v>84</v>
      </c>
      <c r="AV416" s="13" t="s">
        <v>139</v>
      </c>
      <c r="AW416" s="13" t="s">
        <v>33</v>
      </c>
      <c r="AX416" s="13" t="s">
        <v>76</v>
      </c>
      <c r="AY416" s="174" t="s">
        <v>133</v>
      </c>
    </row>
    <row r="417" spans="1:65" s="15" customFormat="1">
      <c r="B417" s="199"/>
      <c r="D417" s="173" t="s">
        <v>150</v>
      </c>
      <c r="E417" s="200" t="s">
        <v>1</v>
      </c>
      <c r="F417" s="201" t="s">
        <v>197</v>
      </c>
      <c r="H417" s="202">
        <v>50</v>
      </c>
      <c r="I417" s="203"/>
      <c r="L417" s="199"/>
      <c r="M417" s="204"/>
      <c r="N417" s="205"/>
      <c r="O417" s="205"/>
      <c r="P417" s="205"/>
      <c r="Q417" s="205"/>
      <c r="R417" s="205"/>
      <c r="S417" s="205"/>
      <c r="T417" s="206"/>
      <c r="AT417" s="200" t="s">
        <v>150</v>
      </c>
      <c r="AU417" s="200" t="s">
        <v>84</v>
      </c>
      <c r="AV417" s="15" t="s">
        <v>138</v>
      </c>
      <c r="AW417" s="15" t="s">
        <v>33</v>
      </c>
      <c r="AX417" s="15" t="s">
        <v>84</v>
      </c>
      <c r="AY417" s="200" t="s">
        <v>133</v>
      </c>
    </row>
    <row r="418" spans="1:65" s="2" customFormat="1" ht="16.5" customHeight="1">
      <c r="A418" s="32"/>
      <c r="B418" s="157"/>
      <c r="C418" s="158">
        <v>153</v>
      </c>
      <c r="D418" s="158" t="s">
        <v>136</v>
      </c>
      <c r="E418" s="159" t="s">
        <v>713</v>
      </c>
      <c r="F418" s="160" t="s">
        <v>714</v>
      </c>
      <c r="G418" s="161" t="s">
        <v>704</v>
      </c>
      <c r="H418" s="162">
        <v>8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0</v>
      </c>
      <c r="R418" s="168">
        <f>Q418*H418</f>
        <v>0</v>
      </c>
      <c r="S418" s="168">
        <v>0</v>
      </c>
      <c r="T418" s="169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705</v>
      </c>
      <c r="AT418" s="170" t="s">
        <v>136</v>
      </c>
      <c r="AU418" s="170" t="s">
        <v>84</v>
      </c>
      <c r="AY418" s="17" t="s">
        <v>133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139</v>
      </c>
      <c r="BK418" s="171">
        <f>ROUND(I418*H418,2)</f>
        <v>0</v>
      </c>
      <c r="BL418" s="17" t="s">
        <v>705</v>
      </c>
      <c r="BM418" s="170" t="s">
        <v>715</v>
      </c>
    </row>
    <row r="419" spans="1:65" s="14" customFormat="1" ht="22.5">
      <c r="B419" s="181"/>
      <c r="D419" s="173" t="s">
        <v>150</v>
      </c>
      <c r="E419" s="182" t="s">
        <v>1</v>
      </c>
      <c r="F419" s="183" t="s">
        <v>716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150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133</v>
      </c>
    </row>
    <row r="420" spans="1:65" s="13" customFormat="1">
      <c r="B420" s="172"/>
      <c r="D420" s="173" t="s">
        <v>150</v>
      </c>
      <c r="E420" s="174" t="s">
        <v>1</v>
      </c>
      <c r="F420" s="175" t="s">
        <v>152</v>
      </c>
      <c r="H420" s="176">
        <v>8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150</v>
      </c>
      <c r="AU420" s="174" t="s">
        <v>84</v>
      </c>
      <c r="AV420" s="13" t="s">
        <v>139</v>
      </c>
      <c r="AW420" s="13" t="s">
        <v>33</v>
      </c>
      <c r="AX420" s="13" t="s">
        <v>84</v>
      </c>
      <c r="AY420" s="174" t="s">
        <v>133</v>
      </c>
    </row>
    <row r="421" spans="1:65" s="2" customFormat="1" ht="16.5" customHeight="1">
      <c r="A421" s="32"/>
      <c r="B421" s="157"/>
      <c r="C421" s="158">
        <v>154</v>
      </c>
      <c r="D421" s="158" t="s">
        <v>136</v>
      </c>
      <c r="E421" s="159" t="s">
        <v>717</v>
      </c>
      <c r="F421" s="160" t="s">
        <v>718</v>
      </c>
      <c r="G421" s="161" t="s">
        <v>704</v>
      </c>
      <c r="H421" s="162">
        <v>4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705</v>
      </c>
      <c r="AT421" s="170" t="s">
        <v>136</v>
      </c>
      <c r="AU421" s="170" t="s">
        <v>84</v>
      </c>
      <c r="AY421" s="17" t="s">
        <v>133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139</v>
      </c>
      <c r="BK421" s="171">
        <f>ROUND(I421*H421,2)</f>
        <v>0</v>
      </c>
      <c r="BL421" s="17" t="s">
        <v>705</v>
      </c>
      <c r="BM421" s="170" t="s">
        <v>719</v>
      </c>
    </row>
    <row r="422" spans="1:65" s="14" customFormat="1">
      <c r="B422" s="181"/>
      <c r="D422" s="173" t="s">
        <v>150</v>
      </c>
      <c r="E422" s="182" t="s">
        <v>1</v>
      </c>
      <c r="F422" s="183" t="s">
        <v>720</v>
      </c>
      <c r="H422" s="182" t="s">
        <v>1</v>
      </c>
      <c r="I422" s="184"/>
      <c r="L422" s="181"/>
      <c r="M422" s="185"/>
      <c r="N422" s="186"/>
      <c r="O422" s="186"/>
      <c r="P422" s="186"/>
      <c r="Q422" s="186"/>
      <c r="R422" s="186"/>
      <c r="S422" s="186"/>
      <c r="T422" s="187"/>
      <c r="AT422" s="182" t="s">
        <v>150</v>
      </c>
      <c r="AU422" s="182" t="s">
        <v>84</v>
      </c>
      <c r="AV422" s="14" t="s">
        <v>84</v>
      </c>
      <c r="AW422" s="14" t="s">
        <v>33</v>
      </c>
      <c r="AX422" s="14" t="s">
        <v>76</v>
      </c>
      <c r="AY422" s="182" t="s">
        <v>133</v>
      </c>
    </row>
    <row r="423" spans="1:65" s="13" customFormat="1">
      <c r="B423" s="172"/>
      <c r="D423" s="173" t="s">
        <v>150</v>
      </c>
      <c r="E423" s="174" t="s">
        <v>1</v>
      </c>
      <c r="F423" s="175" t="s">
        <v>138</v>
      </c>
      <c r="H423" s="176">
        <v>4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150</v>
      </c>
      <c r="AU423" s="174" t="s">
        <v>84</v>
      </c>
      <c r="AV423" s="13" t="s">
        <v>139</v>
      </c>
      <c r="AW423" s="13" t="s">
        <v>33</v>
      </c>
      <c r="AX423" s="13" t="s">
        <v>84</v>
      </c>
      <c r="AY423" s="174" t="s">
        <v>133</v>
      </c>
    </row>
    <row r="424" spans="1:65" s="12" customFormat="1" ht="25.9" customHeight="1">
      <c r="B424" s="144"/>
      <c r="D424" s="145" t="s">
        <v>75</v>
      </c>
      <c r="E424" s="146" t="s">
        <v>721</v>
      </c>
      <c r="F424" s="146" t="s">
        <v>722</v>
      </c>
      <c r="I424" s="147"/>
      <c r="J424" s="148">
        <f>BK424</f>
        <v>0</v>
      </c>
      <c r="L424" s="144"/>
      <c r="M424" s="149"/>
      <c r="N424" s="150"/>
      <c r="O424" s="150"/>
      <c r="P424" s="151">
        <f>P425+P427</f>
        <v>0</v>
      </c>
      <c r="Q424" s="150"/>
      <c r="R424" s="151">
        <f>R425+R427</f>
        <v>0</v>
      </c>
      <c r="S424" s="150"/>
      <c r="T424" s="152">
        <f>T425+T427</f>
        <v>0</v>
      </c>
      <c r="AR424" s="145" t="s">
        <v>140</v>
      </c>
      <c r="AT424" s="153" t="s">
        <v>75</v>
      </c>
      <c r="AU424" s="153" t="s">
        <v>76</v>
      </c>
      <c r="AY424" s="145" t="s">
        <v>133</v>
      </c>
      <c r="BK424" s="154">
        <f>BK425+BK427</f>
        <v>0</v>
      </c>
    </row>
    <row r="425" spans="1:65" s="12" customFormat="1" ht="22.9" customHeight="1">
      <c r="B425" s="144"/>
      <c r="D425" s="145" t="s">
        <v>75</v>
      </c>
      <c r="E425" s="155" t="s">
        <v>723</v>
      </c>
      <c r="F425" s="155" t="s">
        <v>724</v>
      </c>
      <c r="I425" s="147"/>
      <c r="J425" s="156">
        <f>BK425</f>
        <v>0</v>
      </c>
      <c r="L425" s="144"/>
      <c r="M425" s="149"/>
      <c r="N425" s="150"/>
      <c r="O425" s="150"/>
      <c r="P425" s="151">
        <f>P426</f>
        <v>0</v>
      </c>
      <c r="Q425" s="150"/>
      <c r="R425" s="151">
        <f>R426</f>
        <v>0</v>
      </c>
      <c r="S425" s="150"/>
      <c r="T425" s="152">
        <f>T426</f>
        <v>0</v>
      </c>
      <c r="AR425" s="145" t="s">
        <v>140</v>
      </c>
      <c r="AT425" s="153" t="s">
        <v>75</v>
      </c>
      <c r="AU425" s="153" t="s">
        <v>84</v>
      </c>
      <c r="AY425" s="145" t="s">
        <v>133</v>
      </c>
      <c r="BK425" s="154">
        <f>BK426</f>
        <v>0</v>
      </c>
    </row>
    <row r="426" spans="1:65" s="2" customFormat="1" ht="16.5" customHeight="1">
      <c r="A426" s="32"/>
      <c r="B426" s="157"/>
      <c r="C426" s="158">
        <v>155</v>
      </c>
      <c r="D426" s="158" t="s">
        <v>136</v>
      </c>
      <c r="E426" s="159" t="s">
        <v>725</v>
      </c>
      <c r="F426" s="160" t="s">
        <v>724</v>
      </c>
      <c r="G426" s="161" t="s">
        <v>342</v>
      </c>
      <c r="H426" s="162">
        <v>1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726</v>
      </c>
      <c r="AT426" s="170" t="s">
        <v>136</v>
      </c>
      <c r="AU426" s="170" t="s">
        <v>139</v>
      </c>
      <c r="AY426" s="17" t="s">
        <v>133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139</v>
      </c>
      <c r="BK426" s="171">
        <f>ROUND(I426*H426,2)</f>
        <v>0</v>
      </c>
      <c r="BL426" s="17" t="s">
        <v>726</v>
      </c>
      <c r="BM426" s="170" t="s">
        <v>727</v>
      </c>
    </row>
    <row r="427" spans="1:65" s="12" customFormat="1" ht="22.9" customHeight="1">
      <c r="B427" s="144"/>
      <c r="D427" s="145" t="s">
        <v>75</v>
      </c>
      <c r="E427" s="155" t="s">
        <v>728</v>
      </c>
      <c r="F427" s="155" t="s">
        <v>729</v>
      </c>
      <c r="I427" s="147"/>
      <c r="J427" s="156">
        <f>BK427</f>
        <v>0</v>
      </c>
      <c r="L427" s="144"/>
      <c r="M427" s="149"/>
      <c r="N427" s="150"/>
      <c r="O427" s="150"/>
      <c r="P427" s="151">
        <f>P428</f>
        <v>0</v>
      </c>
      <c r="Q427" s="150"/>
      <c r="R427" s="151">
        <f>R428</f>
        <v>0</v>
      </c>
      <c r="S427" s="150"/>
      <c r="T427" s="152">
        <f>T428</f>
        <v>0</v>
      </c>
      <c r="AR427" s="145" t="s">
        <v>140</v>
      </c>
      <c r="AT427" s="153" t="s">
        <v>75</v>
      </c>
      <c r="AU427" s="153" t="s">
        <v>84</v>
      </c>
      <c r="AY427" s="145" t="s">
        <v>133</v>
      </c>
      <c r="BK427" s="154">
        <f>BK428</f>
        <v>0</v>
      </c>
    </row>
    <row r="428" spans="1:65" s="2" customFormat="1" ht="16.5" customHeight="1">
      <c r="A428" s="32"/>
      <c r="B428" s="157"/>
      <c r="C428" s="158">
        <v>156</v>
      </c>
      <c r="D428" s="158" t="s">
        <v>136</v>
      </c>
      <c r="E428" s="159" t="s">
        <v>730</v>
      </c>
      <c r="F428" s="160" t="s">
        <v>729</v>
      </c>
      <c r="G428" s="161" t="s">
        <v>342</v>
      </c>
      <c r="H428" s="162">
        <v>1</v>
      </c>
      <c r="I428" s="163"/>
      <c r="J428" s="164">
        <f>ROUND(I428*H428,2)</f>
        <v>0</v>
      </c>
      <c r="K428" s="165"/>
      <c r="L428" s="33"/>
      <c r="M428" s="207" t="s">
        <v>1</v>
      </c>
      <c r="N428" s="208" t="s">
        <v>42</v>
      </c>
      <c r="O428" s="209"/>
      <c r="P428" s="210">
        <f>O428*H428</f>
        <v>0</v>
      </c>
      <c r="Q428" s="210">
        <v>0</v>
      </c>
      <c r="R428" s="210">
        <f>Q428*H428</f>
        <v>0</v>
      </c>
      <c r="S428" s="210">
        <v>0</v>
      </c>
      <c r="T428" s="211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726</v>
      </c>
      <c r="AT428" s="170" t="s">
        <v>136</v>
      </c>
      <c r="AU428" s="170" t="s">
        <v>139</v>
      </c>
      <c r="AY428" s="17" t="s">
        <v>133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139</v>
      </c>
      <c r="BK428" s="171">
        <f>ROUND(I428*H428,2)</f>
        <v>0</v>
      </c>
      <c r="BL428" s="17" t="s">
        <v>726</v>
      </c>
      <c r="BM428" s="170" t="s">
        <v>731</v>
      </c>
    </row>
    <row r="429" spans="1:65" s="2" customFormat="1" ht="6.95" customHeight="1">
      <c r="A429" s="32"/>
      <c r="B429" s="47"/>
      <c r="C429" s="48"/>
      <c r="D429" s="48"/>
      <c r="E429" s="48"/>
      <c r="F429" s="48"/>
      <c r="G429" s="48"/>
      <c r="H429" s="48"/>
      <c r="I429" s="116"/>
      <c r="J429" s="48"/>
      <c r="K429" s="48"/>
      <c r="L429" s="33"/>
      <c r="M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</row>
  </sheetData>
  <autoFilter ref="C140:K428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3 - Bytová jednotka č.3</vt:lpstr>
      <vt:lpstr>'3 - Bytová jednotka č.3'!Názvy_tisku</vt:lpstr>
      <vt:lpstr>'Rekapitulace stavby'!Názvy_tisku</vt:lpstr>
      <vt:lpstr>'3 - Bytová jednotka č.3'!Oblast_tisku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2021-06-30T09:27:41Z</cp:lastPrinted>
  <dcterms:created xsi:type="dcterms:W3CDTF">2020-06-02T05:03:13Z</dcterms:created>
  <dcterms:modified xsi:type="dcterms:W3CDTF">2021-07-26T08:45:01Z</dcterms:modified>
</cp:coreProperties>
</file>