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590" firstSheet="1" activeTab="1"/>
  </bookViews>
  <sheets>
    <sheet name="Rekapitulace stavby" sheetId="1" state="veryHidden" r:id="rId1"/>
    <sheet name="5 - Bytová jednotka č.5" sheetId="2" r:id="rId2"/>
  </sheets>
  <definedNames>
    <definedName name="_xlnm._FilterDatabase" localSheetId="1" hidden="1">'5 - Bytová jednotka č.5'!$C$141:$K$445</definedName>
    <definedName name="_xlnm.Print_Area" localSheetId="1">'5 - Bytová jednotka č.5'!$C$4:$J$76,'5 - Bytová jednotka č.5'!$C$82:$J$123,'5 - Bytová jednotka č.5'!$C$129:$K$445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'5 - Bytová jednotka č.5'!$141:$141</definedName>
  </definedNames>
  <calcPr calcId="162913"/>
</workbook>
</file>

<file path=xl/sharedStrings.xml><?xml version="1.0" encoding="utf-8"?>
<sst xmlns="http://schemas.openxmlformats.org/spreadsheetml/2006/main" count="3583" uniqueCount="753">
  <si>
    <t>Export Komplet</t>
  </si>
  <si>
    <t/>
  </si>
  <si>
    <t>2.0</t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</si>
  <si>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</si>
  <si>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</si>
  <si>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</si>
  <si>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</si>
  <si>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</si>
  <si>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</si>
  <si>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</si>
  <si>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</si>
  <si>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</si>
  <si>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</si>
  <si>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</si>
  <si>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</si>
  <si>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</si>
  <si>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</si>
  <si>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Horymírova 2975/4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</si>
  <si>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</si>
  <si>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</si>
  <si>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</si>
  <si>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</si>
  <si>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</si>
  <si>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</si>
  <si>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</si>
  <si>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</si>
  <si>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</si>
  <si>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</si>
  <si>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</si>
  <si>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</si>
  <si>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</si>
  <si>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</si>
  <si>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</si>
  <si>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</si>
  <si>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</si>
  <si>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</si>
  <si>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</si>
  <si>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</si>
  <si>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</si>
  <si>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</si>
  <si>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</si>
  <si>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</si>
  <si>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</si>
  <si>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</si>
  <si>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</si>
  <si>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</si>
  <si>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</si>
  <si>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</si>
  <si>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</si>
  <si>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</si>
  <si>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</si>
  <si>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</si>
  <si>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</si>
  <si>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</si>
  <si>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</si>
  <si>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</si>
  <si>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</si>
  <si>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</si>
  <si>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</si>
  <si>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</si>
  <si>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</si>
  <si>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</si>
  <si>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</si>
  <si>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</si>
  <si>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</si>
  <si>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</si>
  <si>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</si>
  <si>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</si>
  <si>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</si>
  <si>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</si>
  <si>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</si>
  <si>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</si>
  <si>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</si>
  <si>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</si>
  <si>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</si>
  <si>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</si>
  <si>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</si>
  <si>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</si>
  <si>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</si>
  <si>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</si>
  <si>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</si>
  <si>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5</t>
  </si>
  <si>
    <t>Bytová jednotka č.5</t>
  </si>
  <si>
    <t>STA</t>
  </si>
  <si>
    <t>1</t>
  </si>
  <si>
    <t>{93e70249-529c-42aa-88a9-eea5e5596ae2}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</si>
  <si>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</si>
  <si>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</si>
  <si>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</si>
  <si>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</si>
  <si>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</si>
  <si>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</si>
  <si>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</si>
  <si>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</si>
  <si>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</si>
  <si>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</si>
  <si>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</si>
  <si>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</si>
  <si>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</si>
  <si>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</si>
  <si>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</si>
  <si>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</si>
  <si>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</si>
  <si>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</si>
  <si>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</si>
  <si>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</si>
  <si>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</si>
  <si>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</si>
  <si>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</si>
  <si>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</si>
  <si>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</si>
  <si>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</si>
  <si>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</si>
  <si>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</si>
  <si>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</si>
  <si>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</si>
  <si>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</si>
  <si>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</si>
  <si>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</si>
  <si>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</si>
  <si>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</si>
  <si>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</si>
  <si>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</si>
  <si>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</si>
  <si>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</si>
  <si>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</si>
  <si>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</si>
  <si>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</si>
  <si>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</si>
  <si>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</si>
  <si>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</si>
  <si>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</si>
  <si>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</si>
  <si>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</si>
  <si>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</si>
  <si>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</si>
  <si>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</si>
  <si>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</si>
  <si>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</si>
  <si>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</si>
  <si>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</si>
  <si>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</si>
  <si>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</si>
  <si>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216783750</t>
  </si>
  <si>
    <t>VV</t>
  </si>
  <si>
    <t>(1,6+0,7)*0,8</t>
  </si>
  <si>
    <t>6</t>
  </si>
  <si>
    <t>Úpravy povrchů, podlahy a osazování výplní</t>
  </si>
  <si>
    <t>612131121</t>
  </si>
  <si>
    <t>Penetrační disperzní nátěr vnitřních stěn nanášený ručně</t>
  </si>
  <si>
    <t>1345266991</t>
  </si>
  <si>
    <t>612142001</t>
  </si>
  <si>
    <t>Potažení vnitřních stěn sklovláknitým pletivem vtlačeným do tenkovrstvé hmoty</t>
  </si>
  <si>
    <t>-73174532</t>
  </si>
  <si>
    <t>8</t>
  </si>
  <si>
    <t>612311131</t>
  </si>
  <si>
    <t>Potažení vnitřních stěn vápenným štukem tloušťky do 3 mm</t>
  </si>
  <si>
    <t>1752987706</t>
  </si>
  <si>
    <t>(0,08+1,035+0,065+0,065+2,465+1,77+0,08)*0,6</t>
  </si>
  <si>
    <t>9</t>
  </si>
  <si>
    <t>612321111</t>
  </si>
  <si>
    <t>Vápenocementová omítka hrubá jednovrstvá zatřená vnitřních stěn nanášená ručně</t>
  </si>
  <si>
    <t>-1781514527</t>
  </si>
  <si>
    <t>(0,08+1,035+0,065+0,065+2,465+1,77+0,08)*2,6</t>
  </si>
  <si>
    <t>50</t>
  </si>
  <si>
    <t>632441112</t>
  </si>
  <si>
    <t>Potěr anhydritový samonivelační tl do 30 mm ze suchých směsí</t>
  </si>
  <si>
    <t>-1753471677</t>
  </si>
  <si>
    <t>0,9+4,31</t>
  </si>
  <si>
    <t>642944121</t>
  </si>
  <si>
    <t>Osazování ocelových zárubní dodatečné pl do 2,5 m2</t>
  </si>
  <si>
    <t>kus</t>
  </si>
  <si>
    <t>-269082362</t>
  </si>
  <si>
    <t>M</t>
  </si>
  <si>
    <t>55331521</t>
  </si>
  <si>
    <t>zárubeň ocelová pro sádrokarton 100 700 L/P</t>
  </si>
  <si>
    <t>115632559</t>
  </si>
  <si>
    <t>Ostatní konstrukce a práce, bourání</t>
  </si>
  <si>
    <t>784111001</t>
  </si>
  <si>
    <t>Oprášení (ometení ) podkladu v místnostech výšky do 3,80 m</t>
  </si>
  <si>
    <t>16</t>
  </si>
  <si>
    <t>-1321186028</t>
  </si>
  <si>
    <t>konstrukce po vybouraném jádru:</t>
  </si>
  <si>
    <t>(1,160+1,750+0,78+1,85)*2,6</t>
  </si>
  <si>
    <t>strop:</t>
  </si>
  <si>
    <t>0,87*1,160</t>
  </si>
  <si>
    <t>(1,75+0,78)*1,85</t>
  </si>
  <si>
    <t>Součet</t>
  </si>
  <si>
    <t>784111011</t>
  </si>
  <si>
    <t>Obroušení podkladu omítnutého v místnostech výšky do 3,80 m</t>
  </si>
  <si>
    <t>-763498611</t>
  </si>
  <si>
    <t>lehké obroušení stávajícího panelu - příprava pro novou omítku:</t>
  </si>
  <si>
    <t>26,094</t>
  </si>
  <si>
    <t>952901111</t>
  </si>
  <si>
    <t>Vyčištění budov bytové a občanské výstavby při výšce podlaží do 4 m</t>
  </si>
  <si>
    <t>1453261632</t>
  </si>
  <si>
    <t>3,4*5</t>
  </si>
  <si>
    <t>přístupová trasa do bytu-choba:</t>
  </si>
  <si>
    <t>962084121</t>
  </si>
  <si>
    <t>Bourání příček umakartových tl do 50 mm</t>
  </si>
  <si>
    <t>687421251</t>
  </si>
  <si>
    <t>(2,62+1,85+1,85+1,71+0,87+1,14+0,78)*2,6</t>
  </si>
  <si>
    <t>965046111</t>
  </si>
  <si>
    <t>Broušení stávajících betonových podlah úběr do 3 mm</t>
  </si>
  <si>
    <t>79592237</t>
  </si>
  <si>
    <t>(0,065+2,465)*(1,77+0,08)</t>
  </si>
  <si>
    <t>(0,87+0,065)*(0,08+1,035+0,065)</t>
  </si>
  <si>
    <t>997</t>
  </si>
  <si>
    <t>Přesun sutě</t>
  </si>
  <si>
    <t>997013157</t>
  </si>
  <si>
    <t>Vnitrostaveništní doprava suti a vybouraných hmot pro budovy v do 24 m s omezením mechanizace</t>
  </si>
  <si>
    <t>t</t>
  </si>
  <si>
    <t>198573978</t>
  </si>
  <si>
    <t>997013219</t>
  </si>
  <si>
    <t>Příplatek k vnitrostaveništní dopravě suti a vybouraných hmot za zvětšenou dopravu suti ZKD 10 m</t>
  </si>
  <si>
    <t>1862530201</t>
  </si>
  <si>
    <t>3,049*50 'Přepočtené koeficientem množství</t>
  </si>
  <si>
    <t>997013501</t>
  </si>
  <si>
    <t>Odvoz suti a vybouraných hmot na skládku nebo meziskládku do 1 km se složením</t>
  </si>
  <si>
    <t>195488304</t>
  </si>
  <si>
    <t>997013509</t>
  </si>
  <si>
    <t>Příplatek k odvozu suti a vybouraných hmot na skládku ZKD 1 km přes 1 km</t>
  </si>
  <si>
    <t>831099412</t>
  </si>
  <si>
    <t>3,049*9 'Přepočtené koeficientem množství</t>
  </si>
  <si>
    <t>997013831</t>
  </si>
  <si>
    <t>Poplatek za uložení na skládce (skládkovné) stavebního odpadu směsného kód odpadu 170 904</t>
  </si>
  <si>
    <t>1763725383</t>
  </si>
  <si>
    <t>998</t>
  </si>
  <si>
    <t>Přesun hmot</t>
  </si>
  <si>
    <t>998011003</t>
  </si>
  <si>
    <t>Přesun hmot pro budovy zděné v do 24 m</t>
  </si>
  <si>
    <t>-308687179</t>
  </si>
  <si>
    <t>998011014</t>
  </si>
  <si>
    <t>Příplatek k přesunu hmot pro budovy zděné za zvětšený přesun do 500 m</t>
  </si>
  <si>
    <t>343290014</t>
  </si>
  <si>
    <t>998017003</t>
  </si>
  <si>
    <t>Přesun hmot s omezením mechanizace pro budovy v do 24 m</t>
  </si>
  <si>
    <t>1554731401</t>
  </si>
  <si>
    <t>PSV</t>
  </si>
  <si>
    <t>Práce a dodávky PSV</t>
  </si>
  <si>
    <t>711</t>
  </si>
  <si>
    <t>Izolace proti vodě, vlhkosti a plynům</t>
  </si>
  <si>
    <t>711191201</t>
  </si>
  <si>
    <t>Provedení izolace proti zemní vlhkosti hydroizolační stěrkou vodorovné na betonu, 2 vrstvy</t>
  </si>
  <si>
    <t>-1141072361</t>
  </si>
  <si>
    <t>0,855*1,035</t>
  </si>
  <si>
    <t>2,465*1,77</t>
  </si>
  <si>
    <t>711192201</t>
  </si>
  <si>
    <t>Provedení izolace proti zemní vlhkosti hydroizolační stěrkou svislé na betonu, 2 vrstvy</t>
  </si>
  <si>
    <t>1783651370</t>
  </si>
  <si>
    <t>(0,855+1,035*2)*0,2</t>
  </si>
  <si>
    <t>(0,67+1,6+0,5)*2</t>
  </si>
  <si>
    <t>(0,4+0,5+0,4+1,77+2,465-0,7+1,1)*0,2</t>
  </si>
  <si>
    <t>0,5*0,4</t>
  </si>
  <si>
    <t>pod vanou:</t>
  </si>
  <si>
    <t>(1,6+0,5)*0,8</t>
  </si>
  <si>
    <t>24617150</t>
  </si>
  <si>
    <t>hmota nátěrová hydroizolační elastická na beton nebo omítku</t>
  </si>
  <si>
    <t>kg</t>
  </si>
  <si>
    <t>32</t>
  </si>
  <si>
    <t>-606610120</t>
  </si>
  <si>
    <t>spotřeba 3kg/m2, tl. 2mm</t>
  </si>
  <si>
    <t>(5,248+9,192)*3</t>
  </si>
  <si>
    <t>711199095</t>
  </si>
  <si>
    <t>Příplatek k izolacím proti zemní vlhkosti za plochu do 10 m2 natěradly za studena nebo za horka</t>
  </si>
  <si>
    <t>-1188970100</t>
  </si>
  <si>
    <t>5,248+9,192</t>
  </si>
  <si>
    <t>711199101</t>
  </si>
  <si>
    <t>Provedení těsnícího pásu do spoje dilatační nebo styčné spáry podlaha - stěna</t>
  </si>
  <si>
    <t>m</t>
  </si>
  <si>
    <t>827618130</t>
  </si>
  <si>
    <t>1,35+0,855+1,35</t>
  </si>
  <si>
    <t>1,77+2,465+1,77+2,465-0,7</t>
  </si>
  <si>
    <t>1,6+0,5</t>
  </si>
  <si>
    <t>0,2*4</t>
  </si>
  <si>
    <t>711199102</t>
  </si>
  <si>
    <t>Provedení těsnícího koutu pro vnější nebo vnitřní roh spáry podlaha - stěna</t>
  </si>
  <si>
    <t>1703312707</t>
  </si>
  <si>
    <t>28355020</t>
  </si>
  <si>
    <t>páska pružná těsnící š 80mm</t>
  </si>
  <si>
    <t>-2056985572</t>
  </si>
  <si>
    <t>15,025*1,1</t>
  </si>
  <si>
    <t>998711103</t>
  </si>
  <si>
    <t>Přesun hmot tonážní pro izolace proti vodě, vlhkosti a plynům v objektech výšky do 60 m</t>
  </si>
  <si>
    <t>1597390904</t>
  </si>
  <si>
    <t>998711181</t>
  </si>
  <si>
    <t>Příplatek k přesunu hmot tonážní 711 prováděný bez použití mechanizace</t>
  </si>
  <si>
    <t>1616073964</t>
  </si>
  <si>
    <t>721</t>
  </si>
  <si>
    <t>Zdravotechnika - vnitřní kanalizace</t>
  </si>
  <si>
    <t>721171808</t>
  </si>
  <si>
    <t>Demontáž potrubí z PVC do D 114</t>
  </si>
  <si>
    <t>1725412068</t>
  </si>
  <si>
    <t>721173706</t>
  </si>
  <si>
    <t>Potrubí kanalizační z PE odpadní DN 100</t>
  </si>
  <si>
    <t>695612201</t>
  </si>
  <si>
    <t>721173722</t>
  </si>
  <si>
    <t>Potrubí kanalizační z PE připojovací DN 40</t>
  </si>
  <si>
    <t>-1424462540</t>
  </si>
  <si>
    <t>721173724</t>
  </si>
  <si>
    <t>Potrubí kanalizační z PE připojovací DN 70</t>
  </si>
  <si>
    <t>1469481908</t>
  </si>
  <si>
    <t>721220801</t>
  </si>
  <si>
    <t>Demontáž uzávěrek zápachových DN 70</t>
  </si>
  <si>
    <t>-281902809</t>
  </si>
  <si>
    <t>vana,umyvadlo,pračka:</t>
  </si>
  <si>
    <t>721290111</t>
  </si>
  <si>
    <t>Zkouška těsnosti potrubí kanalizace vodou do DN 125</t>
  </si>
  <si>
    <t>331881972</t>
  </si>
  <si>
    <t>998721103</t>
  </si>
  <si>
    <t>Přesun hmot tonážní pro vnitřní kanalizace v objektech v do 24 m</t>
  </si>
  <si>
    <t>-585288492</t>
  </si>
  <si>
    <t>998721181</t>
  </si>
  <si>
    <t>Příplatek k přesunu hmot tonážní 721 prováděný bez použití mechanizace</t>
  </si>
  <si>
    <t>-296226417</t>
  </si>
  <si>
    <t>722</t>
  </si>
  <si>
    <t>Zdravotechnika - vnitřní vodovod</t>
  </si>
  <si>
    <t>722170801</t>
  </si>
  <si>
    <t>Demontáž rozvodů vody z plastů do D 25</t>
  </si>
  <si>
    <t>1856458715</t>
  </si>
  <si>
    <t>722176113</t>
  </si>
  <si>
    <t>Montáž potrubí plastové spojované svary polyfuzně do D 25 mm</t>
  </si>
  <si>
    <t>-118017111</t>
  </si>
  <si>
    <t>28615150</t>
  </si>
  <si>
    <t>trubka vodovodní tlaková PPR řada PN 20 D 16mm dl 4m</t>
  </si>
  <si>
    <t>-187714050</t>
  </si>
  <si>
    <t>28615152</t>
  </si>
  <si>
    <t>trubka vodovodní tlaková PPR řada PN 20 D 20mm dl 4m</t>
  </si>
  <si>
    <t>-592838044</t>
  </si>
  <si>
    <t>28615153</t>
  </si>
  <si>
    <t>trubka vodovodní tlaková PPR řada PN 20 D 25mm dl 4m</t>
  </si>
  <si>
    <t>-21756190</t>
  </si>
  <si>
    <t>722179191</t>
  </si>
  <si>
    <t>Příplatek k rozvodu vody z plastů za malý rozsah prací na zakázce do 20 m</t>
  </si>
  <si>
    <t>soubor</t>
  </si>
  <si>
    <t>-2008564447</t>
  </si>
  <si>
    <t>722179192</t>
  </si>
  <si>
    <t>Příplatek k rozvodu vody z plastů za potrubí do D 32 mm do 15 svarů</t>
  </si>
  <si>
    <t>581682268</t>
  </si>
  <si>
    <t>722290215</t>
  </si>
  <si>
    <t>Zkouška těsnosti vodovodního potrubí hrdlového nebo přírubového do DN 100</t>
  </si>
  <si>
    <t>358709659</t>
  </si>
  <si>
    <t>722290234</t>
  </si>
  <si>
    <t>Proplach a dezinfekce vodovodního potrubí do DN 80</t>
  </si>
  <si>
    <t>-162415054</t>
  </si>
  <si>
    <t>998722103</t>
  </si>
  <si>
    <t>Přesun hmot tonážní pro vnitřní vodovod v objektech v do 24 m</t>
  </si>
  <si>
    <t>466911154</t>
  </si>
  <si>
    <t>998722181</t>
  </si>
  <si>
    <t>Příplatek k přesunu hmot tonážní 722 prováděný bez použití mechanizace</t>
  </si>
  <si>
    <t>288694056</t>
  </si>
  <si>
    <t>723</t>
  </si>
  <si>
    <t>Zdravotechnika - vnitřní plynovod</t>
  </si>
  <si>
    <t>723120804</t>
  </si>
  <si>
    <t>Demontáž potrubí ocelové závitové svařované do DN 25</t>
  </si>
  <si>
    <t>1039392091</t>
  </si>
  <si>
    <t>723150402</t>
  </si>
  <si>
    <t>Potrubí plyn ocelové z ušlechtilé oceli spojované lisováním DN 15</t>
  </si>
  <si>
    <t>-1919168894</t>
  </si>
  <si>
    <t>chránička:</t>
  </si>
  <si>
    <t>723181002</t>
  </si>
  <si>
    <t>Potrubí měděné měkké spojované lisováním DN 15 ZTI</t>
  </si>
  <si>
    <t>-593963740</t>
  </si>
  <si>
    <t>723190105</t>
  </si>
  <si>
    <t>Přípojka plynovodní nerezová hadice G1/2 F x G1/2 F délky 100 cm spojovaná na závit</t>
  </si>
  <si>
    <t>1476533289</t>
  </si>
  <si>
    <t>723190901</t>
  </si>
  <si>
    <t>Uzavření,otevření plynovodního potrubí při opravě</t>
  </si>
  <si>
    <t>-389675448</t>
  </si>
  <si>
    <t>723190907</t>
  </si>
  <si>
    <t>Odvzdušnění nebo napuštění plynovodního potrubí</t>
  </si>
  <si>
    <t>1826413539</t>
  </si>
  <si>
    <t>723190909</t>
  </si>
  <si>
    <t>Zkouška těsnosti potrubí plynovodního</t>
  </si>
  <si>
    <t>640193799</t>
  </si>
  <si>
    <t>998723103</t>
  </si>
  <si>
    <t>Přesun hmot tonážní pro vnitřní plynovod v objektech v do 24 m</t>
  </si>
  <si>
    <t>-277968133</t>
  </si>
  <si>
    <t>998723181</t>
  </si>
  <si>
    <t>Příplatek k přesunu hmot tonážní 723 prováděný bez použití mechanizace</t>
  </si>
  <si>
    <t>606116754</t>
  </si>
  <si>
    <t>725</t>
  </si>
  <si>
    <t>Zdravotechnika - zařizovací předměty</t>
  </si>
  <si>
    <t>725110811</t>
  </si>
  <si>
    <t>Demontáž klozetů splachovací s nádrží</t>
  </si>
  <si>
    <t>-1659215373</t>
  </si>
  <si>
    <t>725112001</t>
  </si>
  <si>
    <t>-2123562842</t>
  </si>
  <si>
    <t>725210821</t>
  </si>
  <si>
    <t>Demontáž umyvadel bez výtokových armatur</t>
  </si>
  <si>
    <t>1126552690</t>
  </si>
  <si>
    <t>725211602</t>
  </si>
  <si>
    <t>Umyvadlo keramické připevněné na stěnu šrouby bílé bez krytu na sifon 550 mm</t>
  </si>
  <si>
    <t>1146307567</t>
  </si>
  <si>
    <t>725220841</t>
  </si>
  <si>
    <t>Demontáž van ocelová</t>
  </si>
  <si>
    <t>1573031239</t>
  </si>
  <si>
    <t>725222116</t>
  </si>
  <si>
    <t>Vana bez armatur výtokových akrylátová se zápachovou uzávěrkou 1600x700 mm</t>
  </si>
  <si>
    <t>177897554</t>
  </si>
  <si>
    <t>725810811</t>
  </si>
  <si>
    <t>Demontáž ventilů výtokových nástěnných</t>
  </si>
  <si>
    <t>1513188355</t>
  </si>
  <si>
    <t>725811115</t>
  </si>
  <si>
    <t>Ventil nástěnný pevný výtok G1/2x80 mm</t>
  </si>
  <si>
    <t>-2124412027</t>
  </si>
  <si>
    <t>725820801</t>
  </si>
  <si>
    <t>Demontáž baterie nástěnné do G 3 / 4</t>
  </si>
  <si>
    <t>-1349613646</t>
  </si>
  <si>
    <t>725822611</t>
  </si>
  <si>
    <t>Baterie umyvadlová stojánková páková bez výpusti</t>
  </si>
  <si>
    <t>-525987275</t>
  </si>
  <si>
    <t>725831313</t>
  </si>
  <si>
    <t>Baterie vanová nástěnná páková s příslušenstvím a pohyblivým držákem</t>
  </si>
  <si>
    <t>1566627430</t>
  </si>
  <si>
    <t>725865501</t>
  </si>
  <si>
    <t>Odpadní souprava DN 40/50 se zápachovou uzávěrkou pro vanu, ovládání bovdenem</t>
  </si>
  <si>
    <t>999757619</t>
  </si>
  <si>
    <t>725869101</t>
  </si>
  <si>
    <t>Montáž zápachových uzávěrek do DN 40</t>
  </si>
  <si>
    <t>1543511434</t>
  </si>
  <si>
    <t>55161837</t>
  </si>
  <si>
    <t>uzávěrka zápachová pro pračku a myčku nástěnná PP-bílá DN 40</t>
  </si>
  <si>
    <t>-1485861337</t>
  </si>
  <si>
    <t>ZUU</t>
  </si>
  <si>
    <t>Zápachová uzávěra - sifon pro umyvadla, provedení chrom</t>
  </si>
  <si>
    <t>1515293261</t>
  </si>
  <si>
    <t>725980123</t>
  </si>
  <si>
    <t>Dvířka 40/20 vč. montáže a začištění k obkladu</t>
  </si>
  <si>
    <t>-1463947066</t>
  </si>
  <si>
    <t>998725103</t>
  </si>
  <si>
    <t>Přesun hmot tonážní pro zařizovací předměty v objektech v do 24 m</t>
  </si>
  <si>
    <t>-1605149952</t>
  </si>
  <si>
    <t>998725181</t>
  </si>
  <si>
    <t>Příplatek k přesunu hmot tonážní 725 prováděný bez použití mechanizace</t>
  </si>
  <si>
    <t>-290714263</t>
  </si>
  <si>
    <t>OIM</t>
  </si>
  <si>
    <t>Ostatní instalační materiál nutný pro dopojení zařizovacích předmětů (pancéřové hadičky, těsnění atd...)</t>
  </si>
  <si>
    <t>kpl</t>
  </si>
  <si>
    <t>329358233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</si>
  <si>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</si>
  <si>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</si>
  <si>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</si>
  <si>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</si>
  <si>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2002935131</t>
  </si>
  <si>
    <t>998726113</t>
  </si>
  <si>
    <t>Přesun hmot tonážní pro instalační prefabrikáty v objektech v do 24 m</t>
  </si>
  <si>
    <t>-1427331334</t>
  </si>
  <si>
    <t>998726181</t>
  </si>
  <si>
    <t>Příplatek k přesunu hmot tonážní 726 prováděný bez použití mechanizace</t>
  </si>
  <si>
    <t>1517321636</t>
  </si>
  <si>
    <t>741</t>
  </si>
  <si>
    <t>Elektroinstalace - silnoproud</t>
  </si>
  <si>
    <t>741112001</t>
  </si>
  <si>
    <t>Montáž krabice zapuštěná plastová kruhová</t>
  </si>
  <si>
    <t>-751583164</t>
  </si>
  <si>
    <t>34571515</t>
  </si>
  <si>
    <t>krabice přístrojová instalační 400 V, 142x71x45mm do dutých stěn</t>
  </si>
  <si>
    <t>1173859107</t>
  </si>
  <si>
    <t>741120001</t>
  </si>
  <si>
    <t>Montáž vodič Cu izolovaný plný a laněný žíla 0,35-6 mm2 pod omítku (CY)</t>
  </si>
  <si>
    <t>-2133540290</t>
  </si>
  <si>
    <t>34111036</t>
  </si>
  <si>
    <t>kabel silový s Cu jádrem 1 kV 3x2,5mm2</t>
  </si>
  <si>
    <t>27910888</t>
  </si>
  <si>
    <t>34111018</t>
  </si>
  <si>
    <t>kabel silový s Cu jádrem 6mm2</t>
  </si>
  <si>
    <t>-2011607848</t>
  </si>
  <si>
    <t>741210001</t>
  </si>
  <si>
    <t>Montáž rozvodnice oceloplechová nebo plastová běžná do 20 kg</t>
  </si>
  <si>
    <t>1448202990</t>
  </si>
  <si>
    <t>35713850</t>
  </si>
  <si>
    <t>rozvodnice elektroměrové s jedním 1 fázovým místem bez požární úpravy 18 pozic</t>
  </si>
  <si>
    <t>1134245683</t>
  </si>
  <si>
    <t>741310001</t>
  </si>
  <si>
    <t>Montáž vypínač nástěnný 1-jednopólový prostředí normální</t>
  </si>
  <si>
    <t>-1686247949</t>
  </si>
  <si>
    <t>34535799</t>
  </si>
  <si>
    <t>ovladač zapínací tlačítkový 10A 3553-80289 velkoplošný</t>
  </si>
  <si>
    <t>559229296</t>
  </si>
  <si>
    <t>741313001</t>
  </si>
  <si>
    <t>Montáž zásuvka (polo)zapuštěná bezšroubové připojení 2P+PE se zapojením vodičů</t>
  </si>
  <si>
    <t>-489612623</t>
  </si>
  <si>
    <t>35811077</t>
  </si>
  <si>
    <t>zásuvka nepropustná nástěnná 16A 220 V 3pólová</t>
  </si>
  <si>
    <t>258178272</t>
  </si>
  <si>
    <t>741370002</t>
  </si>
  <si>
    <t>Montáž svítidlo žárovkové bytové stropní přisazené 1 zdroj se sklem</t>
  </si>
  <si>
    <t>908407414</t>
  </si>
  <si>
    <t>34821275</t>
  </si>
  <si>
    <t>svítidlo bytové žárovkové IP 42, max. 60 W E27</t>
  </si>
  <si>
    <t>-1663030315</t>
  </si>
  <si>
    <t>34111030</t>
  </si>
  <si>
    <t>kabel silový s Cu jádrem 1 kV 3x1,5mm2</t>
  </si>
  <si>
    <t>1758682482</t>
  </si>
  <si>
    <t>741810001</t>
  </si>
  <si>
    <t>Celková prohlídka elektrického rozvodu a zařízení do 100 000,- Kč</t>
  </si>
  <si>
    <t>276195848</t>
  </si>
  <si>
    <t>998741103</t>
  </si>
  <si>
    <t>Přesun hmot tonážní pro silnoproud v objektech v do 24 m</t>
  </si>
  <si>
    <t>42271148</t>
  </si>
  <si>
    <t>998741181</t>
  </si>
  <si>
    <t>Příplatek k přesunu hmot tonážní 741 prováděný bez použití mechanizace</t>
  </si>
  <si>
    <t>1782444321</t>
  </si>
  <si>
    <t>751</t>
  </si>
  <si>
    <t>Vzduchotechnika</t>
  </si>
  <si>
    <t>751111012</t>
  </si>
  <si>
    <t>Mtž vent ax ntl nástěnného základního D do 200 mm</t>
  </si>
  <si>
    <t>-265570407</t>
  </si>
  <si>
    <t>V</t>
  </si>
  <si>
    <t>Axiální ventilátor max. 20x20cm, pr. 125 mm</t>
  </si>
  <si>
    <t>1915584116</t>
  </si>
  <si>
    <t>751111811</t>
  </si>
  <si>
    <t>Demontáž ventilátoru axiálního nízkotlakého kruhové potrubí D do 200 mm</t>
  </si>
  <si>
    <t>-2032735314</t>
  </si>
  <si>
    <t>998751102</t>
  </si>
  <si>
    <t>Přesun hmot tonážní pro vzduchotechniku v objektech v do 24 m</t>
  </si>
  <si>
    <t>-1418923704</t>
  </si>
  <si>
    <t>998751181</t>
  </si>
  <si>
    <t>Příplatek k přesunu hmot tonážní 751 prováděný bez použití mechanizace</t>
  </si>
  <si>
    <t>1845458927</t>
  </si>
  <si>
    <t>763</t>
  </si>
  <si>
    <t>Konstrukce suché výstavby</t>
  </si>
  <si>
    <t>763111331</t>
  </si>
  <si>
    <t>SDK příčka tl 80 mm profil CW+UW 50 desky 1xH2 15 TI 40 mm</t>
  </si>
  <si>
    <t>1470597099</t>
  </si>
  <si>
    <t>1,035*2,6</t>
  </si>
  <si>
    <t>(0,855+0,08)*2,6</t>
  </si>
  <si>
    <t>2,465*2,6</t>
  </si>
  <si>
    <t>763111718</t>
  </si>
  <si>
    <t>SDK příčka úprava styku příčky a stropu/stávající stěny páskou nebo silikonováním</t>
  </si>
  <si>
    <t>-1429620402</t>
  </si>
  <si>
    <t>(0,85+1,035)*2</t>
  </si>
  <si>
    <t>(2,465+1,77)*2</t>
  </si>
  <si>
    <t>2,6*8</t>
  </si>
  <si>
    <t>763111724</t>
  </si>
  <si>
    <t>SDK příčka páska k vyztužení různých úhlů</t>
  </si>
  <si>
    <t>-2133836453</t>
  </si>
  <si>
    <t>2,6*5</t>
  </si>
  <si>
    <t>0,5</t>
  </si>
  <si>
    <t>763111751</t>
  </si>
  <si>
    <t>Příplatek k SDK příčce za plochu do 6 m2 jednotlivě</t>
  </si>
  <si>
    <t>-732262650</t>
  </si>
  <si>
    <t>763111762</t>
  </si>
  <si>
    <t>Příplatek k SDK příčce s jednoduchou nosnou konstrukcí za zahuštění profilů na vzdálenost 41 mm</t>
  </si>
  <si>
    <t>1130343773</t>
  </si>
  <si>
    <t>763111771</t>
  </si>
  <si>
    <t>Příplatek k SDK příčce za rovinnost kvality Q3</t>
  </si>
  <si>
    <t>1793999178</t>
  </si>
  <si>
    <t>11,531*2</t>
  </si>
  <si>
    <t>4,873</t>
  </si>
  <si>
    <t>2,6*1,2</t>
  </si>
  <si>
    <t>763164166</t>
  </si>
  <si>
    <t>SDK obklad kcí tvaru L š přes 0,8 m desky 1xH2 15</t>
  </si>
  <si>
    <t>500767486</t>
  </si>
  <si>
    <t>obklad stávající stoupací šachty:</t>
  </si>
  <si>
    <t>(0,87+0,065+0,67)*2,6</t>
  </si>
  <si>
    <t>obklad za pračkou do v. 900mm:</t>
  </si>
  <si>
    <t>(0,9+0,5)*0,5</t>
  </si>
  <si>
    <t>763164246</t>
  </si>
  <si>
    <t>SDK obklad kcí tvaru U š do 1,2 m desky 1xH2 15</t>
  </si>
  <si>
    <t>2033062878</t>
  </si>
  <si>
    <t>opláštění deštového svodu:</t>
  </si>
  <si>
    <t>2,6</t>
  </si>
  <si>
    <t>998763303</t>
  </si>
  <si>
    <t>Přesun hmot tonážní pro sádrokartonové konstrukce v objektech v do 24 m</t>
  </si>
  <si>
    <t>563007995</t>
  </si>
  <si>
    <t>998763381</t>
  </si>
  <si>
    <t>Příplatek k přesunu hmot tonážní 763 SDK prováděný bez použití mechanizace</t>
  </si>
  <si>
    <t>429721785</t>
  </si>
  <si>
    <t>766</t>
  </si>
  <si>
    <t>Konstrukce truhlářské</t>
  </si>
  <si>
    <t>766421812</t>
  </si>
  <si>
    <t>Demontáž truhlářského obložení podhledů z panelů plochy přes 1,5 m2</t>
  </si>
  <si>
    <t>-24149862</t>
  </si>
  <si>
    <t>demontáž obložení stropu umakartem:</t>
  </si>
  <si>
    <t>1,14*0,87</t>
  </si>
  <si>
    <t>1,71*1,85</t>
  </si>
  <si>
    <t>766660001</t>
  </si>
  <si>
    <t>Montáž dveřních křídel otvíravých 1křídlových š do 0,8 m do ocelové zárubně</t>
  </si>
  <si>
    <t>-1011314275</t>
  </si>
  <si>
    <t>61162854</t>
  </si>
  <si>
    <t>dveře vnitřní foliované plné 1křídlové 70x197 cm</t>
  </si>
  <si>
    <t>-1006886176</t>
  </si>
  <si>
    <t>54914610</t>
  </si>
  <si>
    <t>kování vrchní dveřní klika včetně rozet a montážního materiál nerez PK</t>
  </si>
  <si>
    <t>-1977926572</t>
  </si>
  <si>
    <t>766660722</t>
  </si>
  <si>
    <t>Montáž dveřního kování - zámku</t>
  </si>
  <si>
    <t>1904813028</t>
  </si>
  <si>
    <t>54925015</t>
  </si>
  <si>
    <t>zámek stavební zadlabací dozický 02-03 L Zn</t>
  </si>
  <si>
    <t>372024257</t>
  </si>
  <si>
    <t>766695212</t>
  </si>
  <si>
    <t>Montáž truhlářských prahů dveří 1křídlových šířky do 10 cm</t>
  </si>
  <si>
    <t>1505617704</t>
  </si>
  <si>
    <t>61187416</t>
  </si>
  <si>
    <t>práh dveřní dřevěný bukový tl 2cm dl 92cm š 10cm</t>
  </si>
  <si>
    <t>-1668269636</t>
  </si>
  <si>
    <t>998766103</t>
  </si>
  <si>
    <t>Přesun hmot tonážní pro konstrukce truhlářské v objektech v do 24 m</t>
  </si>
  <si>
    <t>-786664160</t>
  </si>
  <si>
    <t>998766181</t>
  </si>
  <si>
    <t>Příplatek k přesunu hmot tonážní 766 prováděný bez použití mechanizace</t>
  </si>
  <si>
    <t>-1747421807</t>
  </si>
  <si>
    <t>DV</t>
  </si>
  <si>
    <t>Dodávka a osazení SDK konstrukce dvířek za wc - pro obklad vč. úchytek a začištění</t>
  </si>
  <si>
    <t>-1546380431</t>
  </si>
  <si>
    <t>UP</t>
  </si>
  <si>
    <t>Dodatečná úprava dveřních prahů vzhledem k výškovým rozdílům podlah</t>
  </si>
  <si>
    <t>-681615013</t>
  </si>
  <si>
    <t>771</t>
  </si>
  <si>
    <t>Podlahy z dlaždic</t>
  </si>
  <si>
    <t>771571113</t>
  </si>
  <si>
    <t>Montáž podlah z keramických dlaždic režných hladkých do malty do 12 ks/m2</t>
  </si>
  <si>
    <t>-975178338</t>
  </si>
  <si>
    <t>2,46*1,77</t>
  </si>
  <si>
    <t>771591111</t>
  </si>
  <si>
    <t>Podlahy penetrace podkladu</t>
  </si>
  <si>
    <t>-627447655</t>
  </si>
  <si>
    <t>59761408</t>
  </si>
  <si>
    <t>dlaždice keramická barevná přes 9 do 12 ks/m2</t>
  </si>
  <si>
    <t>-450970628</t>
  </si>
  <si>
    <t>5,239*1,1 'Přepočtené koeficientem množství</t>
  </si>
  <si>
    <t>998771103</t>
  </si>
  <si>
    <t>Přesun hmot tonážní pro podlahy z dlaždic v objektech v do 24 m</t>
  </si>
  <si>
    <t>-837227693</t>
  </si>
  <si>
    <t>998771181</t>
  </si>
  <si>
    <t>Příplatek k přesunu hmot tonážní 771 prováděný bez použití mechanizace</t>
  </si>
  <si>
    <t>-1691444028</t>
  </si>
  <si>
    <t>776</t>
  </si>
  <si>
    <t>Podlahy povlakové</t>
  </si>
  <si>
    <t>776201812</t>
  </si>
  <si>
    <t>Demontáž lepených povlakových podlah s podložkou ručně</t>
  </si>
  <si>
    <t>-1568734498</t>
  </si>
  <si>
    <t>demontáž nášlapné vrstvy z pvc:</t>
  </si>
  <si>
    <t>1,85*0,78</t>
  </si>
  <si>
    <t>776421111</t>
  </si>
  <si>
    <t>Montáž obvodových lišt lepením</t>
  </si>
  <si>
    <t>-321171764</t>
  </si>
  <si>
    <t>28411003</t>
  </si>
  <si>
    <t>lišta soklová PVC 30 x 30 mm</t>
  </si>
  <si>
    <t>-2020519104</t>
  </si>
  <si>
    <t>4*1,02 'Přepočtené koeficientem množství</t>
  </si>
  <si>
    <t>998776103</t>
  </si>
  <si>
    <t>Přesun hmot tonážní pro podlahy povlakové v objektech v do 24 m</t>
  </si>
  <si>
    <t>696309387</t>
  </si>
  <si>
    <t>998776181</t>
  </si>
  <si>
    <t>Příplatek k přesunu hmot tonážní 776 prováděný bez použití mechanizace</t>
  </si>
  <si>
    <t>559687913</t>
  </si>
  <si>
    <t>781</t>
  </si>
  <si>
    <t>Dokončovací práce - obklady</t>
  </si>
  <si>
    <t>781413212</t>
  </si>
  <si>
    <t>Montáž obkladů vnitřních z dekorů pórovinových výšky do 75 mm lepených standardním lepidlem</t>
  </si>
  <si>
    <t>-754741010</t>
  </si>
  <si>
    <t>(0,855+1,02)*2</t>
  </si>
  <si>
    <t>L</t>
  </si>
  <si>
    <t>Listela - dekorovaný obklad</t>
  </si>
  <si>
    <t>-1786489340</t>
  </si>
  <si>
    <t>12,22/0,4*1,1</t>
  </si>
  <si>
    <t>781471113</t>
  </si>
  <si>
    <t>Montáž obkladů vnitřních keramických hladkých do 19 ks/m2 kladených do malty</t>
  </si>
  <si>
    <t>-787756716</t>
  </si>
  <si>
    <t>(2,46+1,77)*2*2</t>
  </si>
  <si>
    <t>0,6*0,3</t>
  </si>
  <si>
    <t>(0,855+1,035)*2*2</t>
  </si>
  <si>
    <t>(0,3+0,5+0,3)*2</t>
  </si>
  <si>
    <t>59761155</t>
  </si>
  <si>
    <t>dlaždice keramické koupelnové(barevné) přes 19 do 25 ks/m2</t>
  </si>
  <si>
    <t>1942658433</t>
  </si>
  <si>
    <t>26,86*1,1</t>
  </si>
  <si>
    <t>781495111</t>
  </si>
  <si>
    <t>Penetrace podkladu vnitřních obkladů</t>
  </si>
  <si>
    <t>579026631</t>
  </si>
  <si>
    <t>998781103</t>
  </si>
  <si>
    <t>Přesun hmot tonážní pro obklady keramické v objektech v do 24 m</t>
  </si>
  <si>
    <t>-1495142950</t>
  </si>
  <si>
    <t>998781181</t>
  </si>
  <si>
    <t>Příplatek k přesunu hmot tonážní 781 prováděný bez použití mechanizace</t>
  </si>
  <si>
    <t>-776396822</t>
  </si>
  <si>
    <t>Z</t>
  </si>
  <si>
    <t>Dodávka a montáž zrcadla na zeď</t>
  </si>
  <si>
    <t>-1064795379</t>
  </si>
  <si>
    <t>783</t>
  </si>
  <si>
    <t>Dokončovací práce - nátěry</t>
  </si>
  <si>
    <t>783301313</t>
  </si>
  <si>
    <t>Odmaštění zámečnických konstrukcí ředidlovým odmašťovačem</t>
  </si>
  <si>
    <t>1088624704</t>
  </si>
  <si>
    <t>783314101</t>
  </si>
  <si>
    <t>Základní jednonásobný syntetický nátěr zámečnických konstrukcí</t>
  </si>
  <si>
    <t>549500691</t>
  </si>
  <si>
    <t>zárubně:</t>
  </si>
  <si>
    <t>(2*2+0,9)*2*0,5</t>
  </si>
  <si>
    <t>783317101</t>
  </si>
  <si>
    <t>Krycí jednonásobný syntetický standardní nátěr zámečnických konstrukcí</t>
  </si>
  <si>
    <t>1461489404</t>
  </si>
  <si>
    <t>784</t>
  </si>
  <si>
    <t>Dokončovací práce - malby a tapety</t>
  </si>
  <si>
    <t>-2015170663</t>
  </si>
  <si>
    <t>1,035*0,855</t>
  </si>
  <si>
    <t>stěny:</t>
  </si>
  <si>
    <t>(2,465+1,77)*2*0,6</t>
  </si>
  <si>
    <t>(1,035+0,855)*2*0,6</t>
  </si>
  <si>
    <t>(0,3+0,5+0,3)*0,6</t>
  </si>
  <si>
    <t>chodba:</t>
  </si>
  <si>
    <t>3,4*2,6</t>
  </si>
  <si>
    <t>(2,6*2+3,4)*1</t>
  </si>
  <si>
    <t>784121001</t>
  </si>
  <si>
    <t>Oškrabání malby v mísnostech výšky do 3,80 m</t>
  </si>
  <si>
    <t>781251155</t>
  </si>
  <si>
    <t>strop komory:</t>
  </si>
  <si>
    <t>0,78*1,85</t>
  </si>
  <si>
    <t>784181111</t>
  </si>
  <si>
    <t>Základní silikátová jednonásobná penetrace podkladu v místnostech výšky do 3,80m</t>
  </si>
  <si>
    <t>716490123</t>
  </si>
  <si>
    <t>784321001</t>
  </si>
  <si>
    <t>Jednonásobné silikátové bílé malby v místnosti výšky do 3,80 m</t>
  </si>
  <si>
    <t>-949460057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</si>
  <si>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</si>
  <si>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</si>
  <si>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</si>
  <si>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</si>
  <si>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</si>
  <si>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</si>
  <si>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-1942674833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</si>
  <si>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</si>
  <si>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</si>
  <si>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</si>
  <si>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</si>
  <si>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</si>
  <si>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</si>
  <si>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HZS2212</t>
  </si>
  <si>
    <t>Hodinová zúčtovací sazba instalatér odborný</t>
  </si>
  <si>
    <t>694332615</t>
  </si>
  <si>
    <t>Ostatní drobné nepecifikované práce související s rozvody vody a kanalizace bytového jádra:</t>
  </si>
  <si>
    <t>HZS3111</t>
  </si>
  <si>
    <t>Hodinová zúčtovací sazba montér potrubí</t>
  </si>
  <si>
    <t>-765865261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</si>
  <si>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</si>
  <si>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</si>
  <si>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</si>
  <si>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</si>
  <si>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</si>
  <si>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</si>
  <si>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</si>
  <si>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-1425620291</t>
  </si>
  <si>
    <t>VRN7</t>
  </si>
  <si>
    <t>Provozní vlivy</t>
  </si>
  <si>
    <t>070001000</t>
  </si>
  <si>
    <t>1505841317</t>
  </si>
  <si>
    <t>B. Četyny 930/2</t>
  </si>
  <si>
    <t>5 - Bytová jednotka č .78</t>
  </si>
  <si>
    <t>Klozet keramický standardní samostatně stojící s duálním splachováním odpad vodorovný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</si>
</sst>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32" t="s">
        <v>5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8" t="s">
        <v>14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R5" s="20"/>
      <c r="BE5" s="215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20" t="s">
        <v>17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R6" s="20"/>
      <c r="BE6" s="216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6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6"/>
      <c r="BS8" s="17" t="s">
        <v>6</v>
      </c>
    </row>
    <row r="9" spans="2:71" s="1" customFormat="1" ht="14.45" customHeight="1">
      <c r="B9" s="20"/>
      <c r="AR9" s="20"/>
      <c r="BE9" s="216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6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6"/>
      <c r="BS11" s="17" t="s">
        <v>6</v>
      </c>
    </row>
    <row r="12" spans="2:71" s="1" customFormat="1" ht="6.95" customHeight="1">
      <c r="B12" s="20"/>
      <c r="AR12" s="20"/>
      <c r="BE12" s="216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6"/>
      <c r="BS13" s="17" t="s">
        <v>6</v>
      </c>
    </row>
    <row r="14" spans="2:71" ht="12.75">
      <c r="B14" s="20"/>
      <c r="E14" s="221" t="s">
        <v>28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7" t="s">
        <v>26</v>
      </c>
      <c r="AN14" s="29" t="s">
        <v>28</v>
      </c>
      <c r="AR14" s="20"/>
      <c r="BE14" s="216"/>
      <c r="BS14" s="17" t="s">
        <v>6</v>
      </c>
    </row>
    <row r="15" spans="2:71" s="1" customFormat="1" ht="6.95" customHeight="1">
      <c r="B15" s="20"/>
      <c r="AR15" s="20"/>
      <c r="BE15" s="216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6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6"/>
      <c r="BS17" s="17" t="s">
        <v>33</v>
      </c>
    </row>
    <row r="18" spans="2:71" s="1" customFormat="1" ht="6.95" customHeight="1">
      <c r="B18" s="20"/>
      <c r="AR18" s="20"/>
      <c r="BE18" s="216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6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6"/>
      <c r="BS20" s="17" t="s">
        <v>33</v>
      </c>
    </row>
    <row r="21" spans="2:57" s="1" customFormat="1" ht="6.95" customHeight="1">
      <c r="B21" s="20"/>
      <c r="AR21" s="20"/>
      <c r="BE21" s="216"/>
    </row>
    <row r="22" spans="2:57" s="1" customFormat="1" ht="12" customHeight="1">
      <c r="B22" s="20"/>
      <c r="D22" s="27" t="s">
        <v>35</v>
      </c>
      <c r="AR22" s="20"/>
      <c r="BE22" s="216"/>
    </row>
    <row r="23" spans="2:57" s="1" customFormat="1" ht="16.5" customHeight="1">
      <c r="B23" s="20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20"/>
      <c r="BE23" s="216"/>
    </row>
    <row r="24" spans="2:57" s="1" customFormat="1" ht="6.95" customHeight="1">
      <c r="B24" s="20"/>
      <c r="AR24" s="20"/>
      <c r="BE24" s="216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6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4">
        <f>ROUND(AG94,2)</f>
        <v>0</v>
      </c>
      <c r="AL26" s="225"/>
      <c r="AM26" s="225"/>
      <c r="AN26" s="225"/>
      <c r="AO26" s="225"/>
      <c r="AP26" s="32"/>
      <c r="AQ26" s="32"/>
      <c r="AR26" s="33"/>
      <c r="BE26" s="216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6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6" t="s">
        <v>37</v>
      </c>
      <c r="M28" s="226"/>
      <c r="N28" s="226"/>
      <c r="O28" s="226"/>
      <c r="P28" s="226"/>
      <c r="Q28" s="32"/>
      <c r="R28" s="32"/>
      <c r="S28" s="32"/>
      <c r="T28" s="32"/>
      <c r="U28" s="32"/>
      <c r="V28" s="32"/>
      <c r="W28" s="226" t="s">
        <v>38</v>
      </c>
      <c r="X28" s="226"/>
      <c r="Y28" s="226"/>
      <c r="Z28" s="226"/>
      <c r="AA28" s="226"/>
      <c r="AB28" s="226"/>
      <c r="AC28" s="226"/>
      <c r="AD28" s="226"/>
      <c r="AE28" s="226"/>
      <c r="AF28" s="32"/>
      <c r="AG28" s="32"/>
      <c r="AH28" s="32"/>
      <c r="AI28" s="32"/>
      <c r="AJ28" s="32"/>
      <c r="AK28" s="226" t="s">
        <v>39</v>
      </c>
      <c r="AL28" s="226"/>
      <c r="AM28" s="226"/>
      <c r="AN28" s="226"/>
      <c r="AO28" s="226"/>
      <c r="AP28" s="32"/>
      <c r="AQ28" s="32"/>
      <c r="AR28" s="33"/>
      <c r="BE28" s="216"/>
    </row>
    <row r="29" spans="2:57" s="3" customFormat="1" ht="14.45" customHeight="1">
      <c r="B29" s="37"/>
      <c r="D29" s="27" t="s">
        <v>40</v>
      </c>
      <c r="F29" s="27" t="s">
        <v>41</v>
      </c>
      <c r="L29" s="214">
        <v>0.21</v>
      </c>
      <c r="M29" s="213"/>
      <c r="N29" s="213"/>
      <c r="O29" s="213"/>
      <c r="P29" s="213"/>
      <c r="W29" s="212">
        <f>ROUND(AZ94,2)</f>
        <v>0</v>
      </c>
      <c r="X29" s="213"/>
      <c r="Y29" s="213"/>
      <c r="Z29" s="213"/>
      <c r="AA29" s="213"/>
      <c r="AB29" s="213"/>
      <c r="AC29" s="213"/>
      <c r="AD29" s="213"/>
      <c r="AE29" s="213"/>
      <c r="AK29" s="212">
        <f>ROUND(AV94,2)</f>
        <v>0</v>
      </c>
      <c r="AL29" s="213"/>
      <c r="AM29" s="213"/>
      <c r="AN29" s="213"/>
      <c r="AO29" s="213"/>
      <c r="AR29" s="37"/>
      <c r="BE29" s="217"/>
    </row>
    <row r="30" spans="2:57" s="3" customFormat="1" ht="14.45" customHeight="1">
      <c r="B30" s="37"/>
      <c r="F30" s="27" t="s">
        <v>42</v>
      </c>
      <c r="L30" s="214">
        <v>0.15</v>
      </c>
      <c r="M30" s="213"/>
      <c r="N30" s="213"/>
      <c r="O30" s="213"/>
      <c r="P30" s="213"/>
      <c r="W30" s="212">
        <f>ROUND(BA94,2)</f>
        <v>0</v>
      </c>
      <c r="X30" s="213"/>
      <c r="Y30" s="213"/>
      <c r="Z30" s="213"/>
      <c r="AA30" s="213"/>
      <c r="AB30" s="213"/>
      <c r="AC30" s="213"/>
      <c r="AD30" s="213"/>
      <c r="AE30" s="213"/>
      <c r="AK30" s="212">
        <f>ROUND(AW94,2)</f>
        <v>0</v>
      </c>
      <c r="AL30" s="213"/>
      <c r="AM30" s="213"/>
      <c r="AN30" s="213"/>
      <c r="AO30" s="213"/>
      <c r="AR30" s="37"/>
      <c r="BE30" s="217"/>
    </row>
    <row r="31" spans="2:57" s="3" customFormat="1" ht="14.45" customHeight="1" hidden="1">
      <c r="B31" s="37"/>
      <c r="F31" s="27" t="s">
        <v>43</v>
      </c>
      <c r="L31" s="214">
        <v>0.21</v>
      </c>
      <c r="M31" s="213"/>
      <c r="N31" s="213"/>
      <c r="O31" s="213"/>
      <c r="P31" s="213"/>
      <c r="W31" s="212">
        <f>ROUND(BB94,2)</f>
        <v>0</v>
      </c>
      <c r="X31" s="213"/>
      <c r="Y31" s="213"/>
      <c r="Z31" s="213"/>
      <c r="AA31" s="213"/>
      <c r="AB31" s="213"/>
      <c r="AC31" s="213"/>
      <c r="AD31" s="213"/>
      <c r="AE31" s="213"/>
      <c r="AK31" s="212">
        <v>0</v>
      </c>
      <c r="AL31" s="213"/>
      <c r="AM31" s="213"/>
      <c r="AN31" s="213"/>
      <c r="AO31" s="213"/>
      <c r="AR31" s="37"/>
      <c r="BE31" s="217"/>
    </row>
    <row r="32" spans="2:57" s="3" customFormat="1" ht="14.45" customHeight="1" hidden="1">
      <c r="B32" s="37"/>
      <c r="F32" s="27" t="s">
        <v>44</v>
      </c>
      <c r="L32" s="214">
        <v>0.15</v>
      </c>
      <c r="M32" s="213"/>
      <c r="N32" s="213"/>
      <c r="O32" s="213"/>
      <c r="P32" s="213"/>
      <c r="W32" s="212">
        <f>ROUND(BC94,2)</f>
        <v>0</v>
      </c>
      <c r="X32" s="213"/>
      <c r="Y32" s="213"/>
      <c r="Z32" s="213"/>
      <c r="AA32" s="213"/>
      <c r="AB32" s="213"/>
      <c r="AC32" s="213"/>
      <c r="AD32" s="213"/>
      <c r="AE32" s="213"/>
      <c r="AK32" s="212">
        <v>0</v>
      </c>
      <c r="AL32" s="213"/>
      <c r="AM32" s="213"/>
      <c r="AN32" s="213"/>
      <c r="AO32" s="213"/>
      <c r="AR32" s="37"/>
      <c r="BE32" s="217"/>
    </row>
    <row r="33" spans="2:57" s="3" customFormat="1" ht="14.45" customHeight="1" hidden="1">
      <c r="B33" s="37"/>
      <c r="F33" s="27" t="s">
        <v>45</v>
      </c>
      <c r="L33" s="214">
        <v>0</v>
      </c>
      <c r="M33" s="213"/>
      <c r="N33" s="213"/>
      <c r="O33" s="213"/>
      <c r="P33" s="213"/>
      <c r="W33" s="212">
        <f>ROUND(BD94,2)</f>
        <v>0</v>
      </c>
      <c r="X33" s="213"/>
      <c r="Y33" s="213"/>
      <c r="Z33" s="213"/>
      <c r="AA33" s="213"/>
      <c r="AB33" s="213"/>
      <c r="AC33" s="213"/>
      <c r="AD33" s="213"/>
      <c r="AE33" s="213"/>
      <c r="AK33" s="212">
        <v>0</v>
      </c>
      <c r="AL33" s="213"/>
      <c r="AM33" s="213"/>
      <c r="AN33" s="213"/>
      <c r="AO33" s="213"/>
      <c r="AR33" s="37"/>
      <c r="BE33" s="21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6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47" t="s">
        <v>48</v>
      </c>
      <c r="Y35" s="248"/>
      <c r="Z35" s="248"/>
      <c r="AA35" s="248"/>
      <c r="AB35" s="248"/>
      <c r="AC35" s="40"/>
      <c r="AD35" s="40"/>
      <c r="AE35" s="40"/>
      <c r="AF35" s="40"/>
      <c r="AG35" s="40"/>
      <c r="AH35" s="40"/>
      <c r="AI35" s="40"/>
      <c r="AJ35" s="40"/>
      <c r="AK35" s="249">
        <f>SUM(AK26:AK33)</f>
        <v>0</v>
      </c>
      <c r="AL35" s="248"/>
      <c r="AM35" s="248"/>
      <c r="AN35" s="248"/>
      <c r="AO35" s="25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P1911/1</v>
      </c>
      <c r="AR84" s="51"/>
    </row>
    <row r="85" spans="2:44" s="5" customFormat="1" ht="36.95" customHeight="1">
      <c r="B85" s="52"/>
      <c r="C85" s="53" t="s">
        <v>16</v>
      </c>
      <c r="L85" s="238" t="str">
        <f>K6</f>
        <v>Horymírova 2975/4</v>
      </c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0" t="str">
        <f>IF(AN8="","",AN8)</f>
        <v>20. 8. 2019</v>
      </c>
      <c r="AN87" s="240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41" t="str">
        <f>IF(E17="","",E17)</f>
        <v>Ing. Vladimír Slonka</v>
      </c>
      <c r="AN89" s="242"/>
      <c r="AO89" s="242"/>
      <c r="AP89" s="242"/>
      <c r="AQ89" s="32"/>
      <c r="AR89" s="33"/>
      <c r="AS89" s="243" t="s">
        <v>56</v>
      </c>
      <c r="AT89" s="244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41" t="str">
        <f>IF(E20="","",E20)</f>
        <v xml:space="preserve"> </v>
      </c>
      <c r="AN90" s="242"/>
      <c r="AO90" s="242"/>
      <c r="AP90" s="242"/>
      <c r="AQ90" s="32"/>
      <c r="AR90" s="33"/>
      <c r="AS90" s="245"/>
      <c r="AT90" s="246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5"/>
      <c r="AT91" s="246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33" t="s">
        <v>57</v>
      </c>
      <c r="D92" s="234"/>
      <c r="E92" s="234"/>
      <c r="F92" s="234"/>
      <c r="G92" s="234"/>
      <c r="H92" s="60"/>
      <c r="I92" s="235" t="s">
        <v>58</v>
      </c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6" t="s">
        <v>59</v>
      </c>
      <c r="AH92" s="234"/>
      <c r="AI92" s="234"/>
      <c r="AJ92" s="234"/>
      <c r="AK92" s="234"/>
      <c r="AL92" s="234"/>
      <c r="AM92" s="234"/>
      <c r="AN92" s="235" t="s">
        <v>60</v>
      </c>
      <c r="AO92" s="234"/>
      <c r="AP92" s="237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0">
        <f>ROUND(AG95,2)</f>
        <v>0</v>
      </c>
      <c r="AH94" s="230"/>
      <c r="AI94" s="230"/>
      <c r="AJ94" s="230"/>
      <c r="AK94" s="230"/>
      <c r="AL94" s="230"/>
      <c r="AM94" s="230"/>
      <c r="AN94" s="231">
        <f>SUM(AG94,AT94)</f>
        <v>0</v>
      </c>
      <c r="AO94" s="231"/>
      <c r="AP94" s="231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9" t="s">
        <v>81</v>
      </c>
      <c r="E95" s="229"/>
      <c r="F95" s="229"/>
      <c r="G95" s="229"/>
      <c r="H95" s="229"/>
      <c r="I95" s="82"/>
      <c r="J95" s="229" t="s">
        <v>82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7">
        <f>'5 - Bytová jednotka č.5'!J30</f>
        <v>0</v>
      </c>
      <c r="AH95" s="228"/>
      <c r="AI95" s="228"/>
      <c r="AJ95" s="228"/>
      <c r="AK95" s="228"/>
      <c r="AL95" s="228"/>
      <c r="AM95" s="228"/>
      <c r="AN95" s="227">
        <f>SUM(AG95,AT95)</f>
        <v>0</v>
      </c>
      <c r="AO95" s="228"/>
      <c r="AP95" s="228"/>
      <c r="AQ95" s="83" t="s">
        <v>83</v>
      </c>
      <c r="AR95" s="80"/>
      <c r="AS95" s="84">
        <v>0</v>
      </c>
      <c r="AT95" s="85">
        <f>ROUND(SUM(AV95:AW95),2)</f>
        <v>0</v>
      </c>
      <c r="AU95" s="86">
        <f>'5 - Bytová jednotka č.5'!P142</f>
        <v>0</v>
      </c>
      <c r="AV95" s="85">
        <f>'5 - Bytová jednotka č.5'!J33</f>
        <v>0</v>
      </c>
      <c r="AW95" s="85">
        <f>'5 - Bytová jednotka č.5'!J34</f>
        <v>0</v>
      </c>
      <c r="AX95" s="85">
        <f>'5 - Bytová jednotka č.5'!J35</f>
        <v>0</v>
      </c>
      <c r="AY95" s="85">
        <f>'5 - Bytová jednotka č.5'!J36</f>
        <v>0</v>
      </c>
      <c r="AZ95" s="85">
        <f>'5 - Bytová jednotka č.5'!F33</f>
        <v>0</v>
      </c>
      <c r="BA95" s="85">
        <f>'5 - Bytová jednotka č.5'!F34</f>
        <v>0</v>
      </c>
      <c r="BB95" s="85">
        <f>'5 - Bytová jednotka č.5'!F35</f>
        <v>0</v>
      </c>
      <c r="BC95" s="85">
        <f>'5 - Bytová jednotka č.5'!F36</f>
        <v>0</v>
      </c>
      <c r="BD95" s="87">
        <f>'5 - Bytová jednotka č.5'!F37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5 - Bytová jednotka č.5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6"/>
  <sheetViews>
    <sheetView showGridLines="0" tabSelected="1" workbookViewId="0" topLeftCell="A404">
      <selection activeCell="V442" sqref="V44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5.0039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32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">
        <v>750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8" t="s">
        <v>751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20. 8. 2019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8"/>
      <c r="G18" s="218"/>
      <c r="H18" s="218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3" t="s">
        <v>1</v>
      </c>
      <c r="F27" s="223"/>
      <c r="G27" s="223"/>
      <c r="H27" s="223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ROUND((SUM(BE142:BE445)),2)</f>
        <v>0</v>
      </c>
      <c r="G33" s="32"/>
      <c r="H33" s="32"/>
      <c r="I33" s="103">
        <v>0.21</v>
      </c>
      <c r="J33" s="102">
        <f>ROUND(((SUM(BE142:BE445))*I33),2)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ROUND((SUM(BF142:BF445)),2)</f>
        <v>0</v>
      </c>
      <c r="G34" s="32"/>
      <c r="H34" s="32"/>
      <c r="I34" s="103">
        <v>0.15</v>
      </c>
      <c r="J34" s="102">
        <f>ROUND(((SUM(BF142:BF445))*I34),2)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ROUND((SUM(BG142:BG445)),2)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ROUND((SUM(BH142:BH445)),2)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ROUND((SUM(BI142:BI445)),2)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B. Četyny 930/2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8" t="str">
        <f>E9</f>
        <v>5 - Bytová jednotka č .78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20. 8. 2019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J158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J180</f>
        <v>0</v>
      </c>
      <c r="L101" s="127"/>
    </row>
    <row r="102" spans="2:12" s="10" customFormat="1" ht="19.9" customHeight="1">
      <c r="B102" s="127"/>
      <c r="D102" s="128" t="s">
        <v>98</v>
      </c>
      <c r="E102" s="129"/>
      <c r="F102" s="129"/>
      <c r="G102" s="129"/>
      <c r="H102" s="129"/>
      <c r="I102" s="130"/>
      <c r="J102" s="131">
        <f>J188</f>
        <v>0</v>
      </c>
      <c r="L102" s="127"/>
    </row>
    <row r="103" spans="2:12" s="9" customFormat="1" ht="24.95" customHeight="1">
      <c r="B103" s="122"/>
      <c r="D103" s="123" t="s">
        <v>99</v>
      </c>
      <c r="E103" s="124"/>
      <c r="F103" s="124"/>
      <c r="G103" s="124"/>
      <c r="H103" s="124"/>
      <c r="I103" s="125"/>
      <c r="J103" s="126">
        <f>J192</f>
        <v>0</v>
      </c>
      <c r="L103" s="122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J193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J223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J234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J246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J258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J278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J282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J300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J306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J339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J356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J366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J378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J397</f>
        <v>0</v>
      </c>
      <c r="L117" s="127"/>
    </row>
    <row r="118" spans="2:12" s="10" customFormat="1" ht="19.9" customHeight="1">
      <c r="B118" s="127"/>
      <c r="D118" s="128" t="s">
        <v>114</v>
      </c>
      <c r="E118" s="129"/>
      <c r="F118" s="129"/>
      <c r="G118" s="129"/>
      <c r="H118" s="129"/>
      <c r="I118" s="130"/>
      <c r="J118" s="131">
        <f>J403</f>
        <v>0</v>
      </c>
      <c r="L118" s="127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J421</f>
        <v>0</v>
      </c>
      <c r="L119" s="122"/>
    </row>
    <row r="120" spans="2:12" s="9" customFormat="1" ht="24.95" customHeight="1">
      <c r="B120" s="122"/>
      <c r="D120" s="123" t="s">
        <v>116</v>
      </c>
      <c r="E120" s="124"/>
      <c r="F120" s="124"/>
      <c r="G120" s="124"/>
      <c r="H120" s="124"/>
      <c r="I120" s="125"/>
      <c r="J120" s="126">
        <f>J441</f>
        <v>0</v>
      </c>
      <c r="L120" s="122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J442</f>
        <v>0</v>
      </c>
      <c r="L121" s="127"/>
    </row>
    <row r="122" spans="2:12" s="10" customFormat="1" ht="19.9" customHeight="1">
      <c r="B122" s="127"/>
      <c r="D122" s="128" t="s">
        <v>118</v>
      </c>
      <c r="E122" s="129"/>
      <c r="F122" s="129"/>
      <c r="G122" s="129"/>
      <c r="H122" s="129"/>
      <c r="I122" s="130"/>
      <c r="J122" s="131">
        <f>J444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119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2" t="str">
        <f>E7</f>
        <v>B. Četyny 930/2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8" t="str">
        <f>E9</f>
        <v>5 - Bytová jednotka č .78</v>
      </c>
      <c r="F134" s="251"/>
      <c r="G134" s="251"/>
      <c r="H134" s="251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20. 8. 2019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120</v>
      </c>
      <c r="D141" s="135" t="s">
        <v>61</v>
      </c>
      <c r="E141" s="135" t="s">
        <v>57</v>
      </c>
      <c r="F141" s="135" t="s">
        <v>58</v>
      </c>
      <c r="G141" s="135" t="s">
        <v>121</v>
      </c>
      <c r="H141" s="135" t="s">
        <v>122</v>
      </c>
      <c r="I141" s="136" t="s">
        <v>123</v>
      </c>
      <c r="J141" s="137" t="s">
        <v>90</v>
      </c>
      <c r="K141" s="138" t="s">
        <v>124</v>
      </c>
      <c r="L141" s="139"/>
      <c r="M141" s="62" t="s">
        <v>1</v>
      </c>
      <c r="N141" s="63" t="s">
        <v>40</v>
      </c>
      <c r="O141" s="63" t="s">
        <v>125</v>
      </c>
      <c r="P141" s="63" t="s">
        <v>126</v>
      </c>
      <c r="Q141" s="63" t="s">
        <v>127</v>
      </c>
      <c r="R141" s="63" t="s">
        <v>128</v>
      </c>
      <c r="S141" s="63" t="s">
        <v>129</v>
      </c>
      <c r="T141" s="64" t="s">
        <v>130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131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P143+P192+P421+P441</f>
        <v>0</v>
      </c>
      <c r="Q142" s="66"/>
      <c r="R142" s="141">
        <f>R143+R192+R421+R441</f>
        <v>3.21242819</v>
      </c>
      <c r="S142" s="66"/>
      <c r="T142" s="142">
        <f>T143+T192+T421+T441</f>
        <v>3.04898383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92</v>
      </c>
      <c r="BK142" s="143">
        <f>BK143+BK192+BK421+BK441</f>
        <v>0</v>
      </c>
    </row>
    <row r="143" spans="2:63" s="12" customFormat="1" ht="25.9" customHeight="1">
      <c r="B143" s="144"/>
      <c r="D143" s="145" t="s">
        <v>75</v>
      </c>
      <c r="E143" s="146" t="s">
        <v>132</v>
      </c>
      <c r="F143" s="146" t="s">
        <v>133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P144+P147+P158+P180+P188</f>
        <v>0</v>
      </c>
      <c r="Q143" s="150"/>
      <c r="R143" s="151">
        <f>R144+R147+R158+R180+R188</f>
        <v>0.8613248399999999</v>
      </c>
      <c r="S143" s="150"/>
      <c r="T143" s="152">
        <f>T144+T147+T158+T180+T188</f>
        <v>2.8171141</v>
      </c>
      <c r="AR143" s="145" t="s">
        <v>84</v>
      </c>
      <c r="AT143" s="153" t="s">
        <v>75</v>
      </c>
      <c r="AU143" s="153" t="s">
        <v>76</v>
      </c>
      <c r="AY143" s="145" t="s">
        <v>134</v>
      </c>
      <c r="BK143" s="154">
        <f>BK144+BK147+BK158+BK180+BK188</f>
        <v>0</v>
      </c>
    </row>
    <row r="144" spans="2:63" s="12" customFormat="1" ht="22.9" customHeight="1">
      <c r="B144" s="144"/>
      <c r="D144" s="145" t="s">
        <v>75</v>
      </c>
      <c r="E144" s="155" t="s">
        <v>135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0.117852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134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1.84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0.117852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134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2">
      <c r="B146" s="172"/>
      <c r="D146" s="173" t="s">
        <v>144</v>
      </c>
      <c r="E146" s="174" t="s">
        <v>1</v>
      </c>
      <c r="F146" s="175" t="s">
        <v>145</v>
      </c>
      <c r="H146" s="176">
        <v>1.84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84</v>
      </c>
      <c r="AY146" s="174" t="s">
        <v>134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SUM(P148:P157)</f>
        <v>0</v>
      </c>
      <c r="Q147" s="150"/>
      <c r="R147" s="151">
        <f>SUM(R148:R157)</f>
        <v>0.7407928399999999</v>
      </c>
      <c r="S147" s="150"/>
      <c r="T147" s="152">
        <f>SUM(T148:T157)</f>
        <v>0</v>
      </c>
      <c r="AR147" s="145" t="s">
        <v>84</v>
      </c>
      <c r="AT147" s="153" t="s">
        <v>75</v>
      </c>
      <c r="AU147" s="153" t="s">
        <v>84</v>
      </c>
      <c r="AY147" s="145" t="s">
        <v>134</v>
      </c>
      <c r="BK147" s="154">
        <f>SUM(BK148:BK157)</f>
        <v>0</v>
      </c>
    </row>
    <row r="148" spans="1:65" s="2" customFormat="1" ht="21.75" customHeight="1">
      <c r="A148" s="32"/>
      <c r="B148" s="157"/>
      <c r="C148" s="158">
        <v>2</v>
      </c>
      <c r="D148" s="158" t="s">
        <v>137</v>
      </c>
      <c r="E148" s="159" t="s">
        <v>148</v>
      </c>
      <c r="F148" s="160" t="s">
        <v>149</v>
      </c>
      <c r="G148" s="161" t="s">
        <v>140</v>
      </c>
      <c r="H148" s="162">
        <v>14.456</v>
      </c>
      <c r="I148" s="163"/>
      <c r="J148" s="164">
        <f aca="true" t="shared" si="0" ref="J148:J150"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 aca="true" t="shared" si="1" ref="P148:P150">O148*H148</f>
        <v>0</v>
      </c>
      <c r="Q148" s="168">
        <v>0.00026</v>
      </c>
      <c r="R148" s="168">
        <f aca="true" t="shared" si="2" ref="R148:R150">Q148*H148</f>
        <v>0.0037585599999999993</v>
      </c>
      <c r="S148" s="168">
        <v>0</v>
      </c>
      <c r="T148" s="169">
        <f aca="true" t="shared" si="3" ref="T148:T150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134</v>
      </c>
      <c r="BE148" s="171">
        <f aca="true" t="shared" si="4" ref="BE148:BE150">IF(N148="základní",J148,0)</f>
        <v>0</v>
      </c>
      <c r="BF148" s="171">
        <f aca="true" t="shared" si="5" ref="BF148:BF150">IF(N148="snížená",J148,0)</f>
        <v>0</v>
      </c>
      <c r="BG148" s="171">
        <f aca="true" t="shared" si="6" ref="BG148:BG150">IF(N148="zákl. přenesená",J148,0)</f>
        <v>0</v>
      </c>
      <c r="BH148" s="171">
        <f aca="true" t="shared" si="7" ref="BH148:BH150">IF(N148="sníž. přenesená",J148,0)</f>
        <v>0</v>
      </c>
      <c r="BI148" s="171">
        <f aca="true" t="shared" si="8" ref="BI148:BI150">IF(N148="nulová",J148,0)</f>
        <v>0</v>
      </c>
      <c r="BJ148" s="17" t="s">
        <v>142</v>
      </c>
      <c r="BK148" s="171">
        <f aca="true" t="shared" si="9" ref="BK148:BK150">ROUND(I148*H148,2)</f>
        <v>0</v>
      </c>
      <c r="BL148" s="17" t="s">
        <v>141</v>
      </c>
      <c r="BM148" s="170" t="s">
        <v>150</v>
      </c>
    </row>
    <row r="149" spans="1:65" s="2" customFormat="1" ht="21.75" customHeight="1">
      <c r="A149" s="32"/>
      <c r="B149" s="157"/>
      <c r="C149" s="158">
        <v>3</v>
      </c>
      <c r="D149" s="158" t="s">
        <v>137</v>
      </c>
      <c r="E149" s="159" t="s">
        <v>151</v>
      </c>
      <c r="F149" s="160" t="s">
        <v>152</v>
      </c>
      <c r="G149" s="161" t="s">
        <v>140</v>
      </c>
      <c r="H149" s="162">
        <v>14.456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0.00438</v>
      </c>
      <c r="R149" s="168">
        <f t="shared" si="2"/>
        <v>0.06331728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141</v>
      </c>
      <c r="AT149" s="170" t="s">
        <v>137</v>
      </c>
      <c r="AU149" s="170" t="s">
        <v>142</v>
      </c>
      <c r="AY149" s="17" t="s">
        <v>134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142</v>
      </c>
      <c r="BK149" s="171">
        <f t="shared" si="9"/>
        <v>0</v>
      </c>
      <c r="BL149" s="17" t="s">
        <v>141</v>
      </c>
      <c r="BM149" s="170" t="s">
        <v>153</v>
      </c>
    </row>
    <row r="150" spans="1:65" s="2" customFormat="1" ht="21.75" customHeight="1">
      <c r="A150" s="32"/>
      <c r="B150" s="157"/>
      <c r="C150" s="158">
        <v>4</v>
      </c>
      <c r="D150" s="158" t="s">
        <v>137</v>
      </c>
      <c r="E150" s="159" t="s">
        <v>155</v>
      </c>
      <c r="F150" s="160" t="s">
        <v>156</v>
      </c>
      <c r="G150" s="161" t="s">
        <v>140</v>
      </c>
      <c r="H150" s="162">
        <v>3.336</v>
      </c>
      <c r="I150" s="163"/>
      <c r="J150" s="164">
        <f t="shared" si="0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1"/>
        <v>0</v>
      </c>
      <c r="Q150" s="168">
        <v>0.003</v>
      </c>
      <c r="R150" s="168">
        <f t="shared" si="2"/>
        <v>0.010008</v>
      </c>
      <c r="S150" s="168">
        <v>0</v>
      </c>
      <c r="T150" s="16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141</v>
      </c>
      <c r="AT150" s="170" t="s">
        <v>137</v>
      </c>
      <c r="AU150" s="170" t="s">
        <v>142</v>
      </c>
      <c r="AY150" s="17" t="s">
        <v>134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7" t="s">
        <v>142</v>
      </c>
      <c r="BK150" s="171">
        <f t="shared" si="9"/>
        <v>0</v>
      </c>
      <c r="BL150" s="17" t="s">
        <v>141</v>
      </c>
      <c r="BM150" s="170" t="s">
        <v>157</v>
      </c>
    </row>
    <row r="151" spans="2:51" s="13" customFormat="1" ht="12">
      <c r="B151" s="172"/>
      <c r="D151" s="173" t="s">
        <v>144</v>
      </c>
      <c r="E151" s="174" t="s">
        <v>1</v>
      </c>
      <c r="F151" s="175" t="s">
        <v>158</v>
      </c>
      <c r="H151" s="176">
        <v>3.336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144</v>
      </c>
      <c r="AU151" s="174" t="s">
        <v>142</v>
      </c>
      <c r="AV151" s="13" t="s">
        <v>142</v>
      </c>
      <c r="AW151" s="13" t="s">
        <v>33</v>
      </c>
      <c r="AX151" s="13" t="s">
        <v>84</v>
      </c>
      <c r="AY151" s="174" t="s">
        <v>134</v>
      </c>
    </row>
    <row r="152" spans="1:65" s="2" customFormat="1" ht="21.75" customHeight="1">
      <c r="A152" s="32"/>
      <c r="B152" s="157"/>
      <c r="C152" s="158">
        <v>5</v>
      </c>
      <c r="D152" s="158" t="s">
        <v>137</v>
      </c>
      <c r="E152" s="159" t="s">
        <v>160</v>
      </c>
      <c r="F152" s="160" t="s">
        <v>161</v>
      </c>
      <c r="G152" s="161" t="s">
        <v>140</v>
      </c>
      <c r="H152" s="162">
        <v>14.456</v>
      </c>
      <c r="I152" s="163"/>
      <c r="J152" s="164">
        <f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>O152*H152</f>
        <v>0</v>
      </c>
      <c r="Q152" s="168">
        <v>0.01575</v>
      </c>
      <c r="R152" s="168">
        <f>Q152*H152</f>
        <v>0.227682</v>
      </c>
      <c r="S152" s="168">
        <v>0</v>
      </c>
      <c r="T152" s="16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141</v>
      </c>
      <c r="AT152" s="170" t="s">
        <v>137</v>
      </c>
      <c r="AU152" s="170" t="s">
        <v>142</v>
      </c>
      <c r="AY152" s="17" t="s">
        <v>134</v>
      </c>
      <c r="BE152" s="171">
        <f>IF(N152="základní",J152,0)</f>
        <v>0</v>
      </c>
      <c r="BF152" s="171">
        <f>IF(N152="snížená",J152,0)</f>
        <v>0</v>
      </c>
      <c r="BG152" s="171">
        <f>IF(N152="zákl. přenesená",J152,0)</f>
        <v>0</v>
      </c>
      <c r="BH152" s="171">
        <f>IF(N152="sníž. přenesená",J152,0)</f>
        <v>0</v>
      </c>
      <c r="BI152" s="171">
        <f>IF(N152="nulová",J152,0)</f>
        <v>0</v>
      </c>
      <c r="BJ152" s="17" t="s">
        <v>142</v>
      </c>
      <c r="BK152" s="171">
        <f>ROUND(I152*H152,2)</f>
        <v>0</v>
      </c>
      <c r="BL152" s="17" t="s">
        <v>141</v>
      </c>
      <c r="BM152" s="170" t="s">
        <v>162</v>
      </c>
    </row>
    <row r="153" spans="2:51" s="13" customFormat="1" ht="12">
      <c r="B153" s="172"/>
      <c r="D153" s="173" t="s">
        <v>144</v>
      </c>
      <c r="E153" s="174" t="s">
        <v>1</v>
      </c>
      <c r="F153" s="175" t="s">
        <v>163</v>
      </c>
      <c r="H153" s="176">
        <v>14.456</v>
      </c>
      <c r="I153" s="177"/>
      <c r="L153" s="172"/>
      <c r="M153" s="178"/>
      <c r="N153" s="179"/>
      <c r="O153" s="179"/>
      <c r="P153" s="179"/>
      <c r="Q153" s="179"/>
      <c r="R153" s="179"/>
      <c r="S153" s="179"/>
      <c r="T153" s="180"/>
      <c r="AT153" s="174" t="s">
        <v>144</v>
      </c>
      <c r="AU153" s="174" t="s">
        <v>142</v>
      </c>
      <c r="AV153" s="13" t="s">
        <v>142</v>
      </c>
      <c r="AW153" s="13" t="s">
        <v>33</v>
      </c>
      <c r="AX153" s="13" t="s">
        <v>84</v>
      </c>
      <c r="AY153" s="174" t="s">
        <v>134</v>
      </c>
    </row>
    <row r="154" spans="1:65" s="2" customFormat="1" ht="21.75" customHeight="1">
      <c r="A154" s="32"/>
      <c r="B154" s="157"/>
      <c r="C154" s="158">
        <v>6</v>
      </c>
      <c r="D154" s="158" t="s">
        <v>137</v>
      </c>
      <c r="E154" s="159" t="s">
        <v>165</v>
      </c>
      <c r="F154" s="160" t="s">
        <v>166</v>
      </c>
      <c r="G154" s="161" t="s">
        <v>140</v>
      </c>
      <c r="H154" s="162">
        <v>5.21</v>
      </c>
      <c r="I154" s="163"/>
      <c r="J154" s="164">
        <f>ROUND(I154*H154,2)</f>
        <v>0</v>
      </c>
      <c r="K154" s="165"/>
      <c r="L154" s="33"/>
      <c r="M154" s="166" t="s">
        <v>1</v>
      </c>
      <c r="N154" s="167" t="s">
        <v>42</v>
      </c>
      <c r="O154" s="58"/>
      <c r="P154" s="168">
        <f>O154*H154</f>
        <v>0</v>
      </c>
      <c r="Q154" s="168">
        <v>0.0567</v>
      </c>
      <c r="R154" s="168">
        <f>Q154*H154</f>
        <v>0.295407</v>
      </c>
      <c r="S154" s="168">
        <v>0</v>
      </c>
      <c r="T154" s="16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134</v>
      </c>
      <c r="BE154" s="171">
        <f>IF(N154="základní",J154,0)</f>
        <v>0</v>
      </c>
      <c r="BF154" s="171">
        <f>IF(N154="snížená",J154,0)</f>
        <v>0</v>
      </c>
      <c r="BG154" s="171">
        <f>IF(N154="zákl. přenesená",J154,0)</f>
        <v>0</v>
      </c>
      <c r="BH154" s="171">
        <f>IF(N154="sníž. přenesená",J154,0)</f>
        <v>0</v>
      </c>
      <c r="BI154" s="171">
        <f>IF(N154="nulová",J154,0)</f>
        <v>0</v>
      </c>
      <c r="BJ154" s="17" t="s">
        <v>142</v>
      </c>
      <c r="BK154" s="171">
        <f>ROUND(I154*H154,2)</f>
        <v>0</v>
      </c>
      <c r="BL154" s="17" t="s">
        <v>141</v>
      </c>
      <c r="BM154" s="170" t="s">
        <v>167</v>
      </c>
    </row>
    <row r="155" spans="2:51" s="13" customFormat="1" ht="12">
      <c r="B155" s="172"/>
      <c r="D155" s="173" t="s">
        <v>144</v>
      </c>
      <c r="E155" s="174" t="s">
        <v>1</v>
      </c>
      <c r="F155" s="175" t="s">
        <v>168</v>
      </c>
      <c r="H155" s="176">
        <v>5.21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144</v>
      </c>
      <c r="AU155" s="174" t="s">
        <v>142</v>
      </c>
      <c r="AV155" s="13" t="s">
        <v>142</v>
      </c>
      <c r="AW155" s="13" t="s">
        <v>33</v>
      </c>
      <c r="AX155" s="13" t="s">
        <v>84</v>
      </c>
      <c r="AY155" s="174" t="s">
        <v>134</v>
      </c>
    </row>
    <row r="156" spans="1:65" s="2" customFormat="1" ht="16.5" customHeight="1">
      <c r="A156" s="32"/>
      <c r="B156" s="157"/>
      <c r="C156" s="158">
        <v>7</v>
      </c>
      <c r="D156" s="158" t="s">
        <v>137</v>
      </c>
      <c r="E156" s="159" t="s">
        <v>169</v>
      </c>
      <c r="F156" s="160" t="s">
        <v>170</v>
      </c>
      <c r="G156" s="161" t="s">
        <v>171</v>
      </c>
      <c r="H156" s="162">
        <v>2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0.04684</v>
      </c>
      <c r="R156" s="168">
        <f>Q156*H156</f>
        <v>0.09368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134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142</v>
      </c>
      <c r="BK156" s="171">
        <f>ROUND(I156*H156,2)</f>
        <v>0</v>
      </c>
      <c r="BL156" s="17" t="s">
        <v>141</v>
      </c>
      <c r="BM156" s="170" t="s">
        <v>172</v>
      </c>
    </row>
    <row r="157" spans="1:65" s="2" customFormat="1" ht="16.5" customHeight="1">
      <c r="A157" s="32"/>
      <c r="B157" s="157"/>
      <c r="C157" s="188">
        <v>8</v>
      </c>
      <c r="D157" s="188" t="s">
        <v>173</v>
      </c>
      <c r="E157" s="189" t="s">
        <v>174</v>
      </c>
      <c r="F157" s="190" t="s">
        <v>175</v>
      </c>
      <c r="G157" s="191" t="s">
        <v>171</v>
      </c>
      <c r="H157" s="192">
        <v>2</v>
      </c>
      <c r="I157" s="193"/>
      <c r="J157" s="194">
        <f>ROUND(I157*H157,2)</f>
        <v>0</v>
      </c>
      <c r="K157" s="195"/>
      <c r="L157" s="196"/>
      <c r="M157" s="197" t="s">
        <v>1</v>
      </c>
      <c r="N157" s="198" t="s">
        <v>42</v>
      </c>
      <c r="O157" s="58"/>
      <c r="P157" s="168">
        <f>O157*H157</f>
        <v>0</v>
      </c>
      <c r="Q157" s="168">
        <v>0.02347</v>
      </c>
      <c r="R157" s="168">
        <f>Q157*H157</f>
        <v>0.04694</v>
      </c>
      <c r="S157" s="168">
        <v>0</v>
      </c>
      <c r="T157" s="16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154</v>
      </c>
      <c r="AT157" s="170" t="s">
        <v>173</v>
      </c>
      <c r="AU157" s="170" t="s">
        <v>142</v>
      </c>
      <c r="AY157" s="17" t="s">
        <v>134</v>
      </c>
      <c r="BE157" s="171">
        <f>IF(N157="základní",J157,0)</f>
        <v>0</v>
      </c>
      <c r="BF157" s="171">
        <f>IF(N157="snížená",J157,0)</f>
        <v>0</v>
      </c>
      <c r="BG157" s="171">
        <f>IF(N157="zákl. přenesená",J157,0)</f>
        <v>0</v>
      </c>
      <c r="BH157" s="171">
        <f>IF(N157="sníž. přenesená",J157,0)</f>
        <v>0</v>
      </c>
      <c r="BI157" s="171">
        <f>IF(N157="nulová",J157,0)</f>
        <v>0</v>
      </c>
      <c r="BJ157" s="17" t="s">
        <v>142</v>
      </c>
      <c r="BK157" s="171">
        <f>ROUND(I157*H157,2)</f>
        <v>0</v>
      </c>
      <c r="BL157" s="17" t="s">
        <v>141</v>
      </c>
      <c r="BM157" s="170" t="s">
        <v>176</v>
      </c>
    </row>
    <row r="158" spans="2:63" s="12" customFormat="1" ht="22.9" customHeight="1">
      <c r="B158" s="144"/>
      <c r="D158" s="145" t="s">
        <v>75</v>
      </c>
      <c r="E158" s="155" t="s">
        <v>159</v>
      </c>
      <c r="F158" s="155" t="s">
        <v>177</v>
      </c>
      <c r="I158" s="147"/>
      <c r="J158" s="156">
        <f>BK158</f>
        <v>0</v>
      </c>
      <c r="L158" s="144"/>
      <c r="M158" s="149"/>
      <c r="N158" s="150"/>
      <c r="O158" s="150"/>
      <c r="P158" s="151">
        <f>SUM(P159:P179)</f>
        <v>0</v>
      </c>
      <c r="Q158" s="150"/>
      <c r="R158" s="151">
        <f>SUM(R159:R179)</f>
        <v>0.00268</v>
      </c>
      <c r="S158" s="150"/>
      <c r="T158" s="152">
        <f>SUM(T159:T179)</f>
        <v>2.8171141</v>
      </c>
      <c r="AR158" s="145" t="s">
        <v>84</v>
      </c>
      <c r="AT158" s="153" t="s">
        <v>75</v>
      </c>
      <c r="AU158" s="153" t="s">
        <v>84</v>
      </c>
      <c r="AY158" s="145" t="s">
        <v>134</v>
      </c>
      <c r="BK158" s="154">
        <f>SUM(BK159:BK179)</f>
        <v>0</v>
      </c>
    </row>
    <row r="159" spans="1:65" s="2" customFormat="1" ht="21.75" customHeight="1">
      <c r="A159" s="32"/>
      <c r="B159" s="157"/>
      <c r="C159" s="158">
        <v>9</v>
      </c>
      <c r="D159" s="158" t="s">
        <v>137</v>
      </c>
      <c r="E159" s="159" t="s">
        <v>178</v>
      </c>
      <c r="F159" s="160" t="s">
        <v>179</v>
      </c>
      <c r="G159" s="161" t="s">
        <v>140</v>
      </c>
      <c r="H159" s="162">
        <v>20.094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</v>
      </c>
      <c r="R159" s="168">
        <f>Q159*H159</f>
        <v>0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180</v>
      </c>
      <c r="AT159" s="170" t="s">
        <v>137</v>
      </c>
      <c r="AU159" s="170" t="s">
        <v>142</v>
      </c>
      <c r="AY159" s="17" t="s">
        <v>134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142</v>
      </c>
      <c r="BK159" s="171">
        <f>ROUND(I159*H159,2)</f>
        <v>0</v>
      </c>
      <c r="BL159" s="17" t="s">
        <v>180</v>
      </c>
      <c r="BM159" s="170" t="s">
        <v>181</v>
      </c>
    </row>
    <row r="160" spans="2:51" s="14" customFormat="1" ht="12">
      <c r="B160" s="181"/>
      <c r="D160" s="173" t="s">
        <v>144</v>
      </c>
      <c r="E160" s="182" t="s">
        <v>1</v>
      </c>
      <c r="F160" s="183" t="s">
        <v>182</v>
      </c>
      <c r="H160" s="182" t="s">
        <v>1</v>
      </c>
      <c r="I160" s="184"/>
      <c r="L160" s="181"/>
      <c r="M160" s="185"/>
      <c r="N160" s="186"/>
      <c r="O160" s="186"/>
      <c r="P160" s="186"/>
      <c r="Q160" s="186"/>
      <c r="R160" s="186"/>
      <c r="S160" s="186"/>
      <c r="T160" s="187"/>
      <c r="AT160" s="182" t="s">
        <v>144</v>
      </c>
      <c r="AU160" s="182" t="s">
        <v>142</v>
      </c>
      <c r="AV160" s="14" t="s">
        <v>84</v>
      </c>
      <c r="AW160" s="14" t="s">
        <v>33</v>
      </c>
      <c r="AX160" s="14" t="s">
        <v>76</v>
      </c>
      <c r="AY160" s="182" t="s">
        <v>134</v>
      </c>
    </row>
    <row r="161" spans="2:51" s="13" customFormat="1" ht="12">
      <c r="B161" s="172"/>
      <c r="D161" s="173" t="s">
        <v>144</v>
      </c>
      <c r="E161" s="174" t="s">
        <v>1</v>
      </c>
      <c r="F161" s="175" t="s">
        <v>183</v>
      </c>
      <c r="H161" s="176">
        <v>14.404</v>
      </c>
      <c r="I161" s="177"/>
      <c r="L161" s="172"/>
      <c r="M161" s="178"/>
      <c r="N161" s="179"/>
      <c r="O161" s="179"/>
      <c r="P161" s="179"/>
      <c r="Q161" s="179"/>
      <c r="R161" s="179"/>
      <c r="S161" s="179"/>
      <c r="T161" s="180"/>
      <c r="AT161" s="174" t="s">
        <v>144</v>
      </c>
      <c r="AU161" s="174" t="s">
        <v>142</v>
      </c>
      <c r="AV161" s="13" t="s">
        <v>142</v>
      </c>
      <c r="AW161" s="13" t="s">
        <v>33</v>
      </c>
      <c r="AX161" s="13" t="s">
        <v>76</v>
      </c>
      <c r="AY161" s="174" t="s">
        <v>134</v>
      </c>
    </row>
    <row r="162" spans="2:51" s="14" customFormat="1" ht="12">
      <c r="B162" s="181"/>
      <c r="D162" s="173" t="s">
        <v>144</v>
      </c>
      <c r="E162" s="182" t="s">
        <v>1</v>
      </c>
      <c r="F162" s="183" t="s">
        <v>184</v>
      </c>
      <c r="H162" s="182" t="s">
        <v>1</v>
      </c>
      <c r="I162" s="184"/>
      <c r="L162" s="181"/>
      <c r="M162" s="185"/>
      <c r="N162" s="186"/>
      <c r="O162" s="186"/>
      <c r="P162" s="186"/>
      <c r="Q162" s="186"/>
      <c r="R162" s="186"/>
      <c r="S162" s="186"/>
      <c r="T162" s="187"/>
      <c r="AT162" s="182" t="s">
        <v>144</v>
      </c>
      <c r="AU162" s="182" t="s">
        <v>142</v>
      </c>
      <c r="AV162" s="14" t="s">
        <v>84</v>
      </c>
      <c r="AW162" s="14" t="s">
        <v>33</v>
      </c>
      <c r="AX162" s="14" t="s">
        <v>76</v>
      </c>
      <c r="AY162" s="182" t="s">
        <v>134</v>
      </c>
    </row>
    <row r="163" spans="2:51" s="13" customFormat="1" ht="12">
      <c r="B163" s="172"/>
      <c r="D163" s="173" t="s">
        <v>144</v>
      </c>
      <c r="E163" s="174" t="s">
        <v>1</v>
      </c>
      <c r="F163" s="175" t="s">
        <v>185</v>
      </c>
      <c r="H163" s="176">
        <v>1.009</v>
      </c>
      <c r="I163" s="177"/>
      <c r="L163" s="172"/>
      <c r="M163" s="178"/>
      <c r="N163" s="179"/>
      <c r="O163" s="179"/>
      <c r="P163" s="179"/>
      <c r="Q163" s="179"/>
      <c r="R163" s="179"/>
      <c r="S163" s="179"/>
      <c r="T163" s="180"/>
      <c r="AT163" s="174" t="s">
        <v>144</v>
      </c>
      <c r="AU163" s="174" t="s">
        <v>142</v>
      </c>
      <c r="AV163" s="13" t="s">
        <v>142</v>
      </c>
      <c r="AW163" s="13" t="s">
        <v>33</v>
      </c>
      <c r="AX163" s="13" t="s">
        <v>76</v>
      </c>
      <c r="AY163" s="174" t="s">
        <v>134</v>
      </c>
    </row>
    <row r="164" spans="2:51" s="13" customFormat="1" ht="12">
      <c r="B164" s="172"/>
      <c r="D164" s="173" t="s">
        <v>144</v>
      </c>
      <c r="E164" s="174" t="s">
        <v>1</v>
      </c>
      <c r="F164" s="175" t="s">
        <v>186</v>
      </c>
      <c r="H164" s="176">
        <v>4.681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144</v>
      </c>
      <c r="AU164" s="174" t="s">
        <v>142</v>
      </c>
      <c r="AV164" s="13" t="s">
        <v>142</v>
      </c>
      <c r="AW164" s="13" t="s">
        <v>33</v>
      </c>
      <c r="AX164" s="13" t="s">
        <v>76</v>
      </c>
      <c r="AY164" s="174" t="s">
        <v>134</v>
      </c>
    </row>
    <row r="165" spans="2:51" s="15" customFormat="1" ht="12">
      <c r="B165" s="199"/>
      <c r="D165" s="173" t="s">
        <v>144</v>
      </c>
      <c r="E165" s="200" t="s">
        <v>1</v>
      </c>
      <c r="F165" s="201" t="s">
        <v>187</v>
      </c>
      <c r="H165" s="202">
        <v>20.094</v>
      </c>
      <c r="I165" s="203"/>
      <c r="L165" s="199"/>
      <c r="M165" s="204"/>
      <c r="N165" s="205"/>
      <c r="O165" s="205"/>
      <c r="P165" s="205"/>
      <c r="Q165" s="205"/>
      <c r="R165" s="205"/>
      <c r="S165" s="205"/>
      <c r="T165" s="206"/>
      <c r="AT165" s="200" t="s">
        <v>144</v>
      </c>
      <c r="AU165" s="200" t="s">
        <v>142</v>
      </c>
      <c r="AV165" s="15" t="s">
        <v>141</v>
      </c>
      <c r="AW165" s="15" t="s">
        <v>33</v>
      </c>
      <c r="AX165" s="15" t="s">
        <v>84</v>
      </c>
      <c r="AY165" s="200" t="s">
        <v>134</v>
      </c>
    </row>
    <row r="166" spans="1:65" s="2" customFormat="1" ht="21.75" customHeight="1">
      <c r="A166" s="32"/>
      <c r="B166" s="157"/>
      <c r="C166" s="158">
        <v>10</v>
      </c>
      <c r="D166" s="158" t="s">
        <v>137</v>
      </c>
      <c r="E166" s="159" t="s">
        <v>188</v>
      </c>
      <c r="F166" s="160" t="s">
        <v>189</v>
      </c>
      <c r="G166" s="161" t="s">
        <v>140</v>
      </c>
      <c r="H166" s="162">
        <v>26.094</v>
      </c>
      <c r="I166" s="163"/>
      <c r="J166" s="164">
        <f>ROUND(I166*H166,2)</f>
        <v>0</v>
      </c>
      <c r="K166" s="165"/>
      <c r="L166" s="33"/>
      <c r="M166" s="166" t="s">
        <v>1</v>
      </c>
      <c r="N166" s="167" t="s">
        <v>42</v>
      </c>
      <c r="O166" s="58"/>
      <c r="P166" s="168">
        <f>O166*H166</f>
        <v>0</v>
      </c>
      <c r="Q166" s="168">
        <v>0</v>
      </c>
      <c r="R166" s="168">
        <f>Q166*H166</f>
        <v>0</v>
      </c>
      <c r="S166" s="168">
        <v>0.00015</v>
      </c>
      <c r="T166" s="169">
        <f>S166*H166</f>
        <v>0.0039141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0" t="s">
        <v>180</v>
      </c>
      <c r="AT166" s="170" t="s">
        <v>137</v>
      </c>
      <c r="AU166" s="170" t="s">
        <v>142</v>
      </c>
      <c r="AY166" s="17" t="s">
        <v>134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17" t="s">
        <v>142</v>
      </c>
      <c r="BK166" s="171">
        <f>ROUND(I166*H166,2)</f>
        <v>0</v>
      </c>
      <c r="BL166" s="17" t="s">
        <v>180</v>
      </c>
      <c r="BM166" s="170" t="s">
        <v>190</v>
      </c>
    </row>
    <row r="167" spans="2:51" s="14" customFormat="1" ht="22.5">
      <c r="B167" s="181"/>
      <c r="D167" s="173" t="s">
        <v>144</v>
      </c>
      <c r="E167" s="182" t="s">
        <v>1</v>
      </c>
      <c r="F167" s="183" t="s">
        <v>191</v>
      </c>
      <c r="H167" s="182" t="s">
        <v>1</v>
      </c>
      <c r="I167" s="184"/>
      <c r="L167" s="181"/>
      <c r="M167" s="185"/>
      <c r="N167" s="186"/>
      <c r="O167" s="186"/>
      <c r="P167" s="186"/>
      <c r="Q167" s="186"/>
      <c r="R167" s="186"/>
      <c r="S167" s="186"/>
      <c r="T167" s="187"/>
      <c r="AT167" s="182" t="s">
        <v>144</v>
      </c>
      <c r="AU167" s="182" t="s">
        <v>142</v>
      </c>
      <c r="AV167" s="14" t="s">
        <v>84</v>
      </c>
      <c r="AW167" s="14" t="s">
        <v>33</v>
      </c>
      <c r="AX167" s="14" t="s">
        <v>76</v>
      </c>
      <c r="AY167" s="182" t="s">
        <v>134</v>
      </c>
    </row>
    <row r="168" spans="2:51" s="13" customFormat="1" ht="12">
      <c r="B168" s="172"/>
      <c r="D168" s="173" t="s">
        <v>144</v>
      </c>
      <c r="E168" s="174" t="s">
        <v>1</v>
      </c>
      <c r="F168" s="175" t="s">
        <v>192</v>
      </c>
      <c r="H168" s="176">
        <v>26.094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144</v>
      </c>
      <c r="AU168" s="174" t="s">
        <v>142</v>
      </c>
      <c r="AV168" s="13" t="s">
        <v>142</v>
      </c>
      <c r="AW168" s="13" t="s">
        <v>33</v>
      </c>
      <c r="AX168" s="13" t="s">
        <v>84</v>
      </c>
      <c r="AY168" s="174" t="s">
        <v>134</v>
      </c>
    </row>
    <row r="169" spans="1:65" s="2" customFormat="1" ht="21.75" customHeight="1">
      <c r="A169" s="32"/>
      <c r="B169" s="157"/>
      <c r="C169" s="158">
        <v>11</v>
      </c>
      <c r="D169" s="158" t="s">
        <v>137</v>
      </c>
      <c r="E169" s="159" t="s">
        <v>193</v>
      </c>
      <c r="F169" s="160" t="s">
        <v>194</v>
      </c>
      <c r="G169" s="161" t="s">
        <v>140</v>
      </c>
      <c r="H169" s="162">
        <v>67</v>
      </c>
      <c r="I169" s="163"/>
      <c r="J169" s="164">
        <f>ROUND(I169*H169,2)</f>
        <v>0</v>
      </c>
      <c r="K169" s="165"/>
      <c r="L169" s="33"/>
      <c r="M169" s="166" t="s">
        <v>1</v>
      </c>
      <c r="N169" s="167" t="s">
        <v>42</v>
      </c>
      <c r="O169" s="58"/>
      <c r="P169" s="168">
        <f>O169*H169</f>
        <v>0</v>
      </c>
      <c r="Q169" s="168">
        <v>4E-05</v>
      </c>
      <c r="R169" s="168">
        <f>Q169*H169</f>
        <v>0.00268</v>
      </c>
      <c r="S169" s="168">
        <v>0</v>
      </c>
      <c r="T169" s="16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0" t="s">
        <v>141</v>
      </c>
      <c r="AT169" s="170" t="s">
        <v>137</v>
      </c>
      <c r="AU169" s="170" t="s">
        <v>142</v>
      </c>
      <c r="AY169" s="17" t="s">
        <v>134</v>
      </c>
      <c r="BE169" s="171">
        <f>IF(N169="základní",J169,0)</f>
        <v>0</v>
      </c>
      <c r="BF169" s="171">
        <f>IF(N169="snížená",J169,0)</f>
        <v>0</v>
      </c>
      <c r="BG169" s="171">
        <f>IF(N169="zákl. přenesená",J169,0)</f>
        <v>0</v>
      </c>
      <c r="BH169" s="171">
        <f>IF(N169="sníž. přenesená",J169,0)</f>
        <v>0</v>
      </c>
      <c r="BI169" s="171">
        <f>IF(N169="nulová",J169,0)</f>
        <v>0</v>
      </c>
      <c r="BJ169" s="17" t="s">
        <v>142</v>
      </c>
      <c r="BK169" s="171">
        <f>ROUND(I169*H169,2)</f>
        <v>0</v>
      </c>
      <c r="BL169" s="17" t="s">
        <v>141</v>
      </c>
      <c r="BM169" s="170" t="s">
        <v>195</v>
      </c>
    </row>
    <row r="170" spans="2:51" s="13" customFormat="1" ht="12">
      <c r="B170" s="172"/>
      <c r="D170" s="173" t="s">
        <v>144</v>
      </c>
      <c r="E170" s="174" t="s">
        <v>1</v>
      </c>
      <c r="F170" s="175" t="s">
        <v>196</v>
      </c>
      <c r="H170" s="176">
        <v>17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144</v>
      </c>
      <c r="AU170" s="174" t="s">
        <v>142</v>
      </c>
      <c r="AV170" s="13" t="s">
        <v>142</v>
      </c>
      <c r="AW170" s="13" t="s">
        <v>33</v>
      </c>
      <c r="AX170" s="13" t="s">
        <v>76</v>
      </c>
      <c r="AY170" s="174" t="s">
        <v>134</v>
      </c>
    </row>
    <row r="171" spans="2:51" s="14" customFormat="1" ht="12">
      <c r="B171" s="181"/>
      <c r="D171" s="173" t="s">
        <v>144</v>
      </c>
      <c r="E171" s="182" t="s">
        <v>1</v>
      </c>
      <c r="F171" s="183" t="s">
        <v>197</v>
      </c>
      <c r="H171" s="182" t="s">
        <v>1</v>
      </c>
      <c r="I171" s="184"/>
      <c r="L171" s="181"/>
      <c r="M171" s="185"/>
      <c r="N171" s="186"/>
      <c r="O171" s="186"/>
      <c r="P171" s="186"/>
      <c r="Q171" s="186"/>
      <c r="R171" s="186"/>
      <c r="S171" s="186"/>
      <c r="T171" s="187"/>
      <c r="AT171" s="182" t="s">
        <v>144</v>
      </c>
      <c r="AU171" s="182" t="s">
        <v>142</v>
      </c>
      <c r="AV171" s="14" t="s">
        <v>84</v>
      </c>
      <c r="AW171" s="14" t="s">
        <v>33</v>
      </c>
      <c r="AX171" s="14" t="s">
        <v>76</v>
      </c>
      <c r="AY171" s="182" t="s">
        <v>134</v>
      </c>
    </row>
    <row r="172" spans="2:51" s="13" customFormat="1" ht="12">
      <c r="B172" s="172"/>
      <c r="D172" s="173" t="s">
        <v>144</v>
      </c>
      <c r="E172" s="174" t="s">
        <v>1</v>
      </c>
      <c r="F172" s="175" t="s">
        <v>164</v>
      </c>
      <c r="H172" s="176">
        <v>50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144</v>
      </c>
      <c r="AU172" s="174" t="s">
        <v>142</v>
      </c>
      <c r="AV172" s="13" t="s">
        <v>142</v>
      </c>
      <c r="AW172" s="13" t="s">
        <v>33</v>
      </c>
      <c r="AX172" s="13" t="s">
        <v>76</v>
      </c>
      <c r="AY172" s="174" t="s">
        <v>134</v>
      </c>
    </row>
    <row r="173" spans="2:51" s="15" customFormat="1" ht="12">
      <c r="B173" s="199"/>
      <c r="D173" s="173" t="s">
        <v>144</v>
      </c>
      <c r="E173" s="200" t="s">
        <v>1</v>
      </c>
      <c r="F173" s="201" t="s">
        <v>187</v>
      </c>
      <c r="H173" s="202">
        <v>67</v>
      </c>
      <c r="I173" s="203"/>
      <c r="L173" s="199"/>
      <c r="M173" s="204"/>
      <c r="N173" s="205"/>
      <c r="O173" s="205"/>
      <c r="P173" s="205"/>
      <c r="Q173" s="205"/>
      <c r="R173" s="205"/>
      <c r="S173" s="205"/>
      <c r="T173" s="206"/>
      <c r="AT173" s="200" t="s">
        <v>144</v>
      </c>
      <c r="AU173" s="200" t="s">
        <v>142</v>
      </c>
      <c r="AV173" s="15" t="s">
        <v>141</v>
      </c>
      <c r="AW173" s="15" t="s">
        <v>33</v>
      </c>
      <c r="AX173" s="15" t="s">
        <v>84</v>
      </c>
      <c r="AY173" s="200" t="s">
        <v>134</v>
      </c>
    </row>
    <row r="174" spans="1:65" s="2" customFormat="1" ht="16.5" customHeight="1">
      <c r="A174" s="32"/>
      <c r="B174" s="157"/>
      <c r="C174" s="158">
        <v>12</v>
      </c>
      <c r="D174" s="158" t="s">
        <v>137</v>
      </c>
      <c r="E174" s="159" t="s">
        <v>198</v>
      </c>
      <c r="F174" s="160" t="s">
        <v>199</v>
      </c>
      <c r="G174" s="161" t="s">
        <v>140</v>
      </c>
      <c r="H174" s="162">
        <v>28.132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</v>
      </c>
      <c r="R174" s="168">
        <f>Q174*H174</f>
        <v>0</v>
      </c>
      <c r="S174" s="168">
        <v>0.1</v>
      </c>
      <c r="T174" s="169">
        <f>S174*H174</f>
        <v>2.8132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141</v>
      </c>
      <c r="AT174" s="170" t="s">
        <v>137</v>
      </c>
      <c r="AU174" s="170" t="s">
        <v>142</v>
      </c>
      <c r="AY174" s="17" t="s">
        <v>134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142</v>
      </c>
      <c r="BK174" s="171">
        <f>ROUND(I174*H174,2)</f>
        <v>0</v>
      </c>
      <c r="BL174" s="17" t="s">
        <v>141</v>
      </c>
      <c r="BM174" s="170" t="s">
        <v>200</v>
      </c>
    </row>
    <row r="175" spans="2:51" s="13" customFormat="1" ht="12">
      <c r="B175" s="172"/>
      <c r="D175" s="173" t="s">
        <v>144</v>
      </c>
      <c r="E175" s="174" t="s">
        <v>1</v>
      </c>
      <c r="F175" s="175" t="s">
        <v>201</v>
      </c>
      <c r="H175" s="176">
        <v>28.132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144</v>
      </c>
      <c r="AU175" s="174" t="s">
        <v>142</v>
      </c>
      <c r="AV175" s="13" t="s">
        <v>142</v>
      </c>
      <c r="AW175" s="13" t="s">
        <v>33</v>
      </c>
      <c r="AX175" s="13" t="s">
        <v>84</v>
      </c>
      <c r="AY175" s="174" t="s">
        <v>134</v>
      </c>
    </row>
    <row r="176" spans="1:65" s="2" customFormat="1" ht="16.5" customHeight="1">
      <c r="A176" s="32"/>
      <c r="B176" s="157"/>
      <c r="C176" s="158">
        <v>13</v>
      </c>
      <c r="D176" s="158" t="s">
        <v>137</v>
      </c>
      <c r="E176" s="159" t="s">
        <v>202</v>
      </c>
      <c r="F176" s="160" t="s">
        <v>203</v>
      </c>
      <c r="G176" s="161" t="s">
        <v>140</v>
      </c>
      <c r="H176" s="162">
        <v>5.784</v>
      </c>
      <c r="I176" s="163"/>
      <c r="J176" s="164">
        <f>ROUND(I176*H176,2)</f>
        <v>0</v>
      </c>
      <c r="K176" s="165"/>
      <c r="L176" s="33"/>
      <c r="M176" s="166" t="s">
        <v>1</v>
      </c>
      <c r="N176" s="167" t="s">
        <v>42</v>
      </c>
      <c r="O176" s="58"/>
      <c r="P176" s="168">
        <f>O176*H176</f>
        <v>0</v>
      </c>
      <c r="Q176" s="168">
        <v>0</v>
      </c>
      <c r="R176" s="168">
        <f>Q176*H176</f>
        <v>0</v>
      </c>
      <c r="S176" s="168">
        <v>0</v>
      </c>
      <c r="T176" s="169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0" t="s">
        <v>141</v>
      </c>
      <c r="AT176" s="170" t="s">
        <v>137</v>
      </c>
      <c r="AU176" s="170" t="s">
        <v>142</v>
      </c>
      <c r="AY176" s="17" t="s">
        <v>134</v>
      </c>
      <c r="BE176" s="171">
        <f>IF(N176="základní",J176,0)</f>
        <v>0</v>
      </c>
      <c r="BF176" s="171">
        <f>IF(N176="snížená",J176,0)</f>
        <v>0</v>
      </c>
      <c r="BG176" s="171">
        <f>IF(N176="zákl. přenesená",J176,0)</f>
        <v>0</v>
      </c>
      <c r="BH176" s="171">
        <f>IF(N176="sníž. přenesená",J176,0)</f>
        <v>0</v>
      </c>
      <c r="BI176" s="171">
        <f>IF(N176="nulová",J176,0)</f>
        <v>0</v>
      </c>
      <c r="BJ176" s="17" t="s">
        <v>142</v>
      </c>
      <c r="BK176" s="171">
        <f>ROUND(I176*H176,2)</f>
        <v>0</v>
      </c>
      <c r="BL176" s="17" t="s">
        <v>141</v>
      </c>
      <c r="BM176" s="170" t="s">
        <v>204</v>
      </c>
    </row>
    <row r="177" spans="2:51" s="13" customFormat="1" ht="12">
      <c r="B177" s="172"/>
      <c r="D177" s="173" t="s">
        <v>144</v>
      </c>
      <c r="E177" s="174" t="s">
        <v>1</v>
      </c>
      <c r="F177" s="175" t="s">
        <v>205</v>
      </c>
      <c r="H177" s="176">
        <v>4.681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144</v>
      </c>
      <c r="AU177" s="174" t="s">
        <v>142</v>
      </c>
      <c r="AV177" s="13" t="s">
        <v>142</v>
      </c>
      <c r="AW177" s="13" t="s">
        <v>33</v>
      </c>
      <c r="AX177" s="13" t="s">
        <v>76</v>
      </c>
      <c r="AY177" s="174" t="s">
        <v>134</v>
      </c>
    </row>
    <row r="178" spans="2:51" s="13" customFormat="1" ht="12">
      <c r="B178" s="172"/>
      <c r="D178" s="173" t="s">
        <v>144</v>
      </c>
      <c r="E178" s="174" t="s">
        <v>1</v>
      </c>
      <c r="F178" s="175" t="s">
        <v>206</v>
      </c>
      <c r="H178" s="176">
        <v>1.103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80"/>
      <c r="AT178" s="174" t="s">
        <v>144</v>
      </c>
      <c r="AU178" s="174" t="s">
        <v>142</v>
      </c>
      <c r="AV178" s="13" t="s">
        <v>142</v>
      </c>
      <c r="AW178" s="13" t="s">
        <v>33</v>
      </c>
      <c r="AX178" s="13" t="s">
        <v>76</v>
      </c>
      <c r="AY178" s="174" t="s">
        <v>134</v>
      </c>
    </row>
    <row r="179" spans="2:51" s="15" customFormat="1" ht="12">
      <c r="B179" s="199"/>
      <c r="D179" s="173" t="s">
        <v>144</v>
      </c>
      <c r="E179" s="200" t="s">
        <v>1</v>
      </c>
      <c r="F179" s="201" t="s">
        <v>187</v>
      </c>
      <c r="H179" s="202">
        <v>5.784</v>
      </c>
      <c r="I179" s="203"/>
      <c r="L179" s="199"/>
      <c r="M179" s="204"/>
      <c r="N179" s="205"/>
      <c r="O179" s="205"/>
      <c r="P179" s="205"/>
      <c r="Q179" s="205"/>
      <c r="R179" s="205"/>
      <c r="S179" s="205"/>
      <c r="T179" s="206"/>
      <c r="AT179" s="200" t="s">
        <v>144</v>
      </c>
      <c r="AU179" s="200" t="s">
        <v>142</v>
      </c>
      <c r="AV179" s="15" t="s">
        <v>141</v>
      </c>
      <c r="AW179" s="15" t="s">
        <v>33</v>
      </c>
      <c r="AX179" s="15" t="s">
        <v>84</v>
      </c>
      <c r="AY179" s="200" t="s">
        <v>134</v>
      </c>
    </row>
    <row r="180" spans="2:63" s="12" customFormat="1" ht="22.9" customHeight="1">
      <c r="B180" s="144"/>
      <c r="D180" s="145" t="s">
        <v>75</v>
      </c>
      <c r="E180" s="155" t="s">
        <v>207</v>
      </c>
      <c r="F180" s="155" t="s">
        <v>208</v>
      </c>
      <c r="I180" s="147"/>
      <c r="J180" s="156">
        <f>BK180</f>
        <v>0</v>
      </c>
      <c r="L180" s="144"/>
      <c r="M180" s="149"/>
      <c r="N180" s="150"/>
      <c r="O180" s="150"/>
      <c r="P180" s="151">
        <f>SUM(P181:P187)</f>
        <v>0</v>
      </c>
      <c r="Q180" s="150"/>
      <c r="R180" s="151">
        <f>SUM(R181:R187)</f>
        <v>0</v>
      </c>
      <c r="S180" s="150"/>
      <c r="T180" s="152">
        <f>SUM(T181:T187)</f>
        <v>0</v>
      </c>
      <c r="AR180" s="145" t="s">
        <v>84</v>
      </c>
      <c r="AT180" s="153" t="s">
        <v>75</v>
      </c>
      <c r="AU180" s="153" t="s">
        <v>84</v>
      </c>
      <c r="AY180" s="145" t="s">
        <v>134</v>
      </c>
      <c r="BK180" s="154">
        <f>SUM(BK181:BK187)</f>
        <v>0</v>
      </c>
    </row>
    <row r="181" spans="1:65" s="2" customFormat="1" ht="21.75" customHeight="1">
      <c r="A181" s="32"/>
      <c r="B181" s="157"/>
      <c r="C181" s="158">
        <v>14</v>
      </c>
      <c r="D181" s="158" t="s">
        <v>137</v>
      </c>
      <c r="E181" s="159" t="s">
        <v>209</v>
      </c>
      <c r="F181" s="160" t="s">
        <v>210</v>
      </c>
      <c r="G181" s="161" t="s">
        <v>211</v>
      </c>
      <c r="H181" s="162">
        <v>3.049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</v>
      </c>
      <c r="T181" s="16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141</v>
      </c>
      <c r="AT181" s="170" t="s">
        <v>137</v>
      </c>
      <c r="AU181" s="170" t="s">
        <v>142</v>
      </c>
      <c r="AY181" s="17" t="s">
        <v>134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142</v>
      </c>
      <c r="BK181" s="171">
        <f>ROUND(I181*H181,2)</f>
        <v>0</v>
      </c>
      <c r="BL181" s="17" t="s">
        <v>141</v>
      </c>
      <c r="BM181" s="170" t="s">
        <v>212</v>
      </c>
    </row>
    <row r="182" spans="1:65" s="2" customFormat="1" ht="21.75" customHeight="1">
      <c r="A182" s="32"/>
      <c r="B182" s="157"/>
      <c r="C182" s="158">
        <v>15</v>
      </c>
      <c r="D182" s="158" t="s">
        <v>137</v>
      </c>
      <c r="E182" s="159" t="s">
        <v>213</v>
      </c>
      <c r="F182" s="160" t="s">
        <v>214</v>
      </c>
      <c r="G182" s="161" t="s">
        <v>211</v>
      </c>
      <c r="H182" s="162">
        <v>152.45</v>
      </c>
      <c r="I182" s="163"/>
      <c r="J182" s="164">
        <f>ROUND(I182*H182,2)</f>
        <v>0</v>
      </c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0</v>
      </c>
      <c r="R182" s="168">
        <f>Q182*H182</f>
        <v>0</v>
      </c>
      <c r="S182" s="168">
        <v>0</v>
      </c>
      <c r="T182" s="16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141</v>
      </c>
      <c r="AT182" s="170" t="s">
        <v>137</v>
      </c>
      <c r="AU182" s="170" t="s">
        <v>142</v>
      </c>
      <c r="AY182" s="17" t="s">
        <v>134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142</v>
      </c>
      <c r="BK182" s="171">
        <f>ROUND(I182*H182,2)</f>
        <v>0</v>
      </c>
      <c r="BL182" s="17" t="s">
        <v>141</v>
      </c>
      <c r="BM182" s="170" t="s">
        <v>215</v>
      </c>
    </row>
    <row r="183" spans="2:51" s="13" customFormat="1" ht="12">
      <c r="B183" s="172"/>
      <c r="D183" s="173" t="s">
        <v>144</v>
      </c>
      <c r="F183" s="175" t="s">
        <v>216</v>
      </c>
      <c r="H183" s="176">
        <v>152.45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142</v>
      </c>
      <c r="AV183" s="13" t="s">
        <v>142</v>
      </c>
      <c r="AW183" s="13" t="s">
        <v>3</v>
      </c>
      <c r="AX183" s="13" t="s">
        <v>84</v>
      </c>
      <c r="AY183" s="174" t="s">
        <v>134</v>
      </c>
    </row>
    <row r="184" spans="1:65" s="2" customFormat="1" ht="21.75" customHeight="1">
      <c r="A184" s="32"/>
      <c r="B184" s="157"/>
      <c r="C184" s="158">
        <v>16</v>
      </c>
      <c r="D184" s="158" t="s">
        <v>137</v>
      </c>
      <c r="E184" s="159" t="s">
        <v>217</v>
      </c>
      <c r="F184" s="160" t="s">
        <v>218</v>
      </c>
      <c r="G184" s="161" t="s">
        <v>211</v>
      </c>
      <c r="H184" s="162">
        <v>3.049</v>
      </c>
      <c r="I184" s="163"/>
      <c r="J184" s="164">
        <f>ROUND(I184*H184,2)</f>
        <v>0</v>
      </c>
      <c r="K184" s="165"/>
      <c r="L184" s="33"/>
      <c r="M184" s="166" t="s">
        <v>1</v>
      </c>
      <c r="N184" s="167" t="s">
        <v>42</v>
      </c>
      <c r="O184" s="58"/>
      <c r="P184" s="168">
        <f>O184*H184</f>
        <v>0</v>
      </c>
      <c r="Q184" s="168">
        <v>0</v>
      </c>
      <c r="R184" s="168">
        <f>Q184*H184</f>
        <v>0</v>
      </c>
      <c r="S184" s="168">
        <v>0</v>
      </c>
      <c r="T184" s="16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0" t="s">
        <v>141</v>
      </c>
      <c r="AT184" s="170" t="s">
        <v>137</v>
      </c>
      <c r="AU184" s="170" t="s">
        <v>142</v>
      </c>
      <c r="AY184" s="17" t="s">
        <v>134</v>
      </c>
      <c r="BE184" s="171">
        <f>IF(N184="základní",J184,0)</f>
        <v>0</v>
      </c>
      <c r="BF184" s="171">
        <f>IF(N184="snížená",J184,0)</f>
        <v>0</v>
      </c>
      <c r="BG184" s="171">
        <f>IF(N184="zákl. přenesená",J184,0)</f>
        <v>0</v>
      </c>
      <c r="BH184" s="171">
        <f>IF(N184="sníž. přenesená",J184,0)</f>
        <v>0</v>
      </c>
      <c r="BI184" s="171">
        <f>IF(N184="nulová",J184,0)</f>
        <v>0</v>
      </c>
      <c r="BJ184" s="17" t="s">
        <v>142</v>
      </c>
      <c r="BK184" s="171">
        <f>ROUND(I184*H184,2)</f>
        <v>0</v>
      </c>
      <c r="BL184" s="17" t="s">
        <v>141</v>
      </c>
      <c r="BM184" s="170" t="s">
        <v>219</v>
      </c>
    </row>
    <row r="185" spans="1:65" s="2" customFormat="1" ht="21.75" customHeight="1">
      <c r="A185" s="32"/>
      <c r="B185" s="157"/>
      <c r="C185" s="158">
        <v>17</v>
      </c>
      <c r="D185" s="158" t="s">
        <v>137</v>
      </c>
      <c r="E185" s="159" t="s">
        <v>220</v>
      </c>
      <c r="F185" s="160" t="s">
        <v>221</v>
      </c>
      <c r="G185" s="161" t="s">
        <v>211</v>
      </c>
      <c r="H185" s="162">
        <v>27.441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0</v>
      </c>
      <c r="R185" s="168">
        <f>Q185*H185</f>
        <v>0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141</v>
      </c>
      <c r="AT185" s="170" t="s">
        <v>137</v>
      </c>
      <c r="AU185" s="170" t="s">
        <v>142</v>
      </c>
      <c r="AY185" s="17" t="s">
        <v>134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142</v>
      </c>
      <c r="BK185" s="171">
        <f>ROUND(I185*H185,2)</f>
        <v>0</v>
      </c>
      <c r="BL185" s="17" t="s">
        <v>141</v>
      </c>
      <c r="BM185" s="170" t="s">
        <v>222</v>
      </c>
    </row>
    <row r="186" spans="2:51" s="13" customFormat="1" ht="12">
      <c r="B186" s="172"/>
      <c r="D186" s="173" t="s">
        <v>144</v>
      </c>
      <c r="F186" s="175" t="s">
        <v>223</v>
      </c>
      <c r="H186" s="176">
        <v>27.441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144</v>
      </c>
      <c r="AU186" s="174" t="s">
        <v>142</v>
      </c>
      <c r="AV186" s="13" t="s">
        <v>142</v>
      </c>
      <c r="AW186" s="13" t="s">
        <v>3</v>
      </c>
      <c r="AX186" s="13" t="s">
        <v>84</v>
      </c>
      <c r="AY186" s="174" t="s">
        <v>134</v>
      </c>
    </row>
    <row r="187" spans="1:65" s="2" customFormat="1" ht="21.75" customHeight="1">
      <c r="A187" s="32"/>
      <c r="B187" s="157"/>
      <c r="C187" s="158">
        <v>18</v>
      </c>
      <c r="D187" s="158" t="s">
        <v>137</v>
      </c>
      <c r="E187" s="159" t="s">
        <v>224</v>
      </c>
      <c r="F187" s="160" t="s">
        <v>225</v>
      </c>
      <c r="G187" s="161" t="s">
        <v>211</v>
      </c>
      <c r="H187" s="162">
        <v>3.049</v>
      </c>
      <c r="I187" s="163"/>
      <c r="J187" s="164">
        <f>ROUND(I187*H187,2)</f>
        <v>0</v>
      </c>
      <c r="K187" s="165"/>
      <c r="L187" s="33"/>
      <c r="M187" s="166" t="s">
        <v>1</v>
      </c>
      <c r="N187" s="167" t="s">
        <v>42</v>
      </c>
      <c r="O187" s="58"/>
      <c r="P187" s="168">
        <f>O187*H187</f>
        <v>0</v>
      </c>
      <c r="Q187" s="168">
        <v>0</v>
      </c>
      <c r="R187" s="168">
        <f>Q187*H187</f>
        <v>0</v>
      </c>
      <c r="S187" s="168">
        <v>0</v>
      </c>
      <c r="T187" s="16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0" t="s">
        <v>141</v>
      </c>
      <c r="AT187" s="170" t="s">
        <v>137</v>
      </c>
      <c r="AU187" s="170" t="s">
        <v>142</v>
      </c>
      <c r="AY187" s="17" t="s">
        <v>134</v>
      </c>
      <c r="BE187" s="171">
        <f>IF(N187="základní",J187,0)</f>
        <v>0</v>
      </c>
      <c r="BF187" s="171">
        <f>IF(N187="snížená",J187,0)</f>
        <v>0</v>
      </c>
      <c r="BG187" s="171">
        <f>IF(N187="zákl. přenesená",J187,0)</f>
        <v>0</v>
      </c>
      <c r="BH187" s="171">
        <f>IF(N187="sníž. přenesená",J187,0)</f>
        <v>0</v>
      </c>
      <c r="BI187" s="171">
        <f>IF(N187="nulová",J187,0)</f>
        <v>0</v>
      </c>
      <c r="BJ187" s="17" t="s">
        <v>142</v>
      </c>
      <c r="BK187" s="171">
        <f>ROUND(I187*H187,2)</f>
        <v>0</v>
      </c>
      <c r="BL187" s="17" t="s">
        <v>141</v>
      </c>
      <c r="BM187" s="170" t="s">
        <v>226</v>
      </c>
    </row>
    <row r="188" spans="2:63" s="12" customFormat="1" ht="22.9" customHeight="1">
      <c r="B188" s="144"/>
      <c r="D188" s="145" t="s">
        <v>75</v>
      </c>
      <c r="E188" s="155" t="s">
        <v>227</v>
      </c>
      <c r="F188" s="155" t="s">
        <v>228</v>
      </c>
      <c r="I188" s="147"/>
      <c r="J188" s="156">
        <f>BK188</f>
        <v>0</v>
      </c>
      <c r="L188" s="144"/>
      <c r="M188" s="149"/>
      <c r="N188" s="150"/>
      <c r="O188" s="150"/>
      <c r="P188" s="151">
        <f>SUM(P189:P191)</f>
        <v>0</v>
      </c>
      <c r="Q188" s="150"/>
      <c r="R188" s="151">
        <f>SUM(R189:R191)</f>
        <v>0</v>
      </c>
      <c r="S188" s="150"/>
      <c r="T188" s="152">
        <f>SUM(T189:T191)</f>
        <v>0</v>
      </c>
      <c r="AR188" s="145" t="s">
        <v>84</v>
      </c>
      <c r="AT188" s="153" t="s">
        <v>75</v>
      </c>
      <c r="AU188" s="153" t="s">
        <v>84</v>
      </c>
      <c r="AY188" s="145" t="s">
        <v>134</v>
      </c>
      <c r="BK188" s="154">
        <f>SUM(BK189:BK191)</f>
        <v>0</v>
      </c>
    </row>
    <row r="189" spans="1:65" s="2" customFormat="1" ht="16.5" customHeight="1">
      <c r="A189" s="32"/>
      <c r="B189" s="157"/>
      <c r="C189" s="158">
        <v>19</v>
      </c>
      <c r="D189" s="158" t="s">
        <v>137</v>
      </c>
      <c r="E189" s="159" t="s">
        <v>229</v>
      </c>
      <c r="F189" s="160" t="s">
        <v>230</v>
      </c>
      <c r="G189" s="161" t="s">
        <v>211</v>
      </c>
      <c r="H189" s="162">
        <v>0.983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141</v>
      </c>
      <c r="AT189" s="170" t="s">
        <v>137</v>
      </c>
      <c r="AU189" s="170" t="s">
        <v>142</v>
      </c>
      <c r="AY189" s="17" t="s">
        <v>134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142</v>
      </c>
      <c r="BK189" s="171">
        <f>ROUND(I189*H189,2)</f>
        <v>0</v>
      </c>
      <c r="BL189" s="17" t="s">
        <v>141</v>
      </c>
      <c r="BM189" s="170" t="s">
        <v>231</v>
      </c>
    </row>
    <row r="190" spans="1:65" s="2" customFormat="1" ht="21.75" customHeight="1">
      <c r="A190" s="32"/>
      <c r="B190" s="157"/>
      <c r="C190" s="158">
        <v>20</v>
      </c>
      <c r="D190" s="158" t="s">
        <v>137</v>
      </c>
      <c r="E190" s="159" t="s">
        <v>232</v>
      </c>
      <c r="F190" s="160" t="s">
        <v>233</v>
      </c>
      <c r="G190" s="161" t="s">
        <v>211</v>
      </c>
      <c r="H190" s="162">
        <v>0.983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141</v>
      </c>
      <c r="AT190" s="170" t="s">
        <v>137</v>
      </c>
      <c r="AU190" s="170" t="s">
        <v>142</v>
      </c>
      <c r="AY190" s="17" t="s">
        <v>134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142</v>
      </c>
      <c r="BK190" s="171">
        <f>ROUND(I190*H190,2)</f>
        <v>0</v>
      </c>
      <c r="BL190" s="17" t="s">
        <v>141</v>
      </c>
      <c r="BM190" s="170" t="s">
        <v>234</v>
      </c>
    </row>
    <row r="191" spans="1:65" s="2" customFormat="1" ht="21.75" customHeight="1">
      <c r="A191" s="32"/>
      <c r="B191" s="157"/>
      <c r="C191" s="158">
        <v>21</v>
      </c>
      <c r="D191" s="158" t="s">
        <v>137</v>
      </c>
      <c r="E191" s="159" t="s">
        <v>235</v>
      </c>
      <c r="F191" s="160" t="s">
        <v>236</v>
      </c>
      <c r="G191" s="161" t="s">
        <v>211</v>
      </c>
      <c r="H191" s="162">
        <v>0.983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141</v>
      </c>
      <c r="AT191" s="170" t="s">
        <v>137</v>
      </c>
      <c r="AU191" s="170" t="s">
        <v>142</v>
      </c>
      <c r="AY191" s="17" t="s">
        <v>134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142</v>
      </c>
      <c r="BK191" s="171">
        <f>ROUND(I191*H191,2)</f>
        <v>0</v>
      </c>
      <c r="BL191" s="17" t="s">
        <v>141</v>
      </c>
      <c r="BM191" s="170" t="s">
        <v>237</v>
      </c>
    </row>
    <row r="192" spans="2:63" s="12" customFormat="1" ht="25.9" customHeight="1">
      <c r="B192" s="144"/>
      <c r="D192" s="145" t="s">
        <v>75</v>
      </c>
      <c r="E192" s="146" t="s">
        <v>238</v>
      </c>
      <c r="F192" s="146" t="s">
        <v>239</v>
      </c>
      <c r="I192" s="147"/>
      <c r="J192" s="148">
        <f>BK192</f>
        <v>0</v>
      </c>
      <c r="L192" s="144"/>
      <c r="M192" s="149"/>
      <c r="N192" s="150"/>
      <c r="O192" s="150"/>
      <c r="P192" s="151">
        <f>P193+P223+P234+P246+P258+P278+P282+P300+P306+P339+P356+P366+P378+P397+P403</f>
        <v>0</v>
      </c>
      <c r="Q192" s="150"/>
      <c r="R192" s="151">
        <f>R193+R223+R234+R246+R258+R278+R282+R300+R306+R339+R356+R366+R378+R397+R403</f>
        <v>2.35110335</v>
      </c>
      <c r="S192" s="150"/>
      <c r="T192" s="152">
        <f>T193+T223+T234+T246+T258+T278+T282+T300+T306+T339+T356+T366+T378+T397+T403</f>
        <v>0.23186973</v>
      </c>
      <c r="AR192" s="145" t="s">
        <v>142</v>
      </c>
      <c r="AT192" s="153" t="s">
        <v>75</v>
      </c>
      <c r="AU192" s="153" t="s">
        <v>76</v>
      </c>
      <c r="AY192" s="145" t="s">
        <v>134</v>
      </c>
      <c r="BK192" s="154">
        <f>BK193+BK223+BK234+BK246+BK258+BK278+BK282+BK300+BK306+BK339+BK356+BK366+BK378+BK397+BK403</f>
        <v>0</v>
      </c>
    </row>
    <row r="193" spans="2:63" s="12" customFormat="1" ht="22.9" customHeight="1">
      <c r="B193" s="144"/>
      <c r="D193" s="145" t="s">
        <v>75</v>
      </c>
      <c r="E193" s="155" t="s">
        <v>240</v>
      </c>
      <c r="F193" s="155" t="s">
        <v>241</v>
      </c>
      <c r="I193" s="147"/>
      <c r="J193" s="156">
        <f>BK193</f>
        <v>0</v>
      </c>
      <c r="L193" s="144"/>
      <c r="M193" s="149"/>
      <c r="N193" s="150"/>
      <c r="O193" s="150"/>
      <c r="P193" s="151">
        <f>SUM(P194:P222)</f>
        <v>0</v>
      </c>
      <c r="Q193" s="150"/>
      <c r="R193" s="151">
        <f>SUM(R194:R222)</f>
        <v>0.044311680000000006</v>
      </c>
      <c r="S193" s="150"/>
      <c r="T193" s="152">
        <f>SUM(T194:T222)</f>
        <v>0</v>
      </c>
      <c r="AR193" s="145" t="s">
        <v>142</v>
      </c>
      <c r="AT193" s="153" t="s">
        <v>75</v>
      </c>
      <c r="AU193" s="153" t="s">
        <v>84</v>
      </c>
      <c r="AY193" s="145" t="s">
        <v>134</v>
      </c>
      <c r="BK193" s="154">
        <f>SUM(BK194:BK222)</f>
        <v>0</v>
      </c>
    </row>
    <row r="194" spans="1:65" s="2" customFormat="1" ht="21.75" customHeight="1">
      <c r="A194" s="32"/>
      <c r="B194" s="157"/>
      <c r="C194" s="158">
        <v>22</v>
      </c>
      <c r="D194" s="158" t="s">
        <v>137</v>
      </c>
      <c r="E194" s="159" t="s">
        <v>242</v>
      </c>
      <c r="F194" s="160" t="s">
        <v>243</v>
      </c>
      <c r="G194" s="161" t="s">
        <v>140</v>
      </c>
      <c r="H194" s="162">
        <v>5.248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180</v>
      </c>
      <c r="AT194" s="170" t="s">
        <v>137</v>
      </c>
      <c r="AU194" s="170" t="s">
        <v>142</v>
      </c>
      <c r="AY194" s="17" t="s">
        <v>134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142</v>
      </c>
      <c r="BK194" s="171">
        <f>ROUND(I194*H194,2)</f>
        <v>0</v>
      </c>
      <c r="BL194" s="17" t="s">
        <v>180</v>
      </c>
      <c r="BM194" s="170" t="s">
        <v>244</v>
      </c>
    </row>
    <row r="195" spans="2:51" s="13" customFormat="1" ht="12">
      <c r="B195" s="172"/>
      <c r="D195" s="173" t="s">
        <v>144</v>
      </c>
      <c r="E195" s="174" t="s">
        <v>1</v>
      </c>
      <c r="F195" s="175" t="s">
        <v>245</v>
      </c>
      <c r="H195" s="176">
        <v>0.885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144</v>
      </c>
      <c r="AU195" s="174" t="s">
        <v>142</v>
      </c>
      <c r="AV195" s="13" t="s">
        <v>142</v>
      </c>
      <c r="AW195" s="13" t="s">
        <v>33</v>
      </c>
      <c r="AX195" s="13" t="s">
        <v>76</v>
      </c>
      <c r="AY195" s="174" t="s">
        <v>134</v>
      </c>
    </row>
    <row r="196" spans="2:51" s="13" customFormat="1" ht="12">
      <c r="B196" s="172"/>
      <c r="D196" s="173" t="s">
        <v>144</v>
      </c>
      <c r="E196" s="174" t="s">
        <v>1</v>
      </c>
      <c r="F196" s="175" t="s">
        <v>246</v>
      </c>
      <c r="H196" s="176">
        <v>4.363</v>
      </c>
      <c r="I196" s="177"/>
      <c r="L196" s="172"/>
      <c r="M196" s="178"/>
      <c r="N196" s="179"/>
      <c r="O196" s="179"/>
      <c r="P196" s="179"/>
      <c r="Q196" s="179"/>
      <c r="R196" s="179"/>
      <c r="S196" s="179"/>
      <c r="T196" s="180"/>
      <c r="AT196" s="174" t="s">
        <v>144</v>
      </c>
      <c r="AU196" s="174" t="s">
        <v>142</v>
      </c>
      <c r="AV196" s="13" t="s">
        <v>142</v>
      </c>
      <c r="AW196" s="13" t="s">
        <v>33</v>
      </c>
      <c r="AX196" s="13" t="s">
        <v>76</v>
      </c>
      <c r="AY196" s="174" t="s">
        <v>134</v>
      </c>
    </row>
    <row r="197" spans="2:51" s="15" customFormat="1" ht="12">
      <c r="B197" s="199"/>
      <c r="D197" s="173" t="s">
        <v>144</v>
      </c>
      <c r="E197" s="200" t="s">
        <v>1</v>
      </c>
      <c r="F197" s="201" t="s">
        <v>187</v>
      </c>
      <c r="H197" s="202">
        <v>5.248</v>
      </c>
      <c r="I197" s="203"/>
      <c r="L197" s="199"/>
      <c r="M197" s="204"/>
      <c r="N197" s="205"/>
      <c r="O197" s="205"/>
      <c r="P197" s="205"/>
      <c r="Q197" s="205"/>
      <c r="R197" s="205"/>
      <c r="S197" s="205"/>
      <c r="T197" s="206"/>
      <c r="AT197" s="200" t="s">
        <v>144</v>
      </c>
      <c r="AU197" s="200" t="s">
        <v>142</v>
      </c>
      <c r="AV197" s="15" t="s">
        <v>141</v>
      </c>
      <c r="AW197" s="15" t="s">
        <v>33</v>
      </c>
      <c r="AX197" s="15" t="s">
        <v>84</v>
      </c>
      <c r="AY197" s="200" t="s">
        <v>134</v>
      </c>
    </row>
    <row r="198" spans="1:65" s="2" customFormat="1" ht="21.75" customHeight="1">
      <c r="A198" s="32"/>
      <c r="B198" s="157"/>
      <c r="C198" s="158">
        <v>23</v>
      </c>
      <c r="D198" s="158" t="s">
        <v>137</v>
      </c>
      <c r="E198" s="159" t="s">
        <v>247</v>
      </c>
      <c r="F198" s="160" t="s">
        <v>248</v>
      </c>
      <c r="G198" s="161" t="s">
        <v>140</v>
      </c>
      <c r="H198" s="162">
        <v>9.192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180</v>
      </c>
      <c r="AT198" s="170" t="s">
        <v>137</v>
      </c>
      <c r="AU198" s="170" t="s">
        <v>142</v>
      </c>
      <c r="AY198" s="17" t="s">
        <v>134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142</v>
      </c>
      <c r="BK198" s="171">
        <f>ROUND(I198*H198,2)</f>
        <v>0</v>
      </c>
      <c r="BL198" s="17" t="s">
        <v>180</v>
      </c>
      <c r="BM198" s="170" t="s">
        <v>249</v>
      </c>
    </row>
    <row r="199" spans="2:51" s="13" customFormat="1" ht="12">
      <c r="B199" s="172"/>
      <c r="D199" s="173" t="s">
        <v>144</v>
      </c>
      <c r="E199" s="174" t="s">
        <v>1</v>
      </c>
      <c r="F199" s="175" t="s">
        <v>250</v>
      </c>
      <c r="H199" s="176">
        <v>0.585</v>
      </c>
      <c r="I199" s="177"/>
      <c r="L199" s="172"/>
      <c r="M199" s="178"/>
      <c r="N199" s="179"/>
      <c r="O199" s="179"/>
      <c r="P199" s="179"/>
      <c r="Q199" s="179"/>
      <c r="R199" s="179"/>
      <c r="S199" s="179"/>
      <c r="T199" s="180"/>
      <c r="AT199" s="174" t="s">
        <v>144</v>
      </c>
      <c r="AU199" s="174" t="s">
        <v>142</v>
      </c>
      <c r="AV199" s="13" t="s">
        <v>142</v>
      </c>
      <c r="AW199" s="13" t="s">
        <v>33</v>
      </c>
      <c r="AX199" s="13" t="s">
        <v>76</v>
      </c>
      <c r="AY199" s="174" t="s">
        <v>134</v>
      </c>
    </row>
    <row r="200" spans="2:51" s="13" customFormat="1" ht="12">
      <c r="B200" s="172"/>
      <c r="D200" s="173" t="s">
        <v>144</v>
      </c>
      <c r="E200" s="174" t="s">
        <v>1</v>
      </c>
      <c r="F200" s="175" t="s">
        <v>251</v>
      </c>
      <c r="H200" s="176">
        <v>5.54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74" t="s">
        <v>144</v>
      </c>
      <c r="AU200" s="174" t="s">
        <v>142</v>
      </c>
      <c r="AV200" s="13" t="s">
        <v>142</v>
      </c>
      <c r="AW200" s="13" t="s">
        <v>33</v>
      </c>
      <c r="AX200" s="13" t="s">
        <v>76</v>
      </c>
      <c r="AY200" s="174" t="s">
        <v>134</v>
      </c>
    </row>
    <row r="201" spans="2:51" s="13" customFormat="1" ht="12">
      <c r="B201" s="172"/>
      <c r="D201" s="173" t="s">
        <v>144</v>
      </c>
      <c r="E201" s="174" t="s">
        <v>1</v>
      </c>
      <c r="F201" s="175" t="s">
        <v>252</v>
      </c>
      <c r="H201" s="176">
        <v>1.187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144</v>
      </c>
      <c r="AU201" s="174" t="s">
        <v>142</v>
      </c>
      <c r="AV201" s="13" t="s">
        <v>142</v>
      </c>
      <c r="AW201" s="13" t="s">
        <v>33</v>
      </c>
      <c r="AX201" s="13" t="s">
        <v>76</v>
      </c>
      <c r="AY201" s="174" t="s">
        <v>134</v>
      </c>
    </row>
    <row r="202" spans="2:51" s="13" customFormat="1" ht="12">
      <c r="B202" s="172"/>
      <c r="D202" s="173" t="s">
        <v>144</v>
      </c>
      <c r="E202" s="174" t="s">
        <v>1</v>
      </c>
      <c r="F202" s="175" t="s">
        <v>253</v>
      </c>
      <c r="H202" s="176">
        <v>0.2</v>
      </c>
      <c r="I202" s="177"/>
      <c r="L202" s="172"/>
      <c r="M202" s="178"/>
      <c r="N202" s="179"/>
      <c r="O202" s="179"/>
      <c r="P202" s="179"/>
      <c r="Q202" s="179"/>
      <c r="R202" s="179"/>
      <c r="S202" s="179"/>
      <c r="T202" s="180"/>
      <c r="AT202" s="174" t="s">
        <v>144</v>
      </c>
      <c r="AU202" s="174" t="s">
        <v>142</v>
      </c>
      <c r="AV202" s="13" t="s">
        <v>142</v>
      </c>
      <c r="AW202" s="13" t="s">
        <v>33</v>
      </c>
      <c r="AX202" s="13" t="s">
        <v>76</v>
      </c>
      <c r="AY202" s="174" t="s">
        <v>134</v>
      </c>
    </row>
    <row r="203" spans="2:51" s="14" customFormat="1" ht="12">
      <c r="B203" s="181"/>
      <c r="D203" s="173" t="s">
        <v>144</v>
      </c>
      <c r="E203" s="182" t="s">
        <v>1</v>
      </c>
      <c r="F203" s="183" t="s">
        <v>254</v>
      </c>
      <c r="H203" s="182" t="s">
        <v>1</v>
      </c>
      <c r="I203" s="184"/>
      <c r="L203" s="181"/>
      <c r="M203" s="185"/>
      <c r="N203" s="186"/>
      <c r="O203" s="186"/>
      <c r="P203" s="186"/>
      <c r="Q203" s="186"/>
      <c r="R203" s="186"/>
      <c r="S203" s="186"/>
      <c r="T203" s="187"/>
      <c r="AT203" s="182" t="s">
        <v>144</v>
      </c>
      <c r="AU203" s="182" t="s">
        <v>142</v>
      </c>
      <c r="AV203" s="14" t="s">
        <v>84</v>
      </c>
      <c r="AW203" s="14" t="s">
        <v>33</v>
      </c>
      <c r="AX203" s="14" t="s">
        <v>76</v>
      </c>
      <c r="AY203" s="182" t="s">
        <v>134</v>
      </c>
    </row>
    <row r="204" spans="2:51" s="13" customFormat="1" ht="12">
      <c r="B204" s="172"/>
      <c r="D204" s="173" t="s">
        <v>144</v>
      </c>
      <c r="E204" s="174" t="s">
        <v>1</v>
      </c>
      <c r="F204" s="175" t="s">
        <v>255</v>
      </c>
      <c r="H204" s="176">
        <v>1.68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144</v>
      </c>
      <c r="AU204" s="174" t="s">
        <v>142</v>
      </c>
      <c r="AV204" s="13" t="s">
        <v>142</v>
      </c>
      <c r="AW204" s="13" t="s">
        <v>33</v>
      </c>
      <c r="AX204" s="13" t="s">
        <v>76</v>
      </c>
      <c r="AY204" s="174" t="s">
        <v>134</v>
      </c>
    </row>
    <row r="205" spans="2:51" s="15" customFormat="1" ht="12">
      <c r="B205" s="199"/>
      <c r="D205" s="173" t="s">
        <v>144</v>
      </c>
      <c r="E205" s="200" t="s">
        <v>1</v>
      </c>
      <c r="F205" s="201" t="s">
        <v>187</v>
      </c>
      <c r="H205" s="202">
        <v>9.192</v>
      </c>
      <c r="I205" s="203"/>
      <c r="L205" s="199"/>
      <c r="M205" s="204"/>
      <c r="N205" s="205"/>
      <c r="O205" s="205"/>
      <c r="P205" s="205"/>
      <c r="Q205" s="205"/>
      <c r="R205" s="205"/>
      <c r="S205" s="205"/>
      <c r="T205" s="206"/>
      <c r="AT205" s="200" t="s">
        <v>144</v>
      </c>
      <c r="AU205" s="200" t="s">
        <v>142</v>
      </c>
      <c r="AV205" s="15" t="s">
        <v>141</v>
      </c>
      <c r="AW205" s="15" t="s">
        <v>33</v>
      </c>
      <c r="AX205" s="15" t="s">
        <v>84</v>
      </c>
      <c r="AY205" s="200" t="s">
        <v>134</v>
      </c>
    </row>
    <row r="206" spans="1:65" s="2" customFormat="1" ht="21.75" customHeight="1">
      <c r="A206" s="32"/>
      <c r="B206" s="157"/>
      <c r="C206" s="188">
        <v>24</v>
      </c>
      <c r="D206" s="188" t="s">
        <v>173</v>
      </c>
      <c r="E206" s="189" t="s">
        <v>256</v>
      </c>
      <c r="F206" s="190" t="s">
        <v>257</v>
      </c>
      <c r="G206" s="191" t="s">
        <v>258</v>
      </c>
      <c r="H206" s="192">
        <v>43.32</v>
      </c>
      <c r="I206" s="193"/>
      <c r="J206" s="194">
        <f>ROUND(I206*H206,2)</f>
        <v>0</v>
      </c>
      <c r="K206" s="195"/>
      <c r="L206" s="196"/>
      <c r="M206" s="197" t="s">
        <v>1</v>
      </c>
      <c r="N206" s="198" t="s">
        <v>42</v>
      </c>
      <c r="O206" s="58"/>
      <c r="P206" s="168">
        <f>O206*H206</f>
        <v>0</v>
      </c>
      <c r="Q206" s="168">
        <v>0.001</v>
      </c>
      <c r="R206" s="168">
        <f>Q206*H206</f>
        <v>0.043320000000000004</v>
      </c>
      <c r="S206" s="168">
        <v>0</v>
      </c>
      <c r="T206" s="16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259</v>
      </c>
      <c r="AT206" s="170" t="s">
        <v>173</v>
      </c>
      <c r="AU206" s="170" t="s">
        <v>142</v>
      </c>
      <c r="AY206" s="17" t="s">
        <v>134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142</v>
      </c>
      <c r="BK206" s="171">
        <f>ROUND(I206*H206,2)</f>
        <v>0</v>
      </c>
      <c r="BL206" s="17" t="s">
        <v>180</v>
      </c>
      <c r="BM206" s="170" t="s">
        <v>260</v>
      </c>
    </row>
    <row r="207" spans="2:51" s="14" customFormat="1" ht="12">
      <c r="B207" s="181"/>
      <c r="D207" s="173" t="s">
        <v>144</v>
      </c>
      <c r="E207" s="182" t="s">
        <v>1</v>
      </c>
      <c r="F207" s="183" t="s">
        <v>261</v>
      </c>
      <c r="H207" s="182" t="s">
        <v>1</v>
      </c>
      <c r="I207" s="184"/>
      <c r="L207" s="181"/>
      <c r="M207" s="185"/>
      <c r="N207" s="186"/>
      <c r="O207" s="186"/>
      <c r="P207" s="186"/>
      <c r="Q207" s="186"/>
      <c r="R207" s="186"/>
      <c r="S207" s="186"/>
      <c r="T207" s="187"/>
      <c r="AT207" s="182" t="s">
        <v>144</v>
      </c>
      <c r="AU207" s="182" t="s">
        <v>142</v>
      </c>
      <c r="AV207" s="14" t="s">
        <v>84</v>
      </c>
      <c r="AW207" s="14" t="s">
        <v>33</v>
      </c>
      <c r="AX207" s="14" t="s">
        <v>76</v>
      </c>
      <c r="AY207" s="182" t="s">
        <v>134</v>
      </c>
    </row>
    <row r="208" spans="2:51" s="13" customFormat="1" ht="12">
      <c r="B208" s="172"/>
      <c r="D208" s="173" t="s">
        <v>144</v>
      </c>
      <c r="E208" s="174" t="s">
        <v>1</v>
      </c>
      <c r="F208" s="175" t="s">
        <v>262</v>
      </c>
      <c r="H208" s="176">
        <v>43.32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144</v>
      </c>
      <c r="AU208" s="174" t="s">
        <v>142</v>
      </c>
      <c r="AV208" s="13" t="s">
        <v>142</v>
      </c>
      <c r="AW208" s="13" t="s">
        <v>33</v>
      </c>
      <c r="AX208" s="13" t="s">
        <v>84</v>
      </c>
      <c r="AY208" s="174" t="s">
        <v>134</v>
      </c>
    </row>
    <row r="209" spans="1:65" s="2" customFormat="1" ht="21.75" customHeight="1">
      <c r="A209" s="32"/>
      <c r="B209" s="157"/>
      <c r="C209" s="158">
        <v>25</v>
      </c>
      <c r="D209" s="158" t="s">
        <v>137</v>
      </c>
      <c r="E209" s="159" t="s">
        <v>263</v>
      </c>
      <c r="F209" s="160" t="s">
        <v>264</v>
      </c>
      <c r="G209" s="161" t="s">
        <v>140</v>
      </c>
      <c r="H209" s="162">
        <v>14.44</v>
      </c>
      <c r="I209" s="163"/>
      <c r="J209" s="164">
        <f>ROUND(I209*H209,2)</f>
        <v>0</v>
      </c>
      <c r="K209" s="165"/>
      <c r="L209" s="33"/>
      <c r="M209" s="166" t="s">
        <v>1</v>
      </c>
      <c r="N209" s="167" t="s">
        <v>42</v>
      </c>
      <c r="O209" s="58"/>
      <c r="P209" s="168">
        <f>O209*H209</f>
        <v>0</v>
      </c>
      <c r="Q209" s="168">
        <v>0</v>
      </c>
      <c r="R209" s="168">
        <f>Q209*H209</f>
        <v>0</v>
      </c>
      <c r="S209" s="168">
        <v>0</v>
      </c>
      <c r="T209" s="16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0" t="s">
        <v>180</v>
      </c>
      <c r="AT209" s="170" t="s">
        <v>137</v>
      </c>
      <c r="AU209" s="170" t="s">
        <v>142</v>
      </c>
      <c r="AY209" s="17" t="s">
        <v>134</v>
      </c>
      <c r="BE209" s="171">
        <f>IF(N209="základní",J209,0)</f>
        <v>0</v>
      </c>
      <c r="BF209" s="171">
        <f>IF(N209="snížená",J209,0)</f>
        <v>0</v>
      </c>
      <c r="BG209" s="171">
        <f>IF(N209="zákl. přenesená",J209,0)</f>
        <v>0</v>
      </c>
      <c r="BH209" s="171">
        <f>IF(N209="sníž. přenesená",J209,0)</f>
        <v>0</v>
      </c>
      <c r="BI209" s="171">
        <f>IF(N209="nulová",J209,0)</f>
        <v>0</v>
      </c>
      <c r="BJ209" s="17" t="s">
        <v>142</v>
      </c>
      <c r="BK209" s="171">
        <f>ROUND(I209*H209,2)</f>
        <v>0</v>
      </c>
      <c r="BL209" s="17" t="s">
        <v>180</v>
      </c>
      <c r="BM209" s="170" t="s">
        <v>265</v>
      </c>
    </row>
    <row r="210" spans="2:51" s="13" customFormat="1" ht="12">
      <c r="B210" s="172"/>
      <c r="D210" s="173" t="s">
        <v>144</v>
      </c>
      <c r="E210" s="174" t="s">
        <v>1</v>
      </c>
      <c r="F210" s="175" t="s">
        <v>266</v>
      </c>
      <c r="H210" s="176">
        <v>14.44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144</v>
      </c>
      <c r="AU210" s="174" t="s">
        <v>142</v>
      </c>
      <c r="AV210" s="13" t="s">
        <v>142</v>
      </c>
      <c r="AW210" s="13" t="s">
        <v>33</v>
      </c>
      <c r="AX210" s="13" t="s">
        <v>84</v>
      </c>
      <c r="AY210" s="174" t="s">
        <v>134</v>
      </c>
    </row>
    <row r="211" spans="1:65" s="2" customFormat="1" ht="21.75" customHeight="1">
      <c r="A211" s="32"/>
      <c r="B211" s="157"/>
      <c r="C211" s="158">
        <v>26</v>
      </c>
      <c r="D211" s="158" t="s">
        <v>137</v>
      </c>
      <c r="E211" s="159" t="s">
        <v>267</v>
      </c>
      <c r="F211" s="160" t="s">
        <v>268</v>
      </c>
      <c r="G211" s="161" t="s">
        <v>269</v>
      </c>
      <c r="H211" s="162">
        <v>15.025</v>
      </c>
      <c r="I211" s="163"/>
      <c r="J211" s="164">
        <f>ROUND(I211*H211,2)</f>
        <v>0</v>
      </c>
      <c r="K211" s="165"/>
      <c r="L211" s="33"/>
      <c r="M211" s="166" t="s">
        <v>1</v>
      </c>
      <c r="N211" s="167" t="s">
        <v>42</v>
      </c>
      <c r="O211" s="58"/>
      <c r="P211" s="168">
        <f>O211*H211</f>
        <v>0</v>
      </c>
      <c r="Q211" s="168">
        <v>0</v>
      </c>
      <c r="R211" s="168">
        <f>Q211*H211</f>
        <v>0</v>
      </c>
      <c r="S211" s="168">
        <v>0</v>
      </c>
      <c r="T211" s="16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0" t="s">
        <v>180</v>
      </c>
      <c r="AT211" s="170" t="s">
        <v>137</v>
      </c>
      <c r="AU211" s="170" t="s">
        <v>142</v>
      </c>
      <c r="AY211" s="17" t="s">
        <v>134</v>
      </c>
      <c r="BE211" s="171">
        <f>IF(N211="základní",J211,0)</f>
        <v>0</v>
      </c>
      <c r="BF211" s="171">
        <f>IF(N211="snížená",J211,0)</f>
        <v>0</v>
      </c>
      <c r="BG211" s="171">
        <f>IF(N211="zákl. přenesená",J211,0)</f>
        <v>0</v>
      </c>
      <c r="BH211" s="171">
        <f>IF(N211="sníž. přenesená",J211,0)</f>
        <v>0</v>
      </c>
      <c r="BI211" s="171">
        <f>IF(N211="nulová",J211,0)</f>
        <v>0</v>
      </c>
      <c r="BJ211" s="17" t="s">
        <v>142</v>
      </c>
      <c r="BK211" s="171">
        <f>ROUND(I211*H211,2)</f>
        <v>0</v>
      </c>
      <c r="BL211" s="17" t="s">
        <v>180</v>
      </c>
      <c r="BM211" s="170" t="s">
        <v>270</v>
      </c>
    </row>
    <row r="212" spans="2:51" s="13" customFormat="1" ht="12">
      <c r="B212" s="172"/>
      <c r="D212" s="173" t="s">
        <v>144</v>
      </c>
      <c r="E212" s="174" t="s">
        <v>1</v>
      </c>
      <c r="F212" s="175" t="s">
        <v>271</v>
      </c>
      <c r="H212" s="176">
        <v>3.555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144</v>
      </c>
      <c r="AU212" s="174" t="s">
        <v>142</v>
      </c>
      <c r="AV212" s="13" t="s">
        <v>142</v>
      </c>
      <c r="AW212" s="13" t="s">
        <v>33</v>
      </c>
      <c r="AX212" s="13" t="s">
        <v>76</v>
      </c>
      <c r="AY212" s="174" t="s">
        <v>134</v>
      </c>
    </row>
    <row r="213" spans="2:51" s="13" customFormat="1" ht="12">
      <c r="B213" s="172"/>
      <c r="D213" s="173" t="s">
        <v>144</v>
      </c>
      <c r="E213" s="174" t="s">
        <v>1</v>
      </c>
      <c r="F213" s="175" t="s">
        <v>272</v>
      </c>
      <c r="H213" s="176">
        <v>7.77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144</v>
      </c>
      <c r="AU213" s="174" t="s">
        <v>142</v>
      </c>
      <c r="AV213" s="13" t="s">
        <v>142</v>
      </c>
      <c r="AW213" s="13" t="s">
        <v>33</v>
      </c>
      <c r="AX213" s="13" t="s">
        <v>76</v>
      </c>
      <c r="AY213" s="174" t="s">
        <v>134</v>
      </c>
    </row>
    <row r="214" spans="2:51" s="13" customFormat="1" ht="12">
      <c r="B214" s="172"/>
      <c r="D214" s="173" t="s">
        <v>144</v>
      </c>
      <c r="E214" s="174" t="s">
        <v>1</v>
      </c>
      <c r="F214" s="175" t="s">
        <v>273</v>
      </c>
      <c r="H214" s="176">
        <v>2.1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144</v>
      </c>
      <c r="AU214" s="174" t="s">
        <v>142</v>
      </c>
      <c r="AV214" s="13" t="s">
        <v>142</v>
      </c>
      <c r="AW214" s="13" t="s">
        <v>33</v>
      </c>
      <c r="AX214" s="13" t="s">
        <v>76</v>
      </c>
      <c r="AY214" s="174" t="s">
        <v>134</v>
      </c>
    </row>
    <row r="215" spans="2:51" s="13" customFormat="1" ht="12">
      <c r="B215" s="172"/>
      <c r="D215" s="173" t="s">
        <v>144</v>
      </c>
      <c r="E215" s="174" t="s">
        <v>1</v>
      </c>
      <c r="F215" s="175" t="s">
        <v>274</v>
      </c>
      <c r="H215" s="176">
        <v>0.8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144</v>
      </c>
      <c r="AU215" s="174" t="s">
        <v>142</v>
      </c>
      <c r="AV215" s="13" t="s">
        <v>142</v>
      </c>
      <c r="AW215" s="13" t="s">
        <v>33</v>
      </c>
      <c r="AX215" s="13" t="s">
        <v>76</v>
      </c>
      <c r="AY215" s="174" t="s">
        <v>134</v>
      </c>
    </row>
    <row r="216" spans="2:51" s="13" customFormat="1" ht="12">
      <c r="B216" s="172"/>
      <c r="D216" s="173" t="s">
        <v>144</v>
      </c>
      <c r="E216" s="174" t="s">
        <v>1</v>
      </c>
      <c r="F216" s="175" t="s">
        <v>274</v>
      </c>
      <c r="H216" s="176">
        <v>0.8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144</v>
      </c>
      <c r="AU216" s="174" t="s">
        <v>142</v>
      </c>
      <c r="AV216" s="13" t="s">
        <v>142</v>
      </c>
      <c r="AW216" s="13" t="s">
        <v>33</v>
      </c>
      <c r="AX216" s="13" t="s">
        <v>76</v>
      </c>
      <c r="AY216" s="174" t="s">
        <v>134</v>
      </c>
    </row>
    <row r="217" spans="2:51" s="15" customFormat="1" ht="12">
      <c r="B217" s="199"/>
      <c r="D217" s="173" t="s">
        <v>144</v>
      </c>
      <c r="E217" s="200" t="s">
        <v>1</v>
      </c>
      <c r="F217" s="201" t="s">
        <v>187</v>
      </c>
      <c r="H217" s="202">
        <v>15.025</v>
      </c>
      <c r="I217" s="203"/>
      <c r="L217" s="199"/>
      <c r="M217" s="204"/>
      <c r="N217" s="205"/>
      <c r="O217" s="205"/>
      <c r="P217" s="205"/>
      <c r="Q217" s="205"/>
      <c r="R217" s="205"/>
      <c r="S217" s="205"/>
      <c r="T217" s="206"/>
      <c r="AT217" s="200" t="s">
        <v>144</v>
      </c>
      <c r="AU217" s="200" t="s">
        <v>142</v>
      </c>
      <c r="AV217" s="15" t="s">
        <v>141</v>
      </c>
      <c r="AW217" s="15" t="s">
        <v>33</v>
      </c>
      <c r="AX217" s="15" t="s">
        <v>84</v>
      </c>
      <c r="AY217" s="200" t="s">
        <v>134</v>
      </c>
    </row>
    <row r="218" spans="1:65" s="2" customFormat="1" ht="21.75" customHeight="1">
      <c r="A218" s="32"/>
      <c r="B218" s="157"/>
      <c r="C218" s="158">
        <v>27</v>
      </c>
      <c r="D218" s="158" t="s">
        <v>137</v>
      </c>
      <c r="E218" s="159" t="s">
        <v>275</v>
      </c>
      <c r="F218" s="160" t="s">
        <v>276</v>
      </c>
      <c r="G218" s="161" t="s">
        <v>171</v>
      </c>
      <c r="H218" s="162">
        <v>7</v>
      </c>
      <c r="I218" s="163"/>
      <c r="J218" s="164">
        <f>ROUND(I218*H218,2)</f>
        <v>0</v>
      </c>
      <c r="K218" s="165"/>
      <c r="L218" s="33"/>
      <c r="M218" s="166" t="s">
        <v>1</v>
      </c>
      <c r="N218" s="167" t="s">
        <v>42</v>
      </c>
      <c r="O218" s="58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180</v>
      </c>
      <c r="AT218" s="170" t="s">
        <v>137</v>
      </c>
      <c r="AU218" s="170" t="s">
        <v>142</v>
      </c>
      <c r="AY218" s="17" t="s">
        <v>134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142</v>
      </c>
      <c r="BK218" s="171">
        <f>ROUND(I218*H218,2)</f>
        <v>0</v>
      </c>
      <c r="BL218" s="17" t="s">
        <v>180</v>
      </c>
      <c r="BM218" s="170" t="s">
        <v>277</v>
      </c>
    </row>
    <row r="219" spans="1:65" s="2" customFormat="1" ht="16.5" customHeight="1">
      <c r="A219" s="32"/>
      <c r="B219" s="157"/>
      <c r="C219" s="188">
        <v>28</v>
      </c>
      <c r="D219" s="188" t="s">
        <v>173</v>
      </c>
      <c r="E219" s="189" t="s">
        <v>278</v>
      </c>
      <c r="F219" s="190" t="s">
        <v>279</v>
      </c>
      <c r="G219" s="191" t="s">
        <v>269</v>
      </c>
      <c r="H219" s="192">
        <v>16.528</v>
      </c>
      <c r="I219" s="193"/>
      <c r="J219" s="194">
        <f>ROUND(I219*H219,2)</f>
        <v>0</v>
      </c>
      <c r="K219" s="195"/>
      <c r="L219" s="196"/>
      <c r="M219" s="197" t="s">
        <v>1</v>
      </c>
      <c r="N219" s="198" t="s">
        <v>42</v>
      </c>
      <c r="O219" s="58"/>
      <c r="P219" s="168">
        <f>O219*H219</f>
        <v>0</v>
      </c>
      <c r="Q219" s="168">
        <v>6E-05</v>
      </c>
      <c r="R219" s="168">
        <f>Q219*H219</f>
        <v>0.00099168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259</v>
      </c>
      <c r="AT219" s="170" t="s">
        <v>173</v>
      </c>
      <c r="AU219" s="170" t="s">
        <v>142</v>
      </c>
      <c r="AY219" s="17" t="s">
        <v>134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142</v>
      </c>
      <c r="BK219" s="171">
        <f>ROUND(I219*H219,2)</f>
        <v>0</v>
      </c>
      <c r="BL219" s="17" t="s">
        <v>180</v>
      </c>
      <c r="BM219" s="170" t="s">
        <v>280</v>
      </c>
    </row>
    <row r="220" spans="2:51" s="13" customFormat="1" ht="12">
      <c r="B220" s="172"/>
      <c r="D220" s="173" t="s">
        <v>144</v>
      </c>
      <c r="E220" s="174" t="s">
        <v>1</v>
      </c>
      <c r="F220" s="175" t="s">
        <v>281</v>
      </c>
      <c r="H220" s="176">
        <v>16.528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144</v>
      </c>
      <c r="AU220" s="174" t="s">
        <v>142</v>
      </c>
      <c r="AV220" s="13" t="s">
        <v>142</v>
      </c>
      <c r="AW220" s="13" t="s">
        <v>33</v>
      </c>
      <c r="AX220" s="13" t="s">
        <v>84</v>
      </c>
      <c r="AY220" s="174" t="s">
        <v>134</v>
      </c>
    </row>
    <row r="221" spans="1:65" s="2" customFormat="1" ht="21.75" customHeight="1">
      <c r="A221" s="32"/>
      <c r="B221" s="157"/>
      <c r="C221" s="158">
        <v>29</v>
      </c>
      <c r="D221" s="158" t="s">
        <v>137</v>
      </c>
      <c r="E221" s="159" t="s">
        <v>282</v>
      </c>
      <c r="F221" s="160" t="s">
        <v>283</v>
      </c>
      <c r="G221" s="161" t="s">
        <v>211</v>
      </c>
      <c r="H221" s="162">
        <v>0.044</v>
      </c>
      <c r="I221" s="163"/>
      <c r="J221" s="164">
        <f>ROUND(I221*H221,2)</f>
        <v>0</v>
      </c>
      <c r="K221" s="165"/>
      <c r="L221" s="33"/>
      <c r="M221" s="166" t="s">
        <v>1</v>
      </c>
      <c r="N221" s="167" t="s">
        <v>42</v>
      </c>
      <c r="O221" s="58"/>
      <c r="P221" s="168">
        <f>O221*H221</f>
        <v>0</v>
      </c>
      <c r="Q221" s="168">
        <v>0</v>
      </c>
      <c r="R221" s="168">
        <f>Q221*H221</f>
        <v>0</v>
      </c>
      <c r="S221" s="168">
        <v>0</v>
      </c>
      <c r="T221" s="16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180</v>
      </c>
      <c r="AT221" s="170" t="s">
        <v>137</v>
      </c>
      <c r="AU221" s="170" t="s">
        <v>142</v>
      </c>
      <c r="AY221" s="17" t="s">
        <v>134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142</v>
      </c>
      <c r="BK221" s="171">
        <f>ROUND(I221*H221,2)</f>
        <v>0</v>
      </c>
      <c r="BL221" s="17" t="s">
        <v>180</v>
      </c>
      <c r="BM221" s="170" t="s">
        <v>284</v>
      </c>
    </row>
    <row r="222" spans="1:65" s="2" customFormat="1" ht="21.75" customHeight="1">
      <c r="A222" s="32"/>
      <c r="B222" s="157"/>
      <c r="C222" s="158">
        <v>30</v>
      </c>
      <c r="D222" s="158" t="s">
        <v>137</v>
      </c>
      <c r="E222" s="159" t="s">
        <v>285</v>
      </c>
      <c r="F222" s="160" t="s">
        <v>286</v>
      </c>
      <c r="G222" s="161" t="s">
        <v>211</v>
      </c>
      <c r="H222" s="162">
        <v>0.044</v>
      </c>
      <c r="I222" s="163"/>
      <c r="J222" s="164">
        <f>ROUND(I222*H222,2)</f>
        <v>0</v>
      </c>
      <c r="K222" s="165"/>
      <c r="L222" s="33"/>
      <c r="M222" s="166" t="s">
        <v>1</v>
      </c>
      <c r="N222" s="167" t="s">
        <v>42</v>
      </c>
      <c r="O222" s="58"/>
      <c r="P222" s="168">
        <f>O222*H222</f>
        <v>0</v>
      </c>
      <c r="Q222" s="168">
        <v>0</v>
      </c>
      <c r="R222" s="168">
        <f>Q222*H222</f>
        <v>0</v>
      </c>
      <c r="S222" s="168">
        <v>0</v>
      </c>
      <c r="T222" s="16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0" t="s">
        <v>180</v>
      </c>
      <c r="AT222" s="170" t="s">
        <v>137</v>
      </c>
      <c r="AU222" s="170" t="s">
        <v>142</v>
      </c>
      <c r="AY222" s="17" t="s">
        <v>134</v>
      </c>
      <c r="BE222" s="171">
        <f>IF(N222="základní",J222,0)</f>
        <v>0</v>
      </c>
      <c r="BF222" s="171">
        <f>IF(N222="snížená",J222,0)</f>
        <v>0</v>
      </c>
      <c r="BG222" s="171">
        <f>IF(N222="zákl. přenesená",J222,0)</f>
        <v>0</v>
      </c>
      <c r="BH222" s="171">
        <f>IF(N222="sníž. přenesená",J222,0)</f>
        <v>0</v>
      </c>
      <c r="BI222" s="171">
        <f>IF(N222="nulová",J222,0)</f>
        <v>0</v>
      </c>
      <c r="BJ222" s="17" t="s">
        <v>142</v>
      </c>
      <c r="BK222" s="171">
        <f>ROUND(I222*H222,2)</f>
        <v>0</v>
      </c>
      <c r="BL222" s="17" t="s">
        <v>180</v>
      </c>
      <c r="BM222" s="170" t="s">
        <v>287</v>
      </c>
    </row>
    <row r="223" spans="2:63" s="12" customFormat="1" ht="22.9" customHeight="1">
      <c r="B223" s="144"/>
      <c r="D223" s="145" t="s">
        <v>75</v>
      </c>
      <c r="E223" s="155" t="s">
        <v>288</v>
      </c>
      <c r="F223" s="155" t="s">
        <v>289</v>
      </c>
      <c r="I223" s="147"/>
      <c r="J223" s="156">
        <f>BK223</f>
        <v>0</v>
      </c>
      <c r="L223" s="144"/>
      <c r="M223" s="149"/>
      <c r="N223" s="150"/>
      <c r="O223" s="150"/>
      <c r="P223" s="151">
        <f>SUM(P224:P233)</f>
        <v>0</v>
      </c>
      <c r="Q223" s="150"/>
      <c r="R223" s="151">
        <f>SUM(R224:R233)</f>
        <v>0.0083</v>
      </c>
      <c r="S223" s="150"/>
      <c r="T223" s="152">
        <f>SUM(T224:T233)</f>
        <v>0.021179999999999997</v>
      </c>
      <c r="AR223" s="145" t="s">
        <v>142</v>
      </c>
      <c r="AT223" s="153" t="s">
        <v>75</v>
      </c>
      <c r="AU223" s="153" t="s">
        <v>84</v>
      </c>
      <c r="AY223" s="145" t="s">
        <v>134</v>
      </c>
      <c r="BK223" s="154">
        <f>SUM(BK224:BK233)</f>
        <v>0</v>
      </c>
    </row>
    <row r="224" spans="1:65" s="2" customFormat="1" ht="16.5" customHeight="1">
      <c r="A224" s="32"/>
      <c r="B224" s="157"/>
      <c r="C224" s="158">
        <v>31</v>
      </c>
      <c r="D224" s="158" t="s">
        <v>137</v>
      </c>
      <c r="E224" s="159" t="s">
        <v>290</v>
      </c>
      <c r="F224" s="160" t="s">
        <v>291</v>
      </c>
      <c r="G224" s="161" t="s">
        <v>269</v>
      </c>
      <c r="H224" s="162">
        <v>6</v>
      </c>
      <c r="I224" s="163"/>
      <c r="J224" s="164">
        <f>ROUND(I224*H224,2)</f>
        <v>0</v>
      </c>
      <c r="K224" s="165"/>
      <c r="L224" s="33"/>
      <c r="M224" s="166" t="s">
        <v>1</v>
      </c>
      <c r="N224" s="167" t="s">
        <v>42</v>
      </c>
      <c r="O224" s="58"/>
      <c r="P224" s="168">
        <f>O224*H224</f>
        <v>0</v>
      </c>
      <c r="Q224" s="168">
        <v>0</v>
      </c>
      <c r="R224" s="168">
        <f>Q224*H224</f>
        <v>0</v>
      </c>
      <c r="S224" s="168">
        <v>0.00198</v>
      </c>
      <c r="T224" s="169">
        <f>S224*H224</f>
        <v>0.01188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180</v>
      </c>
      <c r="AT224" s="170" t="s">
        <v>137</v>
      </c>
      <c r="AU224" s="170" t="s">
        <v>142</v>
      </c>
      <c r="AY224" s="17" t="s">
        <v>134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142</v>
      </c>
      <c r="BK224" s="171">
        <f>ROUND(I224*H224,2)</f>
        <v>0</v>
      </c>
      <c r="BL224" s="17" t="s">
        <v>180</v>
      </c>
      <c r="BM224" s="170" t="s">
        <v>292</v>
      </c>
    </row>
    <row r="225" spans="1:65" s="2" customFormat="1" ht="16.5" customHeight="1">
      <c r="A225" s="32"/>
      <c r="B225" s="157"/>
      <c r="C225" s="158">
        <v>32</v>
      </c>
      <c r="D225" s="158" t="s">
        <v>137</v>
      </c>
      <c r="E225" s="159" t="s">
        <v>293</v>
      </c>
      <c r="F225" s="160" t="s">
        <v>294</v>
      </c>
      <c r="G225" s="161" t="s">
        <v>269</v>
      </c>
      <c r="H225" s="162">
        <v>2</v>
      </c>
      <c r="I225" s="163"/>
      <c r="J225" s="164">
        <f>ROUND(I225*H225,2)</f>
        <v>0</v>
      </c>
      <c r="K225" s="165"/>
      <c r="L225" s="33"/>
      <c r="M225" s="166" t="s">
        <v>1</v>
      </c>
      <c r="N225" s="167" t="s">
        <v>42</v>
      </c>
      <c r="O225" s="58"/>
      <c r="P225" s="168">
        <f>O225*H225</f>
        <v>0</v>
      </c>
      <c r="Q225" s="168">
        <v>0.00177</v>
      </c>
      <c r="R225" s="168">
        <f>Q225*H225</f>
        <v>0.00354</v>
      </c>
      <c r="S225" s="168">
        <v>0</v>
      </c>
      <c r="T225" s="169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0" t="s">
        <v>180</v>
      </c>
      <c r="AT225" s="170" t="s">
        <v>137</v>
      </c>
      <c r="AU225" s="170" t="s">
        <v>142</v>
      </c>
      <c r="AY225" s="17" t="s">
        <v>134</v>
      </c>
      <c r="BE225" s="171">
        <f>IF(N225="základní",J225,0)</f>
        <v>0</v>
      </c>
      <c r="BF225" s="171">
        <f>IF(N225="snížená",J225,0)</f>
        <v>0</v>
      </c>
      <c r="BG225" s="171">
        <f>IF(N225="zákl. přenesená",J225,0)</f>
        <v>0</v>
      </c>
      <c r="BH225" s="171">
        <f>IF(N225="sníž. přenesená",J225,0)</f>
        <v>0</v>
      </c>
      <c r="BI225" s="171">
        <f>IF(N225="nulová",J225,0)</f>
        <v>0</v>
      </c>
      <c r="BJ225" s="17" t="s">
        <v>142</v>
      </c>
      <c r="BK225" s="171">
        <f>ROUND(I225*H225,2)</f>
        <v>0</v>
      </c>
      <c r="BL225" s="17" t="s">
        <v>180</v>
      </c>
      <c r="BM225" s="170" t="s">
        <v>295</v>
      </c>
    </row>
    <row r="226" spans="1:65" s="2" customFormat="1" ht="16.5" customHeight="1">
      <c r="A226" s="32"/>
      <c r="B226" s="157"/>
      <c r="C226" s="158">
        <v>33</v>
      </c>
      <c r="D226" s="158" t="s">
        <v>137</v>
      </c>
      <c r="E226" s="159" t="s">
        <v>296</v>
      </c>
      <c r="F226" s="160" t="s">
        <v>297</v>
      </c>
      <c r="G226" s="161" t="s">
        <v>269</v>
      </c>
      <c r="H226" s="162">
        <v>7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0.00046</v>
      </c>
      <c r="R226" s="168">
        <f>Q226*H226</f>
        <v>0.00322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180</v>
      </c>
      <c r="AT226" s="170" t="s">
        <v>137</v>
      </c>
      <c r="AU226" s="170" t="s">
        <v>142</v>
      </c>
      <c r="AY226" s="17" t="s">
        <v>134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142</v>
      </c>
      <c r="BK226" s="171">
        <f>ROUND(I226*H226,2)</f>
        <v>0</v>
      </c>
      <c r="BL226" s="17" t="s">
        <v>180</v>
      </c>
      <c r="BM226" s="170" t="s">
        <v>298</v>
      </c>
    </row>
    <row r="227" spans="1:65" s="2" customFormat="1" ht="16.5" customHeight="1">
      <c r="A227" s="32"/>
      <c r="B227" s="157"/>
      <c r="C227" s="158">
        <v>34</v>
      </c>
      <c r="D227" s="158" t="s">
        <v>137</v>
      </c>
      <c r="E227" s="159" t="s">
        <v>299</v>
      </c>
      <c r="F227" s="160" t="s">
        <v>300</v>
      </c>
      <c r="G227" s="161" t="s">
        <v>269</v>
      </c>
      <c r="H227" s="162">
        <v>2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0.00077</v>
      </c>
      <c r="R227" s="168">
        <f>Q227*H227</f>
        <v>0.00154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180</v>
      </c>
      <c r="AT227" s="170" t="s">
        <v>137</v>
      </c>
      <c r="AU227" s="170" t="s">
        <v>142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180</v>
      </c>
      <c r="BM227" s="170" t="s">
        <v>301</v>
      </c>
    </row>
    <row r="228" spans="1:65" s="2" customFormat="1" ht="16.5" customHeight="1">
      <c r="A228" s="32"/>
      <c r="B228" s="157"/>
      <c r="C228" s="158">
        <v>35</v>
      </c>
      <c r="D228" s="158" t="s">
        <v>137</v>
      </c>
      <c r="E228" s="159" t="s">
        <v>302</v>
      </c>
      <c r="F228" s="160" t="s">
        <v>303</v>
      </c>
      <c r="G228" s="161" t="s">
        <v>171</v>
      </c>
      <c r="H228" s="162">
        <v>3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</v>
      </c>
      <c r="R228" s="168">
        <f>Q228*H228</f>
        <v>0</v>
      </c>
      <c r="S228" s="168">
        <v>0.0031</v>
      </c>
      <c r="T228" s="169">
        <f>S228*H228</f>
        <v>0.0093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180</v>
      </c>
      <c r="AT228" s="170" t="s">
        <v>137</v>
      </c>
      <c r="AU228" s="170" t="s">
        <v>142</v>
      </c>
      <c r="AY228" s="17" t="s">
        <v>134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142</v>
      </c>
      <c r="BK228" s="171">
        <f>ROUND(I228*H228,2)</f>
        <v>0</v>
      </c>
      <c r="BL228" s="17" t="s">
        <v>180</v>
      </c>
      <c r="BM228" s="170" t="s">
        <v>304</v>
      </c>
    </row>
    <row r="229" spans="2:51" s="14" customFormat="1" ht="12">
      <c r="B229" s="181"/>
      <c r="D229" s="173" t="s">
        <v>144</v>
      </c>
      <c r="E229" s="182" t="s">
        <v>1</v>
      </c>
      <c r="F229" s="183" t="s">
        <v>305</v>
      </c>
      <c r="H229" s="182" t="s">
        <v>1</v>
      </c>
      <c r="I229" s="184"/>
      <c r="L229" s="181"/>
      <c r="M229" s="185"/>
      <c r="N229" s="186"/>
      <c r="O229" s="186"/>
      <c r="P229" s="186"/>
      <c r="Q229" s="186"/>
      <c r="R229" s="186"/>
      <c r="S229" s="186"/>
      <c r="T229" s="187"/>
      <c r="AT229" s="182" t="s">
        <v>144</v>
      </c>
      <c r="AU229" s="182" t="s">
        <v>142</v>
      </c>
      <c r="AV229" s="14" t="s">
        <v>84</v>
      </c>
      <c r="AW229" s="14" t="s">
        <v>33</v>
      </c>
      <c r="AX229" s="14" t="s">
        <v>76</v>
      </c>
      <c r="AY229" s="182" t="s">
        <v>134</v>
      </c>
    </row>
    <row r="230" spans="2:51" s="13" customFormat="1" ht="12">
      <c r="B230" s="172"/>
      <c r="D230" s="173" t="s">
        <v>144</v>
      </c>
      <c r="E230" s="174" t="s">
        <v>1</v>
      </c>
      <c r="F230" s="175" t="s">
        <v>135</v>
      </c>
      <c r="H230" s="176">
        <v>3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144</v>
      </c>
      <c r="AU230" s="174" t="s">
        <v>142</v>
      </c>
      <c r="AV230" s="13" t="s">
        <v>142</v>
      </c>
      <c r="AW230" s="13" t="s">
        <v>33</v>
      </c>
      <c r="AX230" s="13" t="s">
        <v>84</v>
      </c>
      <c r="AY230" s="174" t="s">
        <v>134</v>
      </c>
    </row>
    <row r="231" spans="1:65" s="2" customFormat="1" ht="16.5" customHeight="1">
      <c r="A231" s="32"/>
      <c r="B231" s="157"/>
      <c r="C231" s="158">
        <v>36</v>
      </c>
      <c r="D231" s="158" t="s">
        <v>137</v>
      </c>
      <c r="E231" s="159" t="s">
        <v>306</v>
      </c>
      <c r="F231" s="160" t="s">
        <v>307</v>
      </c>
      <c r="G231" s="161" t="s">
        <v>269</v>
      </c>
      <c r="H231" s="162">
        <v>11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</v>
      </c>
      <c r="R231" s="168">
        <f>Q231*H231</f>
        <v>0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180</v>
      </c>
      <c r="AT231" s="170" t="s">
        <v>137</v>
      </c>
      <c r="AU231" s="170" t="s">
        <v>142</v>
      </c>
      <c r="AY231" s="17" t="s">
        <v>134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142</v>
      </c>
      <c r="BK231" s="171">
        <f>ROUND(I231*H231,2)</f>
        <v>0</v>
      </c>
      <c r="BL231" s="17" t="s">
        <v>180</v>
      </c>
      <c r="BM231" s="170" t="s">
        <v>308</v>
      </c>
    </row>
    <row r="232" spans="1:65" s="2" customFormat="1" ht="21.75" customHeight="1">
      <c r="A232" s="32"/>
      <c r="B232" s="157"/>
      <c r="C232" s="158">
        <v>37</v>
      </c>
      <c r="D232" s="158" t="s">
        <v>137</v>
      </c>
      <c r="E232" s="159" t="s">
        <v>309</v>
      </c>
      <c r="F232" s="160" t="s">
        <v>310</v>
      </c>
      <c r="G232" s="161" t="s">
        <v>211</v>
      </c>
      <c r="H232" s="162">
        <v>0.008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</v>
      </c>
      <c r="R232" s="168">
        <f>Q232*H232</f>
        <v>0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180</v>
      </c>
      <c r="AT232" s="170" t="s">
        <v>137</v>
      </c>
      <c r="AU232" s="170" t="s">
        <v>142</v>
      </c>
      <c r="AY232" s="17" t="s">
        <v>134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142</v>
      </c>
      <c r="BK232" s="171">
        <f>ROUND(I232*H232,2)</f>
        <v>0</v>
      </c>
      <c r="BL232" s="17" t="s">
        <v>180</v>
      </c>
      <c r="BM232" s="170" t="s">
        <v>311</v>
      </c>
    </row>
    <row r="233" spans="1:65" s="2" customFormat="1" ht="21.75" customHeight="1">
      <c r="A233" s="32"/>
      <c r="B233" s="157"/>
      <c r="C233" s="158">
        <v>38</v>
      </c>
      <c r="D233" s="158" t="s">
        <v>137</v>
      </c>
      <c r="E233" s="159" t="s">
        <v>312</v>
      </c>
      <c r="F233" s="160" t="s">
        <v>313</v>
      </c>
      <c r="G233" s="161" t="s">
        <v>211</v>
      </c>
      <c r="H233" s="162">
        <v>0.008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180</v>
      </c>
      <c r="AT233" s="170" t="s">
        <v>137</v>
      </c>
      <c r="AU233" s="170" t="s">
        <v>142</v>
      </c>
      <c r="AY233" s="17" t="s">
        <v>134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180</v>
      </c>
      <c r="BM233" s="170" t="s">
        <v>314</v>
      </c>
    </row>
    <row r="234" spans="2:63" s="12" customFormat="1" ht="22.9" customHeight="1">
      <c r="B234" s="144"/>
      <c r="D234" s="145" t="s">
        <v>75</v>
      </c>
      <c r="E234" s="155" t="s">
        <v>315</v>
      </c>
      <c r="F234" s="155" t="s">
        <v>316</v>
      </c>
      <c r="I234" s="147"/>
      <c r="J234" s="156">
        <f>BK234</f>
        <v>0</v>
      </c>
      <c r="L234" s="144"/>
      <c r="M234" s="149"/>
      <c r="N234" s="150"/>
      <c r="O234" s="150"/>
      <c r="P234" s="151">
        <f>SUM(P235:P245)</f>
        <v>0</v>
      </c>
      <c r="Q234" s="150"/>
      <c r="R234" s="151">
        <f>SUM(R235:R245)</f>
        <v>0.02018</v>
      </c>
      <c r="S234" s="150"/>
      <c r="T234" s="152">
        <f>SUM(T235:T245)</f>
        <v>0.0027999999999999995</v>
      </c>
      <c r="AR234" s="145" t="s">
        <v>142</v>
      </c>
      <c r="AT234" s="153" t="s">
        <v>75</v>
      </c>
      <c r="AU234" s="153" t="s">
        <v>84</v>
      </c>
      <c r="AY234" s="145" t="s">
        <v>134</v>
      </c>
      <c r="BK234" s="154">
        <f>SUM(BK235:BK245)</f>
        <v>0</v>
      </c>
    </row>
    <row r="235" spans="1:65" s="2" customFormat="1" ht="16.5" customHeight="1">
      <c r="A235" s="32"/>
      <c r="B235" s="157"/>
      <c r="C235" s="158">
        <v>39</v>
      </c>
      <c r="D235" s="158" t="s">
        <v>137</v>
      </c>
      <c r="E235" s="159" t="s">
        <v>317</v>
      </c>
      <c r="F235" s="160" t="s">
        <v>318</v>
      </c>
      <c r="G235" s="161" t="s">
        <v>269</v>
      </c>
      <c r="H235" s="162">
        <v>10</v>
      </c>
      <c r="I235" s="163"/>
      <c r="J235" s="164">
        <f aca="true" t="shared" si="10" ref="J235:J245"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 aca="true" t="shared" si="11" ref="P235:P245">O235*H235</f>
        <v>0</v>
      </c>
      <c r="Q235" s="168">
        <v>0</v>
      </c>
      <c r="R235" s="168">
        <f aca="true" t="shared" si="12" ref="R235:R245">Q235*H235</f>
        <v>0</v>
      </c>
      <c r="S235" s="168">
        <v>0.00028</v>
      </c>
      <c r="T235" s="169">
        <f aca="true" t="shared" si="13" ref="T235:T245">S235*H235</f>
        <v>0.0027999999999999995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180</v>
      </c>
      <c r="AT235" s="170" t="s">
        <v>137</v>
      </c>
      <c r="AU235" s="170" t="s">
        <v>142</v>
      </c>
      <c r="AY235" s="17" t="s">
        <v>134</v>
      </c>
      <c r="BE235" s="171">
        <f aca="true" t="shared" si="14" ref="BE235:BE245">IF(N235="základní",J235,0)</f>
        <v>0</v>
      </c>
      <c r="BF235" s="171">
        <f aca="true" t="shared" si="15" ref="BF235:BF245">IF(N235="snížená",J235,0)</f>
        <v>0</v>
      </c>
      <c r="BG235" s="171">
        <f aca="true" t="shared" si="16" ref="BG235:BG245">IF(N235="zákl. přenesená",J235,0)</f>
        <v>0</v>
      </c>
      <c r="BH235" s="171">
        <f aca="true" t="shared" si="17" ref="BH235:BH245">IF(N235="sníž. přenesená",J235,0)</f>
        <v>0</v>
      </c>
      <c r="BI235" s="171">
        <f aca="true" t="shared" si="18" ref="BI235:BI245">IF(N235="nulová",J235,0)</f>
        <v>0</v>
      </c>
      <c r="BJ235" s="17" t="s">
        <v>142</v>
      </c>
      <c r="BK235" s="171">
        <f aca="true" t="shared" si="19" ref="BK235:BK245">ROUND(I235*H235,2)</f>
        <v>0</v>
      </c>
      <c r="BL235" s="17" t="s">
        <v>180</v>
      </c>
      <c r="BM235" s="170" t="s">
        <v>319</v>
      </c>
    </row>
    <row r="236" spans="1:65" s="2" customFormat="1" ht="21.75" customHeight="1">
      <c r="A236" s="32"/>
      <c r="B236" s="157"/>
      <c r="C236" s="158">
        <v>40</v>
      </c>
      <c r="D236" s="158" t="s">
        <v>137</v>
      </c>
      <c r="E236" s="159" t="s">
        <v>320</v>
      </c>
      <c r="F236" s="160" t="s">
        <v>321</v>
      </c>
      <c r="G236" s="161" t="s">
        <v>269</v>
      </c>
      <c r="H236" s="162">
        <v>20</v>
      </c>
      <c r="I236" s="163"/>
      <c r="J236" s="164">
        <f t="shared" si="10"/>
        <v>0</v>
      </c>
      <c r="K236" s="165"/>
      <c r="L236" s="33"/>
      <c r="M236" s="166" t="s">
        <v>1</v>
      </c>
      <c r="N236" s="167" t="s">
        <v>42</v>
      </c>
      <c r="O236" s="58"/>
      <c r="P236" s="168">
        <f t="shared" si="11"/>
        <v>0</v>
      </c>
      <c r="Q236" s="168">
        <v>0.00042</v>
      </c>
      <c r="R236" s="168">
        <f t="shared" si="12"/>
        <v>0.008400000000000001</v>
      </c>
      <c r="S236" s="168">
        <v>0</v>
      </c>
      <c r="T236" s="169">
        <f t="shared" si="1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180</v>
      </c>
      <c r="AT236" s="170" t="s">
        <v>137</v>
      </c>
      <c r="AU236" s="170" t="s">
        <v>142</v>
      </c>
      <c r="AY236" s="17" t="s">
        <v>134</v>
      </c>
      <c r="BE236" s="171">
        <f t="shared" si="14"/>
        <v>0</v>
      </c>
      <c r="BF236" s="171">
        <f t="shared" si="15"/>
        <v>0</v>
      </c>
      <c r="BG236" s="171">
        <f t="shared" si="16"/>
        <v>0</v>
      </c>
      <c r="BH236" s="171">
        <f t="shared" si="17"/>
        <v>0</v>
      </c>
      <c r="BI236" s="171">
        <f t="shared" si="18"/>
        <v>0</v>
      </c>
      <c r="BJ236" s="17" t="s">
        <v>142</v>
      </c>
      <c r="BK236" s="171">
        <f t="shared" si="19"/>
        <v>0</v>
      </c>
      <c r="BL236" s="17" t="s">
        <v>180</v>
      </c>
      <c r="BM236" s="170" t="s">
        <v>322</v>
      </c>
    </row>
    <row r="237" spans="1:65" s="2" customFormat="1" ht="21.75" customHeight="1">
      <c r="A237" s="32"/>
      <c r="B237" s="157"/>
      <c r="C237" s="188">
        <v>41</v>
      </c>
      <c r="D237" s="188" t="s">
        <v>173</v>
      </c>
      <c r="E237" s="189" t="s">
        <v>323</v>
      </c>
      <c r="F237" s="190" t="s">
        <v>324</v>
      </c>
      <c r="G237" s="191" t="s">
        <v>269</v>
      </c>
      <c r="H237" s="192">
        <v>7</v>
      </c>
      <c r="I237" s="193"/>
      <c r="J237" s="194">
        <f t="shared" si="10"/>
        <v>0</v>
      </c>
      <c r="K237" s="195"/>
      <c r="L237" s="196"/>
      <c r="M237" s="197" t="s">
        <v>1</v>
      </c>
      <c r="N237" s="198" t="s">
        <v>42</v>
      </c>
      <c r="O237" s="58"/>
      <c r="P237" s="168">
        <f t="shared" si="11"/>
        <v>0</v>
      </c>
      <c r="Q237" s="168">
        <v>0.00011</v>
      </c>
      <c r="R237" s="168">
        <f t="shared" si="12"/>
        <v>0.0007700000000000001</v>
      </c>
      <c r="S237" s="168">
        <v>0</v>
      </c>
      <c r="T237" s="169">
        <f t="shared" si="1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259</v>
      </c>
      <c r="AT237" s="170" t="s">
        <v>173</v>
      </c>
      <c r="AU237" s="170" t="s">
        <v>142</v>
      </c>
      <c r="AY237" s="17" t="s">
        <v>134</v>
      </c>
      <c r="BE237" s="171">
        <f t="shared" si="14"/>
        <v>0</v>
      </c>
      <c r="BF237" s="171">
        <f t="shared" si="15"/>
        <v>0</v>
      </c>
      <c r="BG237" s="171">
        <f t="shared" si="16"/>
        <v>0</v>
      </c>
      <c r="BH237" s="171">
        <f t="shared" si="17"/>
        <v>0</v>
      </c>
      <c r="BI237" s="171">
        <f t="shared" si="18"/>
        <v>0</v>
      </c>
      <c r="BJ237" s="17" t="s">
        <v>142</v>
      </c>
      <c r="BK237" s="171">
        <f t="shared" si="19"/>
        <v>0</v>
      </c>
      <c r="BL237" s="17" t="s">
        <v>180</v>
      </c>
      <c r="BM237" s="170" t="s">
        <v>325</v>
      </c>
    </row>
    <row r="238" spans="1:65" s="2" customFormat="1" ht="21.75" customHeight="1">
      <c r="A238" s="32"/>
      <c r="B238" s="157"/>
      <c r="C238" s="188">
        <v>42</v>
      </c>
      <c r="D238" s="188" t="s">
        <v>173</v>
      </c>
      <c r="E238" s="189" t="s">
        <v>326</v>
      </c>
      <c r="F238" s="190" t="s">
        <v>327</v>
      </c>
      <c r="G238" s="191" t="s">
        <v>269</v>
      </c>
      <c r="H238" s="192">
        <v>7</v>
      </c>
      <c r="I238" s="193"/>
      <c r="J238" s="194">
        <f t="shared" si="10"/>
        <v>0</v>
      </c>
      <c r="K238" s="195"/>
      <c r="L238" s="196"/>
      <c r="M238" s="197" t="s">
        <v>1</v>
      </c>
      <c r="N238" s="198" t="s">
        <v>42</v>
      </c>
      <c r="O238" s="58"/>
      <c r="P238" s="168">
        <f t="shared" si="11"/>
        <v>0</v>
      </c>
      <c r="Q238" s="168">
        <v>0.00017</v>
      </c>
      <c r="R238" s="168">
        <f t="shared" si="12"/>
        <v>0.00119</v>
      </c>
      <c r="S238" s="168">
        <v>0</v>
      </c>
      <c r="T238" s="169">
        <f t="shared" si="1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259</v>
      </c>
      <c r="AT238" s="170" t="s">
        <v>173</v>
      </c>
      <c r="AU238" s="170" t="s">
        <v>142</v>
      </c>
      <c r="AY238" s="17" t="s">
        <v>134</v>
      </c>
      <c r="BE238" s="171">
        <f t="shared" si="14"/>
        <v>0</v>
      </c>
      <c r="BF238" s="171">
        <f t="shared" si="15"/>
        <v>0</v>
      </c>
      <c r="BG238" s="171">
        <f t="shared" si="16"/>
        <v>0</v>
      </c>
      <c r="BH238" s="171">
        <f t="shared" si="17"/>
        <v>0</v>
      </c>
      <c r="BI238" s="171">
        <f t="shared" si="18"/>
        <v>0</v>
      </c>
      <c r="BJ238" s="17" t="s">
        <v>142</v>
      </c>
      <c r="BK238" s="171">
        <f t="shared" si="19"/>
        <v>0</v>
      </c>
      <c r="BL238" s="17" t="s">
        <v>180</v>
      </c>
      <c r="BM238" s="170" t="s">
        <v>328</v>
      </c>
    </row>
    <row r="239" spans="1:65" s="2" customFormat="1" ht="21.75" customHeight="1">
      <c r="A239" s="32"/>
      <c r="B239" s="157"/>
      <c r="C239" s="188">
        <v>43</v>
      </c>
      <c r="D239" s="188" t="s">
        <v>173</v>
      </c>
      <c r="E239" s="189" t="s">
        <v>329</v>
      </c>
      <c r="F239" s="190" t="s">
        <v>330</v>
      </c>
      <c r="G239" s="191" t="s">
        <v>269</v>
      </c>
      <c r="H239" s="192">
        <v>6</v>
      </c>
      <c r="I239" s="193"/>
      <c r="J239" s="194">
        <f t="shared" si="10"/>
        <v>0</v>
      </c>
      <c r="K239" s="195"/>
      <c r="L239" s="196"/>
      <c r="M239" s="197" t="s">
        <v>1</v>
      </c>
      <c r="N239" s="198" t="s">
        <v>42</v>
      </c>
      <c r="O239" s="58"/>
      <c r="P239" s="168">
        <f t="shared" si="11"/>
        <v>0</v>
      </c>
      <c r="Q239" s="168">
        <v>0.00027</v>
      </c>
      <c r="R239" s="168">
        <f t="shared" si="12"/>
        <v>0.00162</v>
      </c>
      <c r="S239" s="168">
        <v>0</v>
      </c>
      <c r="T239" s="169">
        <f t="shared" si="1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259</v>
      </c>
      <c r="AT239" s="170" t="s">
        <v>173</v>
      </c>
      <c r="AU239" s="170" t="s">
        <v>142</v>
      </c>
      <c r="AY239" s="17" t="s">
        <v>134</v>
      </c>
      <c r="BE239" s="171">
        <f t="shared" si="14"/>
        <v>0</v>
      </c>
      <c r="BF239" s="171">
        <f t="shared" si="15"/>
        <v>0</v>
      </c>
      <c r="BG239" s="171">
        <f t="shared" si="16"/>
        <v>0</v>
      </c>
      <c r="BH239" s="171">
        <f t="shared" si="17"/>
        <v>0</v>
      </c>
      <c r="BI239" s="171">
        <f t="shared" si="18"/>
        <v>0</v>
      </c>
      <c r="BJ239" s="17" t="s">
        <v>142</v>
      </c>
      <c r="BK239" s="171">
        <f t="shared" si="19"/>
        <v>0</v>
      </c>
      <c r="BL239" s="17" t="s">
        <v>180</v>
      </c>
      <c r="BM239" s="170" t="s">
        <v>331</v>
      </c>
    </row>
    <row r="240" spans="1:65" s="2" customFormat="1" ht="21.75" customHeight="1">
      <c r="A240" s="32"/>
      <c r="B240" s="157"/>
      <c r="C240" s="158">
        <v>44</v>
      </c>
      <c r="D240" s="158" t="s">
        <v>137</v>
      </c>
      <c r="E240" s="159" t="s">
        <v>332</v>
      </c>
      <c r="F240" s="160" t="s">
        <v>333</v>
      </c>
      <c r="G240" s="161" t="s">
        <v>334</v>
      </c>
      <c r="H240" s="162">
        <v>1</v>
      </c>
      <c r="I240" s="163"/>
      <c r="J240" s="164">
        <f t="shared" si="10"/>
        <v>0</v>
      </c>
      <c r="K240" s="165"/>
      <c r="L240" s="33"/>
      <c r="M240" s="166" t="s">
        <v>1</v>
      </c>
      <c r="N240" s="167" t="s">
        <v>42</v>
      </c>
      <c r="O240" s="58"/>
      <c r="P240" s="168">
        <f t="shared" si="11"/>
        <v>0</v>
      </c>
      <c r="Q240" s="168">
        <v>0</v>
      </c>
      <c r="R240" s="168">
        <f t="shared" si="12"/>
        <v>0</v>
      </c>
      <c r="S240" s="168">
        <v>0</v>
      </c>
      <c r="T240" s="169">
        <f t="shared" si="1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180</v>
      </c>
      <c r="AT240" s="170" t="s">
        <v>137</v>
      </c>
      <c r="AU240" s="170" t="s">
        <v>142</v>
      </c>
      <c r="AY240" s="17" t="s">
        <v>134</v>
      </c>
      <c r="BE240" s="171">
        <f t="shared" si="14"/>
        <v>0</v>
      </c>
      <c r="BF240" s="171">
        <f t="shared" si="15"/>
        <v>0</v>
      </c>
      <c r="BG240" s="171">
        <f t="shared" si="16"/>
        <v>0</v>
      </c>
      <c r="BH240" s="171">
        <f t="shared" si="17"/>
        <v>0</v>
      </c>
      <c r="BI240" s="171">
        <f t="shared" si="18"/>
        <v>0</v>
      </c>
      <c r="BJ240" s="17" t="s">
        <v>142</v>
      </c>
      <c r="BK240" s="171">
        <f t="shared" si="19"/>
        <v>0</v>
      </c>
      <c r="BL240" s="17" t="s">
        <v>180</v>
      </c>
      <c r="BM240" s="170" t="s">
        <v>335</v>
      </c>
    </row>
    <row r="241" spans="1:65" s="2" customFormat="1" ht="21.75" customHeight="1">
      <c r="A241" s="32"/>
      <c r="B241" s="157"/>
      <c r="C241" s="158">
        <v>45</v>
      </c>
      <c r="D241" s="158" t="s">
        <v>137</v>
      </c>
      <c r="E241" s="159" t="s">
        <v>336</v>
      </c>
      <c r="F241" s="160" t="s">
        <v>337</v>
      </c>
      <c r="G241" s="161" t="s">
        <v>334</v>
      </c>
      <c r="H241" s="162">
        <v>1</v>
      </c>
      <c r="I241" s="163"/>
      <c r="J241" s="164">
        <f t="shared" si="10"/>
        <v>0</v>
      </c>
      <c r="K241" s="165"/>
      <c r="L241" s="33"/>
      <c r="M241" s="166" t="s">
        <v>1</v>
      </c>
      <c r="N241" s="167" t="s">
        <v>42</v>
      </c>
      <c r="O241" s="58"/>
      <c r="P241" s="168">
        <f t="shared" si="11"/>
        <v>0</v>
      </c>
      <c r="Q241" s="168">
        <v>0</v>
      </c>
      <c r="R241" s="168">
        <f t="shared" si="12"/>
        <v>0</v>
      </c>
      <c r="S241" s="168">
        <v>0</v>
      </c>
      <c r="T241" s="169">
        <f t="shared" si="1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180</v>
      </c>
      <c r="AT241" s="170" t="s">
        <v>137</v>
      </c>
      <c r="AU241" s="170" t="s">
        <v>142</v>
      </c>
      <c r="AY241" s="17" t="s">
        <v>134</v>
      </c>
      <c r="BE241" s="171">
        <f t="shared" si="14"/>
        <v>0</v>
      </c>
      <c r="BF241" s="171">
        <f t="shared" si="15"/>
        <v>0</v>
      </c>
      <c r="BG241" s="171">
        <f t="shared" si="16"/>
        <v>0</v>
      </c>
      <c r="BH241" s="171">
        <f t="shared" si="17"/>
        <v>0</v>
      </c>
      <c r="BI241" s="171">
        <f t="shared" si="18"/>
        <v>0</v>
      </c>
      <c r="BJ241" s="17" t="s">
        <v>142</v>
      </c>
      <c r="BK241" s="171">
        <f t="shared" si="19"/>
        <v>0</v>
      </c>
      <c r="BL241" s="17" t="s">
        <v>180</v>
      </c>
      <c r="BM241" s="170" t="s">
        <v>338</v>
      </c>
    </row>
    <row r="242" spans="1:65" s="2" customFormat="1" ht="21.75" customHeight="1">
      <c r="A242" s="32"/>
      <c r="B242" s="157"/>
      <c r="C242" s="158">
        <v>46</v>
      </c>
      <c r="D242" s="158" t="s">
        <v>137</v>
      </c>
      <c r="E242" s="159" t="s">
        <v>339</v>
      </c>
      <c r="F242" s="160" t="s">
        <v>340</v>
      </c>
      <c r="G242" s="161" t="s">
        <v>269</v>
      </c>
      <c r="H242" s="162">
        <v>20</v>
      </c>
      <c r="I242" s="163"/>
      <c r="J242" s="164">
        <f t="shared" si="10"/>
        <v>0</v>
      </c>
      <c r="K242" s="165"/>
      <c r="L242" s="33"/>
      <c r="M242" s="166" t="s">
        <v>1</v>
      </c>
      <c r="N242" s="167" t="s">
        <v>42</v>
      </c>
      <c r="O242" s="58"/>
      <c r="P242" s="168">
        <f t="shared" si="11"/>
        <v>0</v>
      </c>
      <c r="Q242" s="168">
        <v>0.0004</v>
      </c>
      <c r="R242" s="168">
        <f t="shared" si="12"/>
        <v>0.008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180</v>
      </c>
      <c r="AT242" s="170" t="s">
        <v>137</v>
      </c>
      <c r="AU242" s="170" t="s">
        <v>142</v>
      </c>
      <c r="AY242" s="17" t="s">
        <v>134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142</v>
      </c>
      <c r="BK242" s="171">
        <f t="shared" si="19"/>
        <v>0</v>
      </c>
      <c r="BL242" s="17" t="s">
        <v>180</v>
      </c>
      <c r="BM242" s="170" t="s">
        <v>341</v>
      </c>
    </row>
    <row r="243" spans="1:65" s="2" customFormat="1" ht="16.5" customHeight="1">
      <c r="A243" s="32"/>
      <c r="B243" s="157"/>
      <c r="C243" s="158">
        <v>47</v>
      </c>
      <c r="D243" s="158" t="s">
        <v>137</v>
      </c>
      <c r="E243" s="159" t="s">
        <v>342</v>
      </c>
      <c r="F243" s="160" t="s">
        <v>343</v>
      </c>
      <c r="G243" s="161" t="s">
        <v>269</v>
      </c>
      <c r="H243" s="162">
        <v>20</v>
      </c>
      <c r="I243" s="163"/>
      <c r="J243" s="164">
        <f t="shared" si="10"/>
        <v>0</v>
      </c>
      <c r="K243" s="165"/>
      <c r="L243" s="33"/>
      <c r="M243" s="166" t="s">
        <v>1</v>
      </c>
      <c r="N243" s="167" t="s">
        <v>42</v>
      </c>
      <c r="O243" s="58"/>
      <c r="P243" s="168">
        <f t="shared" si="11"/>
        <v>0</v>
      </c>
      <c r="Q243" s="168">
        <v>1E-05</v>
      </c>
      <c r="R243" s="168">
        <f t="shared" si="12"/>
        <v>0.0002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180</v>
      </c>
      <c r="AT243" s="170" t="s">
        <v>137</v>
      </c>
      <c r="AU243" s="170" t="s">
        <v>142</v>
      </c>
      <c r="AY243" s="17" t="s">
        <v>134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142</v>
      </c>
      <c r="BK243" s="171">
        <f t="shared" si="19"/>
        <v>0</v>
      </c>
      <c r="BL243" s="17" t="s">
        <v>180</v>
      </c>
      <c r="BM243" s="170" t="s">
        <v>344</v>
      </c>
    </row>
    <row r="244" spans="1:65" s="2" customFormat="1" ht="21.75" customHeight="1">
      <c r="A244" s="32"/>
      <c r="B244" s="157"/>
      <c r="C244" s="158">
        <v>48</v>
      </c>
      <c r="D244" s="158" t="s">
        <v>137</v>
      </c>
      <c r="E244" s="159" t="s">
        <v>345</v>
      </c>
      <c r="F244" s="160" t="s">
        <v>346</v>
      </c>
      <c r="G244" s="161" t="s">
        <v>211</v>
      </c>
      <c r="H244" s="162">
        <v>0.02</v>
      </c>
      <c r="I244" s="163"/>
      <c r="J244" s="164">
        <f t="shared" si="10"/>
        <v>0</v>
      </c>
      <c r="K244" s="165"/>
      <c r="L244" s="33"/>
      <c r="M244" s="166" t="s">
        <v>1</v>
      </c>
      <c r="N244" s="167" t="s">
        <v>42</v>
      </c>
      <c r="O244" s="58"/>
      <c r="P244" s="168">
        <f t="shared" si="11"/>
        <v>0</v>
      </c>
      <c r="Q244" s="168">
        <v>0</v>
      </c>
      <c r="R244" s="168">
        <f t="shared" si="12"/>
        <v>0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180</v>
      </c>
      <c r="AT244" s="170" t="s">
        <v>137</v>
      </c>
      <c r="AU244" s="170" t="s">
        <v>142</v>
      </c>
      <c r="AY244" s="17" t="s">
        <v>134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142</v>
      </c>
      <c r="BK244" s="171">
        <f t="shared" si="19"/>
        <v>0</v>
      </c>
      <c r="BL244" s="17" t="s">
        <v>180</v>
      </c>
      <c r="BM244" s="170" t="s">
        <v>347</v>
      </c>
    </row>
    <row r="245" spans="1:65" s="2" customFormat="1" ht="21.75" customHeight="1">
      <c r="A245" s="32"/>
      <c r="B245" s="157"/>
      <c r="C245" s="158">
        <v>49</v>
      </c>
      <c r="D245" s="158" t="s">
        <v>137</v>
      </c>
      <c r="E245" s="159" t="s">
        <v>348</v>
      </c>
      <c r="F245" s="160" t="s">
        <v>349</v>
      </c>
      <c r="G245" s="161" t="s">
        <v>211</v>
      </c>
      <c r="H245" s="162">
        <v>0.02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</v>
      </c>
      <c r="R245" s="168">
        <f t="shared" si="12"/>
        <v>0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180</v>
      </c>
      <c r="AT245" s="170" t="s">
        <v>137</v>
      </c>
      <c r="AU245" s="170" t="s">
        <v>142</v>
      </c>
      <c r="AY245" s="17" t="s">
        <v>134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142</v>
      </c>
      <c r="BK245" s="171">
        <f t="shared" si="19"/>
        <v>0</v>
      </c>
      <c r="BL245" s="17" t="s">
        <v>180</v>
      </c>
      <c r="BM245" s="170" t="s">
        <v>350</v>
      </c>
    </row>
    <row r="246" spans="2:63" s="12" customFormat="1" ht="22.9" customHeight="1">
      <c r="B246" s="144"/>
      <c r="D246" s="145" t="s">
        <v>75</v>
      </c>
      <c r="E246" s="155" t="s">
        <v>351</v>
      </c>
      <c r="F246" s="155" t="s">
        <v>352</v>
      </c>
      <c r="I246" s="147"/>
      <c r="J246" s="156">
        <f>BK246</f>
        <v>0</v>
      </c>
      <c r="L246" s="144"/>
      <c r="M246" s="149"/>
      <c r="N246" s="150"/>
      <c r="O246" s="150"/>
      <c r="P246" s="151">
        <f>SUM(P247:P257)</f>
        <v>0</v>
      </c>
      <c r="Q246" s="150"/>
      <c r="R246" s="151">
        <f>SUM(R247:R257)</f>
        <v>0.0031499999999999996</v>
      </c>
      <c r="S246" s="150"/>
      <c r="T246" s="152">
        <f>SUM(T247:T257)</f>
        <v>0.00645</v>
      </c>
      <c r="AR246" s="145" t="s">
        <v>142</v>
      </c>
      <c r="AT246" s="153" t="s">
        <v>75</v>
      </c>
      <c r="AU246" s="153" t="s">
        <v>84</v>
      </c>
      <c r="AY246" s="145" t="s">
        <v>134</v>
      </c>
      <c r="BK246" s="154">
        <f>SUM(BK247:BK257)</f>
        <v>0</v>
      </c>
    </row>
    <row r="247" spans="1:65" s="2" customFormat="1" ht="21.75" customHeight="1">
      <c r="A247" s="32"/>
      <c r="B247" s="157"/>
      <c r="C247" s="158">
        <v>50</v>
      </c>
      <c r="D247" s="158" t="s">
        <v>137</v>
      </c>
      <c r="E247" s="159" t="s">
        <v>353</v>
      </c>
      <c r="F247" s="160" t="s">
        <v>354</v>
      </c>
      <c r="G247" s="161" t="s">
        <v>269</v>
      </c>
      <c r="H247" s="162">
        <v>3</v>
      </c>
      <c r="I247" s="163"/>
      <c r="J247" s="164">
        <f>ROUND(I247*H247,2)</f>
        <v>0</v>
      </c>
      <c r="K247" s="165"/>
      <c r="L247" s="33"/>
      <c r="M247" s="166" t="s">
        <v>1</v>
      </c>
      <c r="N247" s="167" t="s">
        <v>42</v>
      </c>
      <c r="O247" s="58"/>
      <c r="P247" s="168">
        <f>O247*H247</f>
        <v>0</v>
      </c>
      <c r="Q247" s="168">
        <v>0.00011</v>
      </c>
      <c r="R247" s="168">
        <f>Q247*H247</f>
        <v>0.00033</v>
      </c>
      <c r="S247" s="168">
        <v>0.00215</v>
      </c>
      <c r="T247" s="169">
        <f>S247*H247</f>
        <v>0.00645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180</v>
      </c>
      <c r="AT247" s="170" t="s">
        <v>137</v>
      </c>
      <c r="AU247" s="170" t="s">
        <v>142</v>
      </c>
      <c r="AY247" s="17" t="s">
        <v>134</v>
      </c>
      <c r="BE247" s="171">
        <f>IF(N247="základní",J247,0)</f>
        <v>0</v>
      </c>
      <c r="BF247" s="171">
        <f>IF(N247="snížená",J247,0)</f>
        <v>0</v>
      </c>
      <c r="BG247" s="171">
        <f>IF(N247="zákl. přenesená",J247,0)</f>
        <v>0</v>
      </c>
      <c r="BH247" s="171">
        <f>IF(N247="sníž. přenesená",J247,0)</f>
        <v>0</v>
      </c>
      <c r="BI247" s="171">
        <f>IF(N247="nulová",J247,0)</f>
        <v>0</v>
      </c>
      <c r="BJ247" s="17" t="s">
        <v>142</v>
      </c>
      <c r="BK247" s="171">
        <f>ROUND(I247*H247,2)</f>
        <v>0</v>
      </c>
      <c r="BL247" s="17" t="s">
        <v>180</v>
      </c>
      <c r="BM247" s="170" t="s">
        <v>355</v>
      </c>
    </row>
    <row r="248" spans="1:65" s="2" customFormat="1" ht="21.75" customHeight="1">
      <c r="A248" s="32"/>
      <c r="B248" s="157"/>
      <c r="C248" s="158">
        <v>51</v>
      </c>
      <c r="D248" s="158" t="s">
        <v>137</v>
      </c>
      <c r="E248" s="159" t="s">
        <v>356</v>
      </c>
      <c r="F248" s="160" t="s">
        <v>357</v>
      </c>
      <c r="G248" s="161" t="s">
        <v>269</v>
      </c>
      <c r="H248" s="162">
        <v>1</v>
      </c>
      <c r="I248" s="163"/>
      <c r="J248" s="164">
        <f>ROUND(I248*H248,2)</f>
        <v>0</v>
      </c>
      <c r="K248" s="165"/>
      <c r="L248" s="33"/>
      <c r="M248" s="166" t="s">
        <v>1</v>
      </c>
      <c r="N248" s="167" t="s">
        <v>42</v>
      </c>
      <c r="O248" s="58"/>
      <c r="P248" s="168">
        <f>O248*H248</f>
        <v>0</v>
      </c>
      <c r="Q248" s="168">
        <v>0.0006</v>
      </c>
      <c r="R248" s="168">
        <f>Q248*H248</f>
        <v>0.0006</v>
      </c>
      <c r="S248" s="168">
        <v>0</v>
      </c>
      <c r="T248" s="169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180</v>
      </c>
      <c r="AT248" s="170" t="s">
        <v>137</v>
      </c>
      <c r="AU248" s="170" t="s">
        <v>142</v>
      </c>
      <c r="AY248" s="17" t="s">
        <v>134</v>
      </c>
      <c r="BE248" s="171">
        <f>IF(N248="základní",J248,0)</f>
        <v>0</v>
      </c>
      <c r="BF248" s="171">
        <f>IF(N248="snížená",J248,0)</f>
        <v>0</v>
      </c>
      <c r="BG248" s="171">
        <f>IF(N248="zákl. přenesená",J248,0)</f>
        <v>0</v>
      </c>
      <c r="BH248" s="171">
        <f>IF(N248="sníž. přenesená",J248,0)</f>
        <v>0</v>
      </c>
      <c r="BI248" s="171">
        <f>IF(N248="nulová",J248,0)</f>
        <v>0</v>
      </c>
      <c r="BJ248" s="17" t="s">
        <v>142</v>
      </c>
      <c r="BK248" s="171">
        <f>ROUND(I248*H248,2)</f>
        <v>0</v>
      </c>
      <c r="BL248" s="17" t="s">
        <v>180</v>
      </c>
      <c r="BM248" s="170" t="s">
        <v>358</v>
      </c>
    </row>
    <row r="249" spans="2:51" s="14" customFormat="1" ht="12">
      <c r="B249" s="181"/>
      <c r="D249" s="173" t="s">
        <v>144</v>
      </c>
      <c r="E249" s="182" t="s">
        <v>1</v>
      </c>
      <c r="F249" s="183" t="s">
        <v>359</v>
      </c>
      <c r="H249" s="182" t="s">
        <v>1</v>
      </c>
      <c r="I249" s="184"/>
      <c r="L249" s="181"/>
      <c r="M249" s="185"/>
      <c r="N249" s="186"/>
      <c r="O249" s="186"/>
      <c r="P249" s="186"/>
      <c r="Q249" s="186"/>
      <c r="R249" s="186"/>
      <c r="S249" s="186"/>
      <c r="T249" s="187"/>
      <c r="AT249" s="182" t="s">
        <v>144</v>
      </c>
      <c r="AU249" s="182" t="s">
        <v>142</v>
      </c>
      <c r="AV249" s="14" t="s">
        <v>84</v>
      </c>
      <c r="AW249" s="14" t="s">
        <v>33</v>
      </c>
      <c r="AX249" s="14" t="s">
        <v>76</v>
      </c>
      <c r="AY249" s="182" t="s">
        <v>134</v>
      </c>
    </row>
    <row r="250" spans="2:51" s="13" customFormat="1" ht="12">
      <c r="B250" s="172"/>
      <c r="D250" s="173" t="s">
        <v>144</v>
      </c>
      <c r="E250" s="174" t="s">
        <v>1</v>
      </c>
      <c r="F250" s="175" t="s">
        <v>84</v>
      </c>
      <c r="H250" s="176">
        <v>1</v>
      </c>
      <c r="I250" s="177"/>
      <c r="L250" s="172"/>
      <c r="M250" s="178"/>
      <c r="N250" s="179"/>
      <c r="O250" s="179"/>
      <c r="P250" s="179"/>
      <c r="Q250" s="179"/>
      <c r="R250" s="179"/>
      <c r="S250" s="179"/>
      <c r="T250" s="180"/>
      <c r="AT250" s="174" t="s">
        <v>144</v>
      </c>
      <c r="AU250" s="174" t="s">
        <v>142</v>
      </c>
      <c r="AV250" s="13" t="s">
        <v>142</v>
      </c>
      <c r="AW250" s="13" t="s">
        <v>33</v>
      </c>
      <c r="AX250" s="13" t="s">
        <v>84</v>
      </c>
      <c r="AY250" s="174" t="s">
        <v>134</v>
      </c>
    </row>
    <row r="251" spans="1:65" s="2" customFormat="1" ht="21.75" customHeight="1">
      <c r="A251" s="32"/>
      <c r="B251" s="157"/>
      <c r="C251" s="158">
        <v>52</v>
      </c>
      <c r="D251" s="158" t="s">
        <v>137</v>
      </c>
      <c r="E251" s="159" t="s">
        <v>360</v>
      </c>
      <c r="F251" s="160" t="s">
        <v>361</v>
      </c>
      <c r="G251" s="161" t="s">
        <v>269</v>
      </c>
      <c r="H251" s="162">
        <v>3</v>
      </c>
      <c r="I251" s="163"/>
      <c r="J251" s="164">
        <f aca="true" t="shared" si="20" ref="J251:J257">ROUND(I251*H251,2)</f>
        <v>0</v>
      </c>
      <c r="K251" s="165"/>
      <c r="L251" s="33"/>
      <c r="M251" s="166" t="s">
        <v>1</v>
      </c>
      <c r="N251" s="167" t="s">
        <v>42</v>
      </c>
      <c r="O251" s="58"/>
      <c r="P251" s="168">
        <f aca="true" t="shared" si="21" ref="P251:P257">O251*H251</f>
        <v>0</v>
      </c>
      <c r="Q251" s="168">
        <v>0.00054</v>
      </c>
      <c r="R251" s="168">
        <f aca="true" t="shared" si="22" ref="R251:R257">Q251*H251</f>
        <v>0.00162</v>
      </c>
      <c r="S251" s="168">
        <v>0</v>
      </c>
      <c r="T251" s="169">
        <f aca="true" t="shared" si="23" ref="T251:T257"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180</v>
      </c>
      <c r="AT251" s="170" t="s">
        <v>137</v>
      </c>
      <c r="AU251" s="170" t="s">
        <v>142</v>
      </c>
      <c r="AY251" s="17" t="s">
        <v>134</v>
      </c>
      <c r="BE251" s="171">
        <f aca="true" t="shared" si="24" ref="BE251:BE257">IF(N251="základní",J251,0)</f>
        <v>0</v>
      </c>
      <c r="BF251" s="171">
        <f aca="true" t="shared" si="25" ref="BF251:BF257">IF(N251="snížená",J251,0)</f>
        <v>0</v>
      </c>
      <c r="BG251" s="171">
        <f aca="true" t="shared" si="26" ref="BG251:BG257">IF(N251="zákl. přenesená",J251,0)</f>
        <v>0</v>
      </c>
      <c r="BH251" s="171">
        <f aca="true" t="shared" si="27" ref="BH251:BH257">IF(N251="sníž. přenesená",J251,0)</f>
        <v>0</v>
      </c>
      <c r="BI251" s="171">
        <f aca="true" t="shared" si="28" ref="BI251:BI257">IF(N251="nulová",J251,0)</f>
        <v>0</v>
      </c>
      <c r="BJ251" s="17" t="s">
        <v>142</v>
      </c>
      <c r="BK251" s="171">
        <f aca="true" t="shared" si="29" ref="BK251:BK257">ROUND(I251*H251,2)</f>
        <v>0</v>
      </c>
      <c r="BL251" s="17" t="s">
        <v>180</v>
      </c>
      <c r="BM251" s="170" t="s">
        <v>362</v>
      </c>
    </row>
    <row r="252" spans="1:65" s="2" customFormat="1" ht="21.75" customHeight="1">
      <c r="A252" s="32"/>
      <c r="B252" s="157"/>
      <c r="C252" s="158">
        <v>53</v>
      </c>
      <c r="D252" s="158" t="s">
        <v>137</v>
      </c>
      <c r="E252" s="159" t="s">
        <v>363</v>
      </c>
      <c r="F252" s="160" t="s">
        <v>364</v>
      </c>
      <c r="G252" s="161" t="s">
        <v>334</v>
      </c>
      <c r="H252" s="162">
        <v>1</v>
      </c>
      <c r="I252" s="163"/>
      <c r="J252" s="164">
        <f t="shared" si="2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21"/>
        <v>0</v>
      </c>
      <c r="Q252" s="168">
        <v>0.0006</v>
      </c>
      <c r="R252" s="168">
        <f t="shared" si="22"/>
        <v>0.0006</v>
      </c>
      <c r="S252" s="168">
        <v>0</v>
      </c>
      <c r="T252" s="169">
        <f t="shared" si="2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180</v>
      </c>
      <c r="AT252" s="170" t="s">
        <v>137</v>
      </c>
      <c r="AU252" s="170" t="s">
        <v>142</v>
      </c>
      <c r="AY252" s="17" t="s">
        <v>134</v>
      </c>
      <c r="BE252" s="171">
        <f t="shared" si="24"/>
        <v>0</v>
      </c>
      <c r="BF252" s="171">
        <f t="shared" si="25"/>
        <v>0</v>
      </c>
      <c r="BG252" s="171">
        <f t="shared" si="26"/>
        <v>0</v>
      </c>
      <c r="BH252" s="171">
        <f t="shared" si="27"/>
        <v>0</v>
      </c>
      <c r="BI252" s="171">
        <f t="shared" si="28"/>
        <v>0</v>
      </c>
      <c r="BJ252" s="17" t="s">
        <v>142</v>
      </c>
      <c r="BK252" s="171">
        <f t="shared" si="29"/>
        <v>0</v>
      </c>
      <c r="BL252" s="17" t="s">
        <v>180</v>
      </c>
      <c r="BM252" s="170" t="s">
        <v>365</v>
      </c>
    </row>
    <row r="253" spans="1:65" s="2" customFormat="1" ht="16.5" customHeight="1">
      <c r="A253" s="32"/>
      <c r="B253" s="157"/>
      <c r="C253" s="158">
        <v>54</v>
      </c>
      <c r="D253" s="158" t="s">
        <v>137</v>
      </c>
      <c r="E253" s="159" t="s">
        <v>366</v>
      </c>
      <c r="F253" s="160" t="s">
        <v>367</v>
      </c>
      <c r="G253" s="161" t="s">
        <v>171</v>
      </c>
      <c r="H253" s="162">
        <v>2</v>
      </c>
      <c r="I253" s="163"/>
      <c r="J253" s="164">
        <f t="shared" si="2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21"/>
        <v>0</v>
      </c>
      <c r="Q253" s="168">
        <v>0</v>
      </c>
      <c r="R253" s="168">
        <f t="shared" si="22"/>
        <v>0</v>
      </c>
      <c r="S253" s="168">
        <v>0</v>
      </c>
      <c r="T253" s="169">
        <f t="shared" si="2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180</v>
      </c>
      <c r="AT253" s="170" t="s">
        <v>137</v>
      </c>
      <c r="AU253" s="170" t="s">
        <v>142</v>
      </c>
      <c r="AY253" s="17" t="s">
        <v>134</v>
      </c>
      <c r="BE253" s="171">
        <f t="shared" si="24"/>
        <v>0</v>
      </c>
      <c r="BF253" s="171">
        <f t="shared" si="25"/>
        <v>0</v>
      </c>
      <c r="BG253" s="171">
        <f t="shared" si="26"/>
        <v>0</v>
      </c>
      <c r="BH253" s="171">
        <f t="shared" si="27"/>
        <v>0</v>
      </c>
      <c r="BI253" s="171">
        <f t="shared" si="28"/>
        <v>0</v>
      </c>
      <c r="BJ253" s="17" t="s">
        <v>142</v>
      </c>
      <c r="BK253" s="171">
        <f t="shared" si="29"/>
        <v>0</v>
      </c>
      <c r="BL253" s="17" t="s">
        <v>180</v>
      </c>
      <c r="BM253" s="170" t="s">
        <v>368</v>
      </c>
    </row>
    <row r="254" spans="1:65" s="2" customFormat="1" ht="16.5" customHeight="1">
      <c r="A254" s="32"/>
      <c r="B254" s="157"/>
      <c r="C254" s="158">
        <v>55</v>
      </c>
      <c r="D254" s="158" t="s">
        <v>137</v>
      </c>
      <c r="E254" s="159" t="s">
        <v>369</v>
      </c>
      <c r="F254" s="160" t="s">
        <v>370</v>
      </c>
      <c r="G254" s="161" t="s">
        <v>269</v>
      </c>
      <c r="H254" s="162">
        <v>3</v>
      </c>
      <c r="I254" s="163"/>
      <c r="J254" s="164">
        <f t="shared" si="20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21"/>
        <v>0</v>
      </c>
      <c r="Q254" s="168">
        <v>0</v>
      </c>
      <c r="R254" s="168">
        <f t="shared" si="22"/>
        <v>0</v>
      </c>
      <c r="S254" s="168">
        <v>0</v>
      </c>
      <c r="T254" s="169">
        <f t="shared" si="2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180</v>
      </c>
      <c r="AT254" s="170" t="s">
        <v>137</v>
      </c>
      <c r="AU254" s="170" t="s">
        <v>142</v>
      </c>
      <c r="AY254" s="17" t="s">
        <v>134</v>
      </c>
      <c r="BE254" s="171">
        <f t="shared" si="24"/>
        <v>0</v>
      </c>
      <c r="BF254" s="171">
        <f t="shared" si="25"/>
        <v>0</v>
      </c>
      <c r="BG254" s="171">
        <f t="shared" si="26"/>
        <v>0</v>
      </c>
      <c r="BH254" s="171">
        <f t="shared" si="27"/>
        <v>0</v>
      </c>
      <c r="BI254" s="171">
        <f t="shared" si="28"/>
        <v>0</v>
      </c>
      <c r="BJ254" s="17" t="s">
        <v>142</v>
      </c>
      <c r="BK254" s="171">
        <f t="shared" si="29"/>
        <v>0</v>
      </c>
      <c r="BL254" s="17" t="s">
        <v>180</v>
      </c>
      <c r="BM254" s="170" t="s">
        <v>371</v>
      </c>
    </row>
    <row r="255" spans="1:65" s="2" customFormat="1" ht="16.5" customHeight="1">
      <c r="A255" s="32"/>
      <c r="B255" s="157"/>
      <c r="C255" s="158">
        <v>56</v>
      </c>
      <c r="D255" s="158" t="s">
        <v>137</v>
      </c>
      <c r="E255" s="159" t="s">
        <v>372</v>
      </c>
      <c r="F255" s="160" t="s">
        <v>373</v>
      </c>
      <c r="G255" s="161" t="s">
        <v>171</v>
      </c>
      <c r="H255" s="162">
        <v>1</v>
      </c>
      <c r="I255" s="163"/>
      <c r="J255" s="164">
        <f t="shared" si="20"/>
        <v>0</v>
      </c>
      <c r="K255" s="165"/>
      <c r="L255" s="33"/>
      <c r="M255" s="166" t="s">
        <v>1</v>
      </c>
      <c r="N255" s="167" t="s">
        <v>42</v>
      </c>
      <c r="O255" s="58"/>
      <c r="P255" s="168">
        <f t="shared" si="21"/>
        <v>0</v>
      </c>
      <c r="Q255" s="168">
        <v>0</v>
      </c>
      <c r="R255" s="168">
        <f t="shared" si="22"/>
        <v>0</v>
      </c>
      <c r="S255" s="168">
        <v>0</v>
      </c>
      <c r="T255" s="169">
        <f t="shared" si="2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180</v>
      </c>
      <c r="AT255" s="170" t="s">
        <v>137</v>
      </c>
      <c r="AU255" s="170" t="s">
        <v>142</v>
      </c>
      <c r="AY255" s="17" t="s">
        <v>134</v>
      </c>
      <c r="BE255" s="171">
        <f t="shared" si="24"/>
        <v>0</v>
      </c>
      <c r="BF255" s="171">
        <f t="shared" si="25"/>
        <v>0</v>
      </c>
      <c r="BG255" s="171">
        <f t="shared" si="26"/>
        <v>0</v>
      </c>
      <c r="BH255" s="171">
        <f t="shared" si="27"/>
        <v>0</v>
      </c>
      <c r="BI255" s="171">
        <f t="shared" si="28"/>
        <v>0</v>
      </c>
      <c r="BJ255" s="17" t="s">
        <v>142</v>
      </c>
      <c r="BK255" s="171">
        <f t="shared" si="29"/>
        <v>0</v>
      </c>
      <c r="BL255" s="17" t="s">
        <v>180</v>
      </c>
      <c r="BM255" s="170" t="s">
        <v>374</v>
      </c>
    </row>
    <row r="256" spans="1:65" s="2" customFormat="1" ht="21.75" customHeight="1">
      <c r="A256" s="32"/>
      <c r="B256" s="157"/>
      <c r="C256" s="158">
        <v>57</v>
      </c>
      <c r="D256" s="158" t="s">
        <v>137</v>
      </c>
      <c r="E256" s="159" t="s">
        <v>375</v>
      </c>
      <c r="F256" s="160" t="s">
        <v>376</v>
      </c>
      <c r="G256" s="161" t="s">
        <v>211</v>
      </c>
      <c r="H256" s="162">
        <v>0.003</v>
      </c>
      <c r="I256" s="163"/>
      <c r="J256" s="164">
        <f t="shared" si="20"/>
        <v>0</v>
      </c>
      <c r="K256" s="165"/>
      <c r="L256" s="33"/>
      <c r="M256" s="166" t="s">
        <v>1</v>
      </c>
      <c r="N256" s="167" t="s">
        <v>42</v>
      </c>
      <c r="O256" s="58"/>
      <c r="P256" s="168">
        <f t="shared" si="21"/>
        <v>0</v>
      </c>
      <c r="Q256" s="168">
        <v>0</v>
      </c>
      <c r="R256" s="168">
        <f t="shared" si="22"/>
        <v>0</v>
      </c>
      <c r="S256" s="168">
        <v>0</v>
      </c>
      <c r="T256" s="169">
        <f t="shared" si="2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180</v>
      </c>
      <c r="AT256" s="170" t="s">
        <v>137</v>
      </c>
      <c r="AU256" s="170" t="s">
        <v>142</v>
      </c>
      <c r="AY256" s="17" t="s">
        <v>134</v>
      </c>
      <c r="BE256" s="171">
        <f t="shared" si="24"/>
        <v>0</v>
      </c>
      <c r="BF256" s="171">
        <f t="shared" si="25"/>
        <v>0</v>
      </c>
      <c r="BG256" s="171">
        <f t="shared" si="26"/>
        <v>0</v>
      </c>
      <c r="BH256" s="171">
        <f t="shared" si="27"/>
        <v>0</v>
      </c>
      <c r="BI256" s="171">
        <f t="shared" si="28"/>
        <v>0</v>
      </c>
      <c r="BJ256" s="17" t="s">
        <v>142</v>
      </c>
      <c r="BK256" s="171">
        <f t="shared" si="29"/>
        <v>0</v>
      </c>
      <c r="BL256" s="17" t="s">
        <v>180</v>
      </c>
      <c r="BM256" s="170" t="s">
        <v>377</v>
      </c>
    </row>
    <row r="257" spans="1:65" s="2" customFormat="1" ht="21.75" customHeight="1">
      <c r="A257" s="32"/>
      <c r="B257" s="157"/>
      <c r="C257" s="158">
        <v>58</v>
      </c>
      <c r="D257" s="158" t="s">
        <v>137</v>
      </c>
      <c r="E257" s="159" t="s">
        <v>378</v>
      </c>
      <c r="F257" s="160" t="s">
        <v>379</v>
      </c>
      <c r="G257" s="161" t="s">
        <v>211</v>
      </c>
      <c r="H257" s="162">
        <v>0.003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</v>
      </c>
      <c r="R257" s="168">
        <f t="shared" si="22"/>
        <v>0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180</v>
      </c>
      <c r="AT257" s="170" t="s">
        <v>137</v>
      </c>
      <c r="AU257" s="170" t="s">
        <v>142</v>
      </c>
      <c r="AY257" s="17" t="s">
        <v>134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142</v>
      </c>
      <c r="BK257" s="171">
        <f t="shared" si="29"/>
        <v>0</v>
      </c>
      <c r="BL257" s="17" t="s">
        <v>180</v>
      </c>
      <c r="BM257" s="170" t="s">
        <v>380</v>
      </c>
    </row>
    <row r="258" spans="2:63" s="12" customFormat="1" ht="22.9" customHeight="1">
      <c r="B258" s="144"/>
      <c r="D258" s="145" t="s">
        <v>75</v>
      </c>
      <c r="E258" s="155" t="s">
        <v>381</v>
      </c>
      <c r="F258" s="155" t="s">
        <v>382</v>
      </c>
      <c r="I258" s="147"/>
      <c r="J258" s="156">
        <f>BK258</f>
        <v>0</v>
      </c>
      <c r="L258" s="144"/>
      <c r="M258" s="149"/>
      <c r="N258" s="150"/>
      <c r="O258" s="150"/>
      <c r="P258" s="151">
        <f>SUM(P259:P277)</f>
        <v>0</v>
      </c>
      <c r="Q258" s="150"/>
      <c r="R258" s="151">
        <f>SUM(R259:R277)</f>
        <v>0.06511000000000002</v>
      </c>
      <c r="S258" s="150"/>
      <c r="T258" s="152">
        <f>SUM(T259:T277)</f>
        <v>0.07775</v>
      </c>
      <c r="AR258" s="145" t="s">
        <v>142</v>
      </c>
      <c r="AT258" s="153" t="s">
        <v>75</v>
      </c>
      <c r="AU258" s="153" t="s">
        <v>84</v>
      </c>
      <c r="AY258" s="145" t="s">
        <v>134</v>
      </c>
      <c r="BK258" s="154">
        <f>SUM(BK259:BK277)</f>
        <v>0</v>
      </c>
    </row>
    <row r="259" spans="1:65" s="2" customFormat="1" ht="16.5" customHeight="1">
      <c r="A259" s="32"/>
      <c r="B259" s="157"/>
      <c r="C259" s="158">
        <v>59</v>
      </c>
      <c r="D259" s="158" t="s">
        <v>137</v>
      </c>
      <c r="E259" s="159" t="s">
        <v>383</v>
      </c>
      <c r="F259" s="160" t="s">
        <v>384</v>
      </c>
      <c r="G259" s="161" t="s">
        <v>334</v>
      </c>
      <c r="H259" s="162">
        <v>1</v>
      </c>
      <c r="I259" s="163"/>
      <c r="J259" s="164">
        <f aca="true" t="shared" si="30" ref="J259:J277">ROUND(I259*H259,2)</f>
        <v>0</v>
      </c>
      <c r="K259" s="165"/>
      <c r="L259" s="33"/>
      <c r="M259" s="166" t="s">
        <v>1</v>
      </c>
      <c r="N259" s="167" t="s">
        <v>42</v>
      </c>
      <c r="O259" s="58"/>
      <c r="P259" s="168">
        <f aca="true" t="shared" si="31" ref="P259:P277">O259*H259</f>
        <v>0</v>
      </c>
      <c r="Q259" s="168">
        <v>0</v>
      </c>
      <c r="R259" s="168">
        <f aca="true" t="shared" si="32" ref="R259:R277">Q259*H259</f>
        <v>0</v>
      </c>
      <c r="S259" s="168">
        <v>0.01933</v>
      </c>
      <c r="T259" s="169">
        <f aca="true" t="shared" si="33" ref="T259:T277">S259*H259</f>
        <v>0.01933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180</v>
      </c>
      <c r="AT259" s="170" t="s">
        <v>137</v>
      </c>
      <c r="AU259" s="170" t="s">
        <v>142</v>
      </c>
      <c r="AY259" s="17" t="s">
        <v>134</v>
      </c>
      <c r="BE259" s="171">
        <f aca="true" t="shared" si="34" ref="BE259:BE277">IF(N259="základní",J259,0)</f>
        <v>0</v>
      </c>
      <c r="BF259" s="171">
        <f aca="true" t="shared" si="35" ref="BF259:BF277">IF(N259="snížená",J259,0)</f>
        <v>0</v>
      </c>
      <c r="BG259" s="171">
        <f aca="true" t="shared" si="36" ref="BG259:BG277">IF(N259="zákl. přenesená",J259,0)</f>
        <v>0</v>
      </c>
      <c r="BH259" s="171">
        <f aca="true" t="shared" si="37" ref="BH259:BH277">IF(N259="sníž. přenesená",J259,0)</f>
        <v>0</v>
      </c>
      <c r="BI259" s="171">
        <f aca="true" t="shared" si="38" ref="BI259:BI277">IF(N259="nulová",J259,0)</f>
        <v>0</v>
      </c>
      <c r="BJ259" s="17" t="s">
        <v>142</v>
      </c>
      <c r="BK259" s="171">
        <f aca="true" t="shared" si="39" ref="BK259:BK277">ROUND(I259*H259,2)</f>
        <v>0</v>
      </c>
      <c r="BL259" s="17" t="s">
        <v>180</v>
      </c>
      <c r="BM259" s="170" t="s">
        <v>385</v>
      </c>
    </row>
    <row r="260" spans="1:65" s="2" customFormat="1" ht="21.75" customHeight="1">
      <c r="A260" s="32"/>
      <c r="B260" s="157"/>
      <c r="C260" s="158">
        <v>60</v>
      </c>
      <c r="D260" s="158" t="s">
        <v>137</v>
      </c>
      <c r="E260" s="159" t="s">
        <v>386</v>
      </c>
      <c r="F260" s="160" t="s">
        <v>752</v>
      </c>
      <c r="G260" s="161" t="s">
        <v>334</v>
      </c>
      <c r="H260" s="162">
        <v>1</v>
      </c>
      <c r="I260" s="163"/>
      <c r="J260" s="164">
        <f t="shared" si="3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31"/>
        <v>0</v>
      </c>
      <c r="Q260" s="168">
        <v>0.01382</v>
      </c>
      <c r="R260" s="168">
        <f t="shared" si="32"/>
        <v>0.01382</v>
      </c>
      <c r="S260" s="168">
        <v>0</v>
      </c>
      <c r="T260" s="169">
        <f t="shared" si="3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180</v>
      </c>
      <c r="AT260" s="170" t="s">
        <v>137</v>
      </c>
      <c r="AU260" s="170" t="s">
        <v>142</v>
      </c>
      <c r="AY260" s="17" t="s">
        <v>134</v>
      </c>
      <c r="BE260" s="171">
        <f t="shared" si="34"/>
        <v>0</v>
      </c>
      <c r="BF260" s="171">
        <f t="shared" si="35"/>
        <v>0</v>
      </c>
      <c r="BG260" s="171">
        <f t="shared" si="36"/>
        <v>0</v>
      </c>
      <c r="BH260" s="171">
        <f t="shared" si="37"/>
        <v>0</v>
      </c>
      <c r="BI260" s="171">
        <f t="shared" si="38"/>
        <v>0</v>
      </c>
      <c r="BJ260" s="17" t="s">
        <v>142</v>
      </c>
      <c r="BK260" s="171">
        <f t="shared" si="39"/>
        <v>0</v>
      </c>
      <c r="BL260" s="17" t="s">
        <v>180</v>
      </c>
      <c r="BM260" s="170" t="s">
        <v>387</v>
      </c>
    </row>
    <row r="261" spans="1:65" s="2" customFormat="1" ht="16.5" customHeight="1">
      <c r="A261" s="32"/>
      <c r="B261" s="157"/>
      <c r="C261" s="158">
        <v>61</v>
      </c>
      <c r="D261" s="158" t="s">
        <v>137</v>
      </c>
      <c r="E261" s="159" t="s">
        <v>388</v>
      </c>
      <c r="F261" s="160" t="s">
        <v>389</v>
      </c>
      <c r="G261" s="161" t="s">
        <v>334</v>
      </c>
      <c r="H261" s="162">
        <v>1</v>
      </c>
      <c r="I261" s="163"/>
      <c r="J261" s="164">
        <f t="shared" si="3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31"/>
        <v>0</v>
      </c>
      <c r="Q261" s="168">
        <v>0</v>
      </c>
      <c r="R261" s="168">
        <f t="shared" si="32"/>
        <v>0</v>
      </c>
      <c r="S261" s="168">
        <v>0.01946</v>
      </c>
      <c r="T261" s="169">
        <f t="shared" si="33"/>
        <v>0.01946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180</v>
      </c>
      <c r="AT261" s="170" t="s">
        <v>137</v>
      </c>
      <c r="AU261" s="170" t="s">
        <v>142</v>
      </c>
      <c r="AY261" s="17" t="s">
        <v>134</v>
      </c>
      <c r="BE261" s="171">
        <f t="shared" si="34"/>
        <v>0</v>
      </c>
      <c r="BF261" s="171">
        <f t="shared" si="35"/>
        <v>0</v>
      </c>
      <c r="BG261" s="171">
        <f t="shared" si="36"/>
        <v>0</v>
      </c>
      <c r="BH261" s="171">
        <f t="shared" si="37"/>
        <v>0</v>
      </c>
      <c r="BI261" s="171">
        <f t="shared" si="38"/>
        <v>0</v>
      </c>
      <c r="BJ261" s="17" t="s">
        <v>142</v>
      </c>
      <c r="BK261" s="171">
        <f t="shared" si="39"/>
        <v>0</v>
      </c>
      <c r="BL261" s="17" t="s">
        <v>180</v>
      </c>
      <c r="BM261" s="170" t="s">
        <v>390</v>
      </c>
    </row>
    <row r="262" spans="1:65" s="2" customFormat="1" ht="21.75" customHeight="1">
      <c r="A262" s="32"/>
      <c r="B262" s="157"/>
      <c r="C262" s="158">
        <v>62</v>
      </c>
      <c r="D262" s="158" t="s">
        <v>137</v>
      </c>
      <c r="E262" s="159" t="s">
        <v>391</v>
      </c>
      <c r="F262" s="160" t="s">
        <v>392</v>
      </c>
      <c r="G262" s="161" t="s">
        <v>334</v>
      </c>
      <c r="H262" s="162">
        <v>1</v>
      </c>
      <c r="I262" s="163"/>
      <c r="J262" s="164">
        <f t="shared" si="3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31"/>
        <v>0</v>
      </c>
      <c r="Q262" s="168">
        <v>0.01375</v>
      </c>
      <c r="R262" s="168">
        <f t="shared" si="32"/>
        <v>0.01375</v>
      </c>
      <c r="S262" s="168">
        <v>0</v>
      </c>
      <c r="T262" s="169">
        <f t="shared" si="3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180</v>
      </c>
      <c r="AT262" s="170" t="s">
        <v>137</v>
      </c>
      <c r="AU262" s="170" t="s">
        <v>142</v>
      </c>
      <c r="AY262" s="17" t="s">
        <v>134</v>
      </c>
      <c r="BE262" s="171">
        <f t="shared" si="34"/>
        <v>0</v>
      </c>
      <c r="BF262" s="171">
        <f t="shared" si="35"/>
        <v>0</v>
      </c>
      <c r="BG262" s="171">
        <f t="shared" si="36"/>
        <v>0</v>
      </c>
      <c r="BH262" s="171">
        <f t="shared" si="37"/>
        <v>0</v>
      </c>
      <c r="BI262" s="171">
        <f t="shared" si="38"/>
        <v>0</v>
      </c>
      <c r="BJ262" s="17" t="s">
        <v>142</v>
      </c>
      <c r="BK262" s="171">
        <f t="shared" si="39"/>
        <v>0</v>
      </c>
      <c r="BL262" s="17" t="s">
        <v>180</v>
      </c>
      <c r="BM262" s="170" t="s">
        <v>393</v>
      </c>
    </row>
    <row r="263" spans="1:65" s="2" customFormat="1" ht="16.5" customHeight="1">
      <c r="A263" s="32"/>
      <c r="B263" s="157"/>
      <c r="C263" s="158">
        <v>63</v>
      </c>
      <c r="D263" s="158" t="s">
        <v>137</v>
      </c>
      <c r="E263" s="159" t="s">
        <v>394</v>
      </c>
      <c r="F263" s="160" t="s">
        <v>395</v>
      </c>
      <c r="G263" s="161" t="s">
        <v>334</v>
      </c>
      <c r="H263" s="162">
        <v>1</v>
      </c>
      <c r="I263" s="163"/>
      <c r="J263" s="164">
        <f t="shared" si="3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31"/>
        <v>0</v>
      </c>
      <c r="Q263" s="168">
        <v>0</v>
      </c>
      <c r="R263" s="168">
        <f t="shared" si="32"/>
        <v>0</v>
      </c>
      <c r="S263" s="168">
        <v>0.0329</v>
      </c>
      <c r="T263" s="169">
        <f t="shared" si="33"/>
        <v>0.0329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180</v>
      </c>
      <c r="AT263" s="170" t="s">
        <v>137</v>
      </c>
      <c r="AU263" s="170" t="s">
        <v>142</v>
      </c>
      <c r="AY263" s="17" t="s">
        <v>134</v>
      </c>
      <c r="BE263" s="171">
        <f t="shared" si="34"/>
        <v>0</v>
      </c>
      <c r="BF263" s="171">
        <f t="shared" si="35"/>
        <v>0</v>
      </c>
      <c r="BG263" s="171">
        <f t="shared" si="36"/>
        <v>0</v>
      </c>
      <c r="BH263" s="171">
        <f t="shared" si="37"/>
        <v>0</v>
      </c>
      <c r="BI263" s="171">
        <f t="shared" si="38"/>
        <v>0</v>
      </c>
      <c r="BJ263" s="17" t="s">
        <v>142</v>
      </c>
      <c r="BK263" s="171">
        <f t="shared" si="39"/>
        <v>0</v>
      </c>
      <c r="BL263" s="17" t="s">
        <v>180</v>
      </c>
      <c r="BM263" s="170" t="s">
        <v>396</v>
      </c>
    </row>
    <row r="264" spans="1:65" s="2" customFormat="1" ht="21.75" customHeight="1">
      <c r="A264" s="32"/>
      <c r="B264" s="157"/>
      <c r="C264" s="158">
        <v>64</v>
      </c>
      <c r="D264" s="158" t="s">
        <v>137</v>
      </c>
      <c r="E264" s="159" t="s">
        <v>397</v>
      </c>
      <c r="F264" s="160" t="s">
        <v>398</v>
      </c>
      <c r="G264" s="161" t="s">
        <v>334</v>
      </c>
      <c r="H264" s="162">
        <v>1</v>
      </c>
      <c r="I264" s="163"/>
      <c r="J264" s="164">
        <f t="shared" si="3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31"/>
        <v>0</v>
      </c>
      <c r="Q264" s="168">
        <v>0.01999</v>
      </c>
      <c r="R264" s="168">
        <f t="shared" si="32"/>
        <v>0.01999</v>
      </c>
      <c r="S264" s="168">
        <v>0</v>
      </c>
      <c r="T264" s="169">
        <f t="shared" si="3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180</v>
      </c>
      <c r="AT264" s="170" t="s">
        <v>137</v>
      </c>
      <c r="AU264" s="170" t="s">
        <v>142</v>
      </c>
      <c r="AY264" s="17" t="s">
        <v>134</v>
      </c>
      <c r="BE264" s="171">
        <f t="shared" si="34"/>
        <v>0</v>
      </c>
      <c r="BF264" s="171">
        <f t="shared" si="35"/>
        <v>0</v>
      </c>
      <c r="BG264" s="171">
        <f t="shared" si="36"/>
        <v>0</v>
      </c>
      <c r="BH264" s="171">
        <f t="shared" si="37"/>
        <v>0</v>
      </c>
      <c r="BI264" s="171">
        <f t="shared" si="38"/>
        <v>0</v>
      </c>
      <c r="BJ264" s="17" t="s">
        <v>142</v>
      </c>
      <c r="BK264" s="171">
        <f t="shared" si="39"/>
        <v>0</v>
      </c>
      <c r="BL264" s="17" t="s">
        <v>180</v>
      </c>
      <c r="BM264" s="170" t="s">
        <v>399</v>
      </c>
    </row>
    <row r="265" spans="1:65" s="2" customFormat="1" ht="16.5" customHeight="1">
      <c r="A265" s="32"/>
      <c r="B265" s="157"/>
      <c r="C265" s="158">
        <v>65</v>
      </c>
      <c r="D265" s="158" t="s">
        <v>137</v>
      </c>
      <c r="E265" s="159" t="s">
        <v>400</v>
      </c>
      <c r="F265" s="160" t="s">
        <v>401</v>
      </c>
      <c r="G265" s="161" t="s">
        <v>171</v>
      </c>
      <c r="H265" s="162">
        <v>6</v>
      </c>
      <c r="I265" s="163"/>
      <c r="J265" s="164">
        <f t="shared" si="3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31"/>
        <v>0</v>
      </c>
      <c r="Q265" s="168">
        <v>0</v>
      </c>
      <c r="R265" s="168">
        <f t="shared" si="32"/>
        <v>0</v>
      </c>
      <c r="S265" s="168">
        <v>0.00049</v>
      </c>
      <c r="T265" s="169">
        <f t="shared" si="33"/>
        <v>0.00294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180</v>
      </c>
      <c r="AT265" s="170" t="s">
        <v>137</v>
      </c>
      <c r="AU265" s="170" t="s">
        <v>142</v>
      </c>
      <c r="AY265" s="17" t="s">
        <v>134</v>
      </c>
      <c r="BE265" s="171">
        <f t="shared" si="34"/>
        <v>0</v>
      </c>
      <c r="BF265" s="171">
        <f t="shared" si="35"/>
        <v>0</v>
      </c>
      <c r="BG265" s="171">
        <f t="shared" si="36"/>
        <v>0</v>
      </c>
      <c r="BH265" s="171">
        <f t="shared" si="37"/>
        <v>0</v>
      </c>
      <c r="BI265" s="171">
        <f t="shared" si="38"/>
        <v>0</v>
      </c>
      <c r="BJ265" s="17" t="s">
        <v>142</v>
      </c>
      <c r="BK265" s="171">
        <f t="shared" si="39"/>
        <v>0</v>
      </c>
      <c r="BL265" s="17" t="s">
        <v>180</v>
      </c>
      <c r="BM265" s="170" t="s">
        <v>402</v>
      </c>
    </row>
    <row r="266" spans="1:65" s="2" customFormat="1" ht="16.5" customHeight="1">
      <c r="A266" s="32"/>
      <c r="B266" s="157"/>
      <c r="C266" s="158">
        <v>66</v>
      </c>
      <c r="D266" s="158" t="s">
        <v>137</v>
      </c>
      <c r="E266" s="159" t="s">
        <v>403</v>
      </c>
      <c r="F266" s="160" t="s">
        <v>404</v>
      </c>
      <c r="G266" s="161" t="s">
        <v>334</v>
      </c>
      <c r="H266" s="162">
        <v>6</v>
      </c>
      <c r="I266" s="163"/>
      <c r="J266" s="164">
        <f t="shared" si="3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31"/>
        <v>0</v>
      </c>
      <c r="Q266" s="168">
        <v>0.00189</v>
      </c>
      <c r="R266" s="168">
        <f t="shared" si="32"/>
        <v>0.01134</v>
      </c>
      <c r="S266" s="168">
        <v>0</v>
      </c>
      <c r="T266" s="169">
        <f t="shared" si="3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180</v>
      </c>
      <c r="AT266" s="170" t="s">
        <v>137</v>
      </c>
      <c r="AU266" s="170" t="s">
        <v>142</v>
      </c>
      <c r="AY266" s="17" t="s">
        <v>134</v>
      </c>
      <c r="BE266" s="171">
        <f t="shared" si="34"/>
        <v>0</v>
      </c>
      <c r="BF266" s="171">
        <f t="shared" si="35"/>
        <v>0</v>
      </c>
      <c r="BG266" s="171">
        <f t="shared" si="36"/>
        <v>0</v>
      </c>
      <c r="BH266" s="171">
        <f t="shared" si="37"/>
        <v>0</v>
      </c>
      <c r="BI266" s="171">
        <f t="shared" si="38"/>
        <v>0</v>
      </c>
      <c r="BJ266" s="17" t="s">
        <v>142</v>
      </c>
      <c r="BK266" s="171">
        <f t="shared" si="39"/>
        <v>0</v>
      </c>
      <c r="BL266" s="17" t="s">
        <v>180</v>
      </c>
      <c r="BM266" s="170" t="s">
        <v>405</v>
      </c>
    </row>
    <row r="267" spans="1:65" s="2" customFormat="1" ht="16.5" customHeight="1">
      <c r="A267" s="32"/>
      <c r="B267" s="157"/>
      <c r="C267" s="158">
        <v>67</v>
      </c>
      <c r="D267" s="158" t="s">
        <v>137</v>
      </c>
      <c r="E267" s="159" t="s">
        <v>406</v>
      </c>
      <c r="F267" s="160" t="s">
        <v>407</v>
      </c>
      <c r="G267" s="161" t="s">
        <v>334</v>
      </c>
      <c r="H267" s="162">
        <v>2</v>
      </c>
      <c r="I267" s="163"/>
      <c r="J267" s="164">
        <f t="shared" si="3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31"/>
        <v>0</v>
      </c>
      <c r="Q267" s="168">
        <v>0</v>
      </c>
      <c r="R267" s="168">
        <f t="shared" si="32"/>
        <v>0</v>
      </c>
      <c r="S267" s="168">
        <v>0.00156</v>
      </c>
      <c r="T267" s="169">
        <f t="shared" si="33"/>
        <v>0.00312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180</v>
      </c>
      <c r="AT267" s="170" t="s">
        <v>137</v>
      </c>
      <c r="AU267" s="170" t="s">
        <v>142</v>
      </c>
      <c r="AY267" s="17" t="s">
        <v>134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142</v>
      </c>
      <c r="BK267" s="171">
        <f t="shared" si="39"/>
        <v>0</v>
      </c>
      <c r="BL267" s="17" t="s">
        <v>180</v>
      </c>
      <c r="BM267" s="170" t="s">
        <v>408</v>
      </c>
    </row>
    <row r="268" spans="1:65" s="2" customFormat="1" ht="16.5" customHeight="1">
      <c r="A268" s="32"/>
      <c r="B268" s="157"/>
      <c r="C268" s="158">
        <v>68</v>
      </c>
      <c r="D268" s="158" t="s">
        <v>137</v>
      </c>
      <c r="E268" s="159" t="s">
        <v>409</v>
      </c>
      <c r="F268" s="160" t="s">
        <v>410</v>
      </c>
      <c r="G268" s="161" t="s">
        <v>334</v>
      </c>
      <c r="H268" s="162">
        <v>1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0.0018</v>
      </c>
      <c r="R268" s="168">
        <f t="shared" si="32"/>
        <v>0.0018</v>
      </c>
      <c r="S268" s="168">
        <v>0</v>
      </c>
      <c r="T268" s="169">
        <f t="shared" si="3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180</v>
      </c>
      <c r="AT268" s="170" t="s">
        <v>137</v>
      </c>
      <c r="AU268" s="170" t="s">
        <v>142</v>
      </c>
      <c r="AY268" s="17" t="s">
        <v>134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142</v>
      </c>
      <c r="BK268" s="171">
        <f t="shared" si="39"/>
        <v>0</v>
      </c>
      <c r="BL268" s="17" t="s">
        <v>180</v>
      </c>
      <c r="BM268" s="170" t="s">
        <v>411</v>
      </c>
    </row>
    <row r="269" spans="1:65" s="2" customFormat="1" ht="21.75" customHeight="1">
      <c r="A269" s="32"/>
      <c r="B269" s="157"/>
      <c r="C269" s="158">
        <v>69</v>
      </c>
      <c r="D269" s="158" t="s">
        <v>137</v>
      </c>
      <c r="E269" s="159" t="s">
        <v>412</v>
      </c>
      <c r="F269" s="160" t="s">
        <v>413</v>
      </c>
      <c r="G269" s="161" t="s">
        <v>334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0.00196</v>
      </c>
      <c r="R269" s="168">
        <f t="shared" si="32"/>
        <v>0.00196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180</v>
      </c>
      <c r="AT269" s="170" t="s">
        <v>137</v>
      </c>
      <c r="AU269" s="170" t="s">
        <v>142</v>
      </c>
      <c r="AY269" s="17" t="s">
        <v>134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142</v>
      </c>
      <c r="BK269" s="171">
        <f t="shared" si="39"/>
        <v>0</v>
      </c>
      <c r="BL269" s="17" t="s">
        <v>180</v>
      </c>
      <c r="BM269" s="170" t="s">
        <v>414</v>
      </c>
    </row>
    <row r="270" spans="1:65" s="2" customFormat="1" ht="21.75" customHeight="1">
      <c r="A270" s="32"/>
      <c r="B270" s="157"/>
      <c r="C270" s="158">
        <v>70</v>
      </c>
      <c r="D270" s="158" t="s">
        <v>137</v>
      </c>
      <c r="E270" s="159" t="s">
        <v>415</v>
      </c>
      <c r="F270" s="160" t="s">
        <v>416</v>
      </c>
      <c r="G270" s="161" t="s">
        <v>171</v>
      </c>
      <c r="H270" s="162">
        <v>1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0.00128</v>
      </c>
      <c r="R270" s="168">
        <f t="shared" si="32"/>
        <v>0.00128</v>
      </c>
      <c r="S270" s="168">
        <v>0</v>
      </c>
      <c r="T270" s="169">
        <f t="shared" si="3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180</v>
      </c>
      <c r="AT270" s="170" t="s">
        <v>137</v>
      </c>
      <c r="AU270" s="170" t="s">
        <v>142</v>
      </c>
      <c r="AY270" s="17" t="s">
        <v>134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142</v>
      </c>
      <c r="BK270" s="171">
        <f t="shared" si="39"/>
        <v>0</v>
      </c>
      <c r="BL270" s="17" t="s">
        <v>180</v>
      </c>
      <c r="BM270" s="170" t="s">
        <v>417</v>
      </c>
    </row>
    <row r="271" spans="1:65" s="2" customFormat="1" ht="16.5" customHeight="1">
      <c r="A271" s="32"/>
      <c r="B271" s="157"/>
      <c r="C271" s="158">
        <v>71</v>
      </c>
      <c r="D271" s="158" t="s">
        <v>137</v>
      </c>
      <c r="E271" s="159" t="s">
        <v>418</v>
      </c>
      <c r="F271" s="160" t="s">
        <v>419</v>
      </c>
      <c r="G271" s="161" t="s">
        <v>171</v>
      </c>
      <c r="H271" s="162">
        <v>3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0.00014</v>
      </c>
      <c r="R271" s="168">
        <f t="shared" si="32"/>
        <v>0.00041999999999999996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180</v>
      </c>
      <c r="AT271" s="170" t="s">
        <v>137</v>
      </c>
      <c r="AU271" s="170" t="s">
        <v>142</v>
      </c>
      <c r="AY271" s="17" t="s">
        <v>134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142</v>
      </c>
      <c r="BK271" s="171">
        <f t="shared" si="39"/>
        <v>0</v>
      </c>
      <c r="BL271" s="17" t="s">
        <v>180</v>
      </c>
      <c r="BM271" s="170" t="s">
        <v>420</v>
      </c>
    </row>
    <row r="272" spans="1:65" s="2" customFormat="1" ht="21.75" customHeight="1">
      <c r="A272" s="32"/>
      <c r="B272" s="157"/>
      <c r="C272" s="188">
        <v>72</v>
      </c>
      <c r="D272" s="188" t="s">
        <v>173</v>
      </c>
      <c r="E272" s="189" t="s">
        <v>421</v>
      </c>
      <c r="F272" s="190" t="s">
        <v>422</v>
      </c>
      <c r="G272" s="191" t="s">
        <v>171</v>
      </c>
      <c r="H272" s="192">
        <v>1</v>
      </c>
      <c r="I272" s="193"/>
      <c r="J272" s="194">
        <f t="shared" si="30"/>
        <v>0</v>
      </c>
      <c r="K272" s="195"/>
      <c r="L272" s="196"/>
      <c r="M272" s="197" t="s">
        <v>1</v>
      </c>
      <c r="N272" s="198" t="s">
        <v>42</v>
      </c>
      <c r="O272" s="58"/>
      <c r="P272" s="168">
        <f t="shared" si="31"/>
        <v>0</v>
      </c>
      <c r="Q272" s="168">
        <v>0.00044</v>
      </c>
      <c r="R272" s="168">
        <f t="shared" si="32"/>
        <v>0.00044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259</v>
      </c>
      <c r="AT272" s="170" t="s">
        <v>173</v>
      </c>
      <c r="AU272" s="170" t="s">
        <v>142</v>
      </c>
      <c r="AY272" s="17" t="s">
        <v>134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142</v>
      </c>
      <c r="BK272" s="171">
        <f t="shared" si="39"/>
        <v>0</v>
      </c>
      <c r="BL272" s="17" t="s">
        <v>180</v>
      </c>
      <c r="BM272" s="170" t="s">
        <v>423</v>
      </c>
    </row>
    <row r="273" spans="1:65" s="2" customFormat="1" ht="21.75" customHeight="1">
      <c r="A273" s="32"/>
      <c r="B273" s="157"/>
      <c r="C273" s="188">
        <v>73</v>
      </c>
      <c r="D273" s="188" t="s">
        <v>173</v>
      </c>
      <c r="E273" s="189" t="s">
        <v>424</v>
      </c>
      <c r="F273" s="190" t="s">
        <v>425</v>
      </c>
      <c r="G273" s="191" t="s">
        <v>171</v>
      </c>
      <c r="H273" s="192">
        <v>1</v>
      </c>
      <c r="I273" s="193"/>
      <c r="J273" s="194">
        <f t="shared" si="30"/>
        <v>0</v>
      </c>
      <c r="K273" s="195"/>
      <c r="L273" s="196"/>
      <c r="M273" s="197" t="s">
        <v>1</v>
      </c>
      <c r="N273" s="198" t="s">
        <v>42</v>
      </c>
      <c r="O273" s="58"/>
      <c r="P273" s="168">
        <f t="shared" si="31"/>
        <v>0</v>
      </c>
      <c r="Q273" s="168">
        <v>0</v>
      </c>
      <c r="R273" s="168">
        <f t="shared" si="32"/>
        <v>0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259</v>
      </c>
      <c r="AT273" s="170" t="s">
        <v>173</v>
      </c>
      <c r="AU273" s="170" t="s">
        <v>142</v>
      </c>
      <c r="AY273" s="17" t="s">
        <v>134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142</v>
      </c>
      <c r="BK273" s="171">
        <f t="shared" si="39"/>
        <v>0</v>
      </c>
      <c r="BL273" s="17" t="s">
        <v>180</v>
      </c>
      <c r="BM273" s="170" t="s">
        <v>426</v>
      </c>
    </row>
    <row r="274" spans="1:65" s="2" customFormat="1" ht="16.5" customHeight="1">
      <c r="A274" s="32"/>
      <c r="B274" s="157"/>
      <c r="C274" s="158">
        <v>74</v>
      </c>
      <c r="D274" s="158" t="s">
        <v>137</v>
      </c>
      <c r="E274" s="159" t="s">
        <v>427</v>
      </c>
      <c r="F274" s="160" t="s">
        <v>428</v>
      </c>
      <c r="G274" s="161" t="s">
        <v>171</v>
      </c>
      <c r="H274" s="162">
        <v>1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0.00031</v>
      </c>
      <c r="R274" s="168">
        <f t="shared" si="32"/>
        <v>0.00031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180</v>
      </c>
      <c r="AT274" s="170" t="s">
        <v>137</v>
      </c>
      <c r="AU274" s="170" t="s">
        <v>142</v>
      </c>
      <c r="AY274" s="17" t="s">
        <v>134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142</v>
      </c>
      <c r="BK274" s="171">
        <f t="shared" si="39"/>
        <v>0</v>
      </c>
      <c r="BL274" s="17" t="s">
        <v>180</v>
      </c>
      <c r="BM274" s="170" t="s">
        <v>429</v>
      </c>
    </row>
    <row r="275" spans="1:65" s="2" customFormat="1" ht="21.75" customHeight="1">
      <c r="A275" s="32"/>
      <c r="B275" s="157"/>
      <c r="C275" s="158">
        <v>75</v>
      </c>
      <c r="D275" s="158" t="s">
        <v>137</v>
      </c>
      <c r="E275" s="159" t="s">
        <v>430</v>
      </c>
      <c r="F275" s="160" t="s">
        <v>431</v>
      </c>
      <c r="G275" s="161" t="s">
        <v>211</v>
      </c>
      <c r="H275" s="162">
        <v>0.065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</v>
      </c>
      <c r="R275" s="168">
        <f t="shared" si="32"/>
        <v>0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180</v>
      </c>
      <c r="AT275" s="170" t="s">
        <v>137</v>
      </c>
      <c r="AU275" s="170" t="s">
        <v>142</v>
      </c>
      <c r="AY275" s="17" t="s">
        <v>134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142</v>
      </c>
      <c r="BK275" s="171">
        <f t="shared" si="39"/>
        <v>0</v>
      </c>
      <c r="BL275" s="17" t="s">
        <v>180</v>
      </c>
      <c r="BM275" s="170" t="s">
        <v>432</v>
      </c>
    </row>
    <row r="276" spans="1:65" s="2" customFormat="1" ht="21.75" customHeight="1">
      <c r="A276" s="32"/>
      <c r="B276" s="157"/>
      <c r="C276" s="158">
        <v>76</v>
      </c>
      <c r="D276" s="158" t="s">
        <v>137</v>
      </c>
      <c r="E276" s="159" t="s">
        <v>433</v>
      </c>
      <c r="F276" s="160" t="s">
        <v>434</v>
      </c>
      <c r="G276" s="161" t="s">
        <v>211</v>
      </c>
      <c r="H276" s="162">
        <v>0.065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</v>
      </c>
      <c r="R276" s="168">
        <f t="shared" si="32"/>
        <v>0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180</v>
      </c>
      <c r="AT276" s="170" t="s">
        <v>137</v>
      </c>
      <c r="AU276" s="170" t="s">
        <v>142</v>
      </c>
      <c r="AY276" s="17" t="s">
        <v>134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142</v>
      </c>
      <c r="BK276" s="171">
        <f t="shared" si="39"/>
        <v>0</v>
      </c>
      <c r="BL276" s="17" t="s">
        <v>180</v>
      </c>
      <c r="BM276" s="170" t="s">
        <v>435</v>
      </c>
    </row>
    <row r="277" spans="1:65" s="2" customFormat="1" ht="33" customHeight="1">
      <c r="A277" s="32"/>
      <c r="B277" s="157"/>
      <c r="C277" s="158">
        <v>77</v>
      </c>
      <c r="D277" s="158" t="s">
        <v>137</v>
      </c>
      <c r="E277" s="159" t="s">
        <v>436</v>
      </c>
      <c r="F277" s="160" t="s">
        <v>437</v>
      </c>
      <c r="G277" s="161" t="s">
        <v>438</v>
      </c>
      <c r="H277" s="162">
        <v>1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</v>
      </c>
      <c r="R277" s="168">
        <f t="shared" si="32"/>
        <v>0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180</v>
      </c>
      <c r="AT277" s="170" t="s">
        <v>137</v>
      </c>
      <c r="AU277" s="170" t="s">
        <v>142</v>
      </c>
      <c r="AY277" s="17" t="s">
        <v>134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142</v>
      </c>
      <c r="BK277" s="171">
        <f t="shared" si="39"/>
        <v>0</v>
      </c>
      <c r="BL277" s="17" t="s">
        <v>180</v>
      </c>
      <c r="BM277" s="170" t="s">
        <v>439</v>
      </c>
    </row>
    <row r="278" spans="2:63" s="12" customFormat="1" ht="22.9" customHeight="1">
      <c r="B278" s="144"/>
      <c r="D278" s="145" t="s">
        <v>75</v>
      </c>
      <c r="E278" s="155" t="s">
        <v>440</v>
      </c>
      <c r="F278" s="155" t="s">
        <v>441</v>
      </c>
      <c r="I278" s="147"/>
      <c r="J278" s="156">
        <f>BK278</f>
        <v>0</v>
      </c>
      <c r="L278" s="144"/>
      <c r="M278" s="149"/>
      <c r="N278" s="150"/>
      <c r="O278" s="150"/>
      <c r="P278" s="151">
        <f>SUM(P279:P281)</f>
        <v>0</v>
      </c>
      <c r="Q278" s="150"/>
      <c r="R278" s="151">
        <f>SUM(R279:R281)</f>
        <v>0.012</v>
      </c>
      <c r="S278" s="150"/>
      <c r="T278" s="152">
        <f>SUM(T279:T281)</f>
        <v>0</v>
      </c>
      <c r="AR278" s="145" t="s">
        <v>142</v>
      </c>
      <c r="AT278" s="153" t="s">
        <v>75</v>
      </c>
      <c r="AU278" s="153" t="s">
        <v>84</v>
      </c>
      <c r="AY278" s="145" t="s">
        <v>134</v>
      </c>
      <c r="BK278" s="154">
        <f>SUM(BK279:BK281)</f>
        <v>0</v>
      </c>
    </row>
    <row r="279" spans="1:65" s="2" customFormat="1" ht="21.75" customHeight="1">
      <c r="A279" s="32"/>
      <c r="B279" s="157"/>
      <c r="C279" s="158">
        <v>78</v>
      </c>
      <c r="D279" s="158" t="s">
        <v>137</v>
      </c>
      <c r="E279" s="159" t="s">
        <v>442</v>
      </c>
      <c r="F279" s="160" t="s">
        <v>443</v>
      </c>
      <c r="G279" s="161" t="s">
        <v>334</v>
      </c>
      <c r="H279" s="162">
        <v>1</v>
      </c>
      <c r="I279" s="163"/>
      <c r="J279" s="164">
        <f>ROUND(I279*H279,2)</f>
        <v>0</v>
      </c>
      <c r="K279" s="165"/>
      <c r="L279" s="33"/>
      <c r="M279" s="166" t="s">
        <v>1</v>
      </c>
      <c r="N279" s="167" t="s">
        <v>42</v>
      </c>
      <c r="O279" s="58"/>
      <c r="P279" s="168">
        <f>O279*H279</f>
        <v>0</v>
      </c>
      <c r="Q279" s="168">
        <v>0.012</v>
      </c>
      <c r="R279" s="168">
        <f>Q279*H279</f>
        <v>0.012</v>
      </c>
      <c r="S279" s="168">
        <v>0</v>
      </c>
      <c r="T279" s="169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180</v>
      </c>
      <c r="AT279" s="170" t="s">
        <v>137</v>
      </c>
      <c r="AU279" s="170" t="s">
        <v>142</v>
      </c>
      <c r="AY279" s="17" t="s">
        <v>134</v>
      </c>
      <c r="BE279" s="171">
        <f>IF(N279="základní",J279,0)</f>
        <v>0</v>
      </c>
      <c r="BF279" s="171">
        <f>IF(N279="snížená",J279,0)</f>
        <v>0</v>
      </c>
      <c r="BG279" s="171">
        <f>IF(N279="zákl. přenesená",J279,0)</f>
        <v>0</v>
      </c>
      <c r="BH279" s="171">
        <f>IF(N279="sníž. přenesená",J279,0)</f>
        <v>0</v>
      </c>
      <c r="BI279" s="171">
        <f>IF(N279="nulová",J279,0)</f>
        <v>0</v>
      </c>
      <c r="BJ279" s="17" t="s">
        <v>142</v>
      </c>
      <c r="BK279" s="171">
        <f>ROUND(I279*H279,2)</f>
        <v>0</v>
      </c>
      <c r="BL279" s="17" t="s">
        <v>180</v>
      </c>
      <c r="BM279" s="170" t="s">
        <v>444</v>
      </c>
    </row>
    <row r="280" spans="1:65" s="2" customFormat="1" ht="21.75" customHeight="1">
      <c r="A280" s="32"/>
      <c r="B280" s="157"/>
      <c r="C280" s="158">
        <v>79</v>
      </c>
      <c r="D280" s="158" t="s">
        <v>137</v>
      </c>
      <c r="E280" s="159" t="s">
        <v>445</v>
      </c>
      <c r="F280" s="160" t="s">
        <v>446</v>
      </c>
      <c r="G280" s="161" t="s">
        <v>211</v>
      </c>
      <c r="H280" s="162">
        <v>0.012</v>
      </c>
      <c r="I280" s="163"/>
      <c r="J280" s="164">
        <f>ROUND(I280*H280,2)</f>
        <v>0</v>
      </c>
      <c r="K280" s="165"/>
      <c r="L280" s="33"/>
      <c r="M280" s="166" t="s">
        <v>1</v>
      </c>
      <c r="N280" s="167" t="s">
        <v>42</v>
      </c>
      <c r="O280" s="58"/>
      <c r="P280" s="168">
        <f>O280*H280</f>
        <v>0</v>
      </c>
      <c r="Q280" s="168">
        <v>0</v>
      </c>
      <c r="R280" s="168">
        <f>Q280*H280</f>
        <v>0</v>
      </c>
      <c r="S280" s="168">
        <v>0</v>
      </c>
      <c r="T280" s="169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180</v>
      </c>
      <c r="AT280" s="170" t="s">
        <v>137</v>
      </c>
      <c r="AU280" s="170" t="s">
        <v>142</v>
      </c>
      <c r="AY280" s="17" t="s">
        <v>134</v>
      </c>
      <c r="BE280" s="171">
        <f>IF(N280="základní",J280,0)</f>
        <v>0</v>
      </c>
      <c r="BF280" s="171">
        <f>IF(N280="snížená",J280,0)</f>
        <v>0</v>
      </c>
      <c r="BG280" s="171">
        <f>IF(N280="zákl. přenesená",J280,0)</f>
        <v>0</v>
      </c>
      <c r="BH280" s="171">
        <f>IF(N280="sníž. přenesená",J280,0)</f>
        <v>0</v>
      </c>
      <c r="BI280" s="171">
        <f>IF(N280="nulová",J280,0)</f>
        <v>0</v>
      </c>
      <c r="BJ280" s="17" t="s">
        <v>142</v>
      </c>
      <c r="BK280" s="171">
        <f>ROUND(I280*H280,2)</f>
        <v>0</v>
      </c>
      <c r="BL280" s="17" t="s">
        <v>180</v>
      </c>
      <c r="BM280" s="170" t="s">
        <v>447</v>
      </c>
    </row>
    <row r="281" spans="1:65" s="2" customFormat="1" ht="21.75" customHeight="1">
      <c r="A281" s="32"/>
      <c r="B281" s="157"/>
      <c r="C281" s="158">
        <v>80</v>
      </c>
      <c r="D281" s="158" t="s">
        <v>137</v>
      </c>
      <c r="E281" s="159" t="s">
        <v>448</v>
      </c>
      <c r="F281" s="160" t="s">
        <v>449</v>
      </c>
      <c r="G281" s="161" t="s">
        <v>211</v>
      </c>
      <c r="H281" s="162">
        <v>0.012</v>
      </c>
      <c r="I281" s="163"/>
      <c r="J281" s="164">
        <f>ROUND(I281*H281,2)</f>
        <v>0</v>
      </c>
      <c r="K281" s="165"/>
      <c r="L281" s="33"/>
      <c r="M281" s="166" t="s">
        <v>1</v>
      </c>
      <c r="N281" s="167" t="s">
        <v>42</v>
      </c>
      <c r="O281" s="58"/>
      <c r="P281" s="168">
        <f>O281*H281</f>
        <v>0</v>
      </c>
      <c r="Q281" s="168">
        <v>0</v>
      </c>
      <c r="R281" s="168">
        <f>Q281*H281</f>
        <v>0</v>
      </c>
      <c r="S281" s="168">
        <v>0</v>
      </c>
      <c r="T281" s="169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180</v>
      </c>
      <c r="AT281" s="170" t="s">
        <v>137</v>
      </c>
      <c r="AU281" s="170" t="s">
        <v>142</v>
      </c>
      <c r="AY281" s="17" t="s">
        <v>134</v>
      </c>
      <c r="BE281" s="171">
        <f>IF(N281="základní",J281,0)</f>
        <v>0</v>
      </c>
      <c r="BF281" s="171">
        <f>IF(N281="snížená",J281,0)</f>
        <v>0</v>
      </c>
      <c r="BG281" s="171">
        <f>IF(N281="zákl. přenesená",J281,0)</f>
        <v>0</v>
      </c>
      <c r="BH281" s="171">
        <f>IF(N281="sníž. přenesená",J281,0)</f>
        <v>0</v>
      </c>
      <c r="BI281" s="171">
        <f>IF(N281="nulová",J281,0)</f>
        <v>0</v>
      </c>
      <c r="BJ281" s="17" t="s">
        <v>142</v>
      </c>
      <c r="BK281" s="171">
        <f>ROUND(I281*H281,2)</f>
        <v>0</v>
      </c>
      <c r="BL281" s="17" t="s">
        <v>180</v>
      </c>
      <c r="BM281" s="170" t="s">
        <v>450</v>
      </c>
    </row>
    <row r="282" spans="2:63" s="12" customFormat="1" ht="22.9" customHeight="1">
      <c r="B282" s="144"/>
      <c r="D282" s="145" t="s">
        <v>75</v>
      </c>
      <c r="E282" s="155" t="s">
        <v>451</v>
      </c>
      <c r="F282" s="155" t="s">
        <v>452</v>
      </c>
      <c r="I282" s="147"/>
      <c r="J282" s="156">
        <f>BK282</f>
        <v>0</v>
      </c>
      <c r="L282" s="144"/>
      <c r="M282" s="149"/>
      <c r="N282" s="150"/>
      <c r="O282" s="150"/>
      <c r="P282" s="151">
        <f>SUM(P283:P299)</f>
        <v>0</v>
      </c>
      <c r="Q282" s="150"/>
      <c r="R282" s="151">
        <f>SUM(R283:R299)</f>
        <v>0.02451</v>
      </c>
      <c r="S282" s="150"/>
      <c r="T282" s="152">
        <f>SUM(T283:T299)</f>
        <v>0</v>
      </c>
      <c r="AR282" s="145" t="s">
        <v>142</v>
      </c>
      <c r="AT282" s="153" t="s">
        <v>75</v>
      </c>
      <c r="AU282" s="153" t="s">
        <v>84</v>
      </c>
      <c r="AY282" s="145" t="s">
        <v>134</v>
      </c>
      <c r="BK282" s="154">
        <f>SUM(BK283:BK299)</f>
        <v>0</v>
      </c>
    </row>
    <row r="283" spans="1:65" s="2" customFormat="1" ht="16.5" customHeight="1">
      <c r="A283" s="32"/>
      <c r="B283" s="157"/>
      <c r="C283" s="158">
        <v>81</v>
      </c>
      <c r="D283" s="158" t="s">
        <v>137</v>
      </c>
      <c r="E283" s="159" t="s">
        <v>453</v>
      </c>
      <c r="F283" s="160" t="s">
        <v>454</v>
      </c>
      <c r="G283" s="161" t="s">
        <v>171</v>
      </c>
      <c r="H283" s="162">
        <v>1</v>
      </c>
      <c r="I283" s="163"/>
      <c r="J283" s="164">
        <f aca="true" t="shared" si="40" ref="J283:J299">ROUND(I283*H283,2)</f>
        <v>0</v>
      </c>
      <c r="K283" s="165"/>
      <c r="L283" s="33"/>
      <c r="M283" s="166" t="s">
        <v>1</v>
      </c>
      <c r="N283" s="167" t="s">
        <v>42</v>
      </c>
      <c r="O283" s="58"/>
      <c r="P283" s="168">
        <f aca="true" t="shared" si="41" ref="P283:P299">O283*H283</f>
        <v>0</v>
      </c>
      <c r="Q283" s="168">
        <v>0</v>
      </c>
      <c r="R283" s="168">
        <f aca="true" t="shared" si="42" ref="R283:R299">Q283*H283</f>
        <v>0</v>
      </c>
      <c r="S283" s="168">
        <v>0</v>
      </c>
      <c r="T283" s="169">
        <f aca="true" t="shared" si="43" ref="T283:T299"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180</v>
      </c>
      <c r="AT283" s="170" t="s">
        <v>137</v>
      </c>
      <c r="AU283" s="170" t="s">
        <v>142</v>
      </c>
      <c r="AY283" s="17" t="s">
        <v>134</v>
      </c>
      <c r="BE283" s="171">
        <f aca="true" t="shared" si="44" ref="BE283:BE299">IF(N283="základní",J283,0)</f>
        <v>0</v>
      </c>
      <c r="BF283" s="171">
        <f aca="true" t="shared" si="45" ref="BF283:BF299">IF(N283="snížená",J283,0)</f>
        <v>0</v>
      </c>
      <c r="BG283" s="171">
        <f aca="true" t="shared" si="46" ref="BG283:BG299">IF(N283="zákl. přenesená",J283,0)</f>
        <v>0</v>
      </c>
      <c r="BH283" s="171">
        <f aca="true" t="shared" si="47" ref="BH283:BH299">IF(N283="sníž. přenesená",J283,0)</f>
        <v>0</v>
      </c>
      <c r="BI283" s="171">
        <f aca="true" t="shared" si="48" ref="BI283:BI299">IF(N283="nulová",J283,0)</f>
        <v>0</v>
      </c>
      <c r="BJ283" s="17" t="s">
        <v>142</v>
      </c>
      <c r="BK283" s="171">
        <f aca="true" t="shared" si="49" ref="BK283:BK299">ROUND(I283*H283,2)</f>
        <v>0</v>
      </c>
      <c r="BL283" s="17" t="s">
        <v>180</v>
      </c>
      <c r="BM283" s="170" t="s">
        <v>455</v>
      </c>
    </row>
    <row r="284" spans="1:65" s="2" customFormat="1" ht="21.75" customHeight="1">
      <c r="A284" s="32"/>
      <c r="B284" s="157"/>
      <c r="C284" s="188">
        <v>82</v>
      </c>
      <c r="D284" s="188" t="s">
        <v>173</v>
      </c>
      <c r="E284" s="189" t="s">
        <v>456</v>
      </c>
      <c r="F284" s="190" t="s">
        <v>457</v>
      </c>
      <c r="G284" s="191" t="s">
        <v>171</v>
      </c>
      <c r="H284" s="192">
        <v>1</v>
      </c>
      <c r="I284" s="193"/>
      <c r="J284" s="194">
        <f t="shared" si="40"/>
        <v>0</v>
      </c>
      <c r="K284" s="195"/>
      <c r="L284" s="196"/>
      <c r="M284" s="197" t="s">
        <v>1</v>
      </c>
      <c r="N284" s="198" t="s">
        <v>42</v>
      </c>
      <c r="O284" s="58"/>
      <c r="P284" s="168">
        <f t="shared" si="41"/>
        <v>0</v>
      </c>
      <c r="Q284" s="168">
        <v>2E-05</v>
      </c>
      <c r="R284" s="168">
        <f t="shared" si="42"/>
        <v>2E-05</v>
      </c>
      <c r="S284" s="168">
        <v>0</v>
      </c>
      <c r="T284" s="169">
        <f t="shared" si="4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259</v>
      </c>
      <c r="AT284" s="170" t="s">
        <v>173</v>
      </c>
      <c r="AU284" s="170" t="s">
        <v>142</v>
      </c>
      <c r="AY284" s="17" t="s">
        <v>134</v>
      </c>
      <c r="BE284" s="171">
        <f t="shared" si="44"/>
        <v>0</v>
      </c>
      <c r="BF284" s="171">
        <f t="shared" si="45"/>
        <v>0</v>
      </c>
      <c r="BG284" s="171">
        <f t="shared" si="46"/>
        <v>0</v>
      </c>
      <c r="BH284" s="171">
        <f t="shared" si="47"/>
        <v>0</v>
      </c>
      <c r="BI284" s="171">
        <f t="shared" si="48"/>
        <v>0</v>
      </c>
      <c r="BJ284" s="17" t="s">
        <v>142</v>
      </c>
      <c r="BK284" s="171">
        <f t="shared" si="49"/>
        <v>0</v>
      </c>
      <c r="BL284" s="17" t="s">
        <v>180</v>
      </c>
      <c r="BM284" s="170" t="s">
        <v>458</v>
      </c>
    </row>
    <row r="285" spans="1:65" s="2" customFormat="1" ht="21.75" customHeight="1">
      <c r="A285" s="32"/>
      <c r="B285" s="157"/>
      <c r="C285" s="158">
        <v>83</v>
      </c>
      <c r="D285" s="158" t="s">
        <v>137</v>
      </c>
      <c r="E285" s="159" t="s">
        <v>459</v>
      </c>
      <c r="F285" s="160" t="s">
        <v>460</v>
      </c>
      <c r="G285" s="161" t="s">
        <v>269</v>
      </c>
      <c r="H285" s="162">
        <v>30</v>
      </c>
      <c r="I285" s="163"/>
      <c r="J285" s="164">
        <f t="shared" si="4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41"/>
        <v>0</v>
      </c>
      <c r="Q285" s="168">
        <v>0</v>
      </c>
      <c r="R285" s="168">
        <f t="shared" si="42"/>
        <v>0</v>
      </c>
      <c r="S285" s="168">
        <v>0</v>
      </c>
      <c r="T285" s="169">
        <f t="shared" si="4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180</v>
      </c>
      <c r="AT285" s="170" t="s">
        <v>137</v>
      </c>
      <c r="AU285" s="170" t="s">
        <v>142</v>
      </c>
      <c r="AY285" s="17" t="s">
        <v>134</v>
      </c>
      <c r="BE285" s="171">
        <f t="shared" si="44"/>
        <v>0</v>
      </c>
      <c r="BF285" s="171">
        <f t="shared" si="45"/>
        <v>0</v>
      </c>
      <c r="BG285" s="171">
        <f t="shared" si="46"/>
        <v>0</v>
      </c>
      <c r="BH285" s="171">
        <f t="shared" si="47"/>
        <v>0</v>
      </c>
      <c r="BI285" s="171">
        <f t="shared" si="48"/>
        <v>0</v>
      </c>
      <c r="BJ285" s="17" t="s">
        <v>142</v>
      </c>
      <c r="BK285" s="171">
        <f t="shared" si="49"/>
        <v>0</v>
      </c>
      <c r="BL285" s="17" t="s">
        <v>180</v>
      </c>
      <c r="BM285" s="170" t="s">
        <v>461</v>
      </c>
    </row>
    <row r="286" spans="1:65" s="2" customFormat="1" ht="16.5" customHeight="1">
      <c r="A286" s="32"/>
      <c r="B286" s="157"/>
      <c r="C286" s="188">
        <v>84</v>
      </c>
      <c r="D286" s="188" t="s">
        <v>173</v>
      </c>
      <c r="E286" s="189" t="s">
        <v>462</v>
      </c>
      <c r="F286" s="190" t="s">
        <v>463</v>
      </c>
      <c r="G286" s="191" t="s">
        <v>269</v>
      </c>
      <c r="H286" s="192">
        <v>15</v>
      </c>
      <c r="I286" s="193"/>
      <c r="J286" s="194">
        <f t="shared" si="40"/>
        <v>0</v>
      </c>
      <c r="K286" s="195"/>
      <c r="L286" s="196"/>
      <c r="M286" s="197" t="s">
        <v>1</v>
      </c>
      <c r="N286" s="198" t="s">
        <v>42</v>
      </c>
      <c r="O286" s="58"/>
      <c r="P286" s="168">
        <f t="shared" si="41"/>
        <v>0</v>
      </c>
      <c r="Q286" s="168">
        <v>0.00017</v>
      </c>
      <c r="R286" s="168">
        <f t="shared" si="42"/>
        <v>0.00255</v>
      </c>
      <c r="S286" s="168">
        <v>0</v>
      </c>
      <c r="T286" s="169">
        <f t="shared" si="4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259</v>
      </c>
      <c r="AT286" s="170" t="s">
        <v>173</v>
      </c>
      <c r="AU286" s="170" t="s">
        <v>142</v>
      </c>
      <c r="AY286" s="17" t="s">
        <v>134</v>
      </c>
      <c r="BE286" s="171">
        <f t="shared" si="44"/>
        <v>0</v>
      </c>
      <c r="BF286" s="171">
        <f t="shared" si="45"/>
        <v>0</v>
      </c>
      <c r="BG286" s="171">
        <f t="shared" si="46"/>
        <v>0</v>
      </c>
      <c r="BH286" s="171">
        <f t="shared" si="47"/>
        <v>0</v>
      </c>
      <c r="BI286" s="171">
        <f t="shared" si="48"/>
        <v>0</v>
      </c>
      <c r="BJ286" s="17" t="s">
        <v>142</v>
      </c>
      <c r="BK286" s="171">
        <f t="shared" si="49"/>
        <v>0</v>
      </c>
      <c r="BL286" s="17" t="s">
        <v>180</v>
      </c>
      <c r="BM286" s="170" t="s">
        <v>464</v>
      </c>
    </row>
    <row r="287" spans="1:65" s="2" customFormat="1" ht="16.5" customHeight="1">
      <c r="A287" s="32"/>
      <c r="B287" s="157"/>
      <c r="C287" s="188">
        <v>85</v>
      </c>
      <c r="D287" s="188" t="s">
        <v>173</v>
      </c>
      <c r="E287" s="189" t="s">
        <v>465</v>
      </c>
      <c r="F287" s="190" t="s">
        <v>466</v>
      </c>
      <c r="G287" s="191" t="s">
        <v>269</v>
      </c>
      <c r="H287" s="192">
        <v>5</v>
      </c>
      <c r="I287" s="193"/>
      <c r="J287" s="194">
        <f t="shared" si="40"/>
        <v>0</v>
      </c>
      <c r="K287" s="195"/>
      <c r="L287" s="196"/>
      <c r="M287" s="197" t="s">
        <v>1</v>
      </c>
      <c r="N287" s="198" t="s">
        <v>42</v>
      </c>
      <c r="O287" s="58"/>
      <c r="P287" s="168">
        <f t="shared" si="41"/>
        <v>0</v>
      </c>
      <c r="Q287" s="168">
        <v>0.00028</v>
      </c>
      <c r="R287" s="168">
        <f t="shared" si="42"/>
        <v>0.0013999999999999998</v>
      </c>
      <c r="S287" s="168">
        <v>0</v>
      </c>
      <c r="T287" s="169">
        <f t="shared" si="4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259</v>
      </c>
      <c r="AT287" s="170" t="s">
        <v>173</v>
      </c>
      <c r="AU287" s="170" t="s">
        <v>142</v>
      </c>
      <c r="AY287" s="17" t="s">
        <v>134</v>
      </c>
      <c r="BE287" s="171">
        <f t="shared" si="44"/>
        <v>0</v>
      </c>
      <c r="BF287" s="171">
        <f t="shared" si="45"/>
        <v>0</v>
      </c>
      <c r="BG287" s="171">
        <f t="shared" si="46"/>
        <v>0</v>
      </c>
      <c r="BH287" s="171">
        <f t="shared" si="47"/>
        <v>0</v>
      </c>
      <c r="BI287" s="171">
        <f t="shared" si="48"/>
        <v>0</v>
      </c>
      <c r="BJ287" s="17" t="s">
        <v>142</v>
      </c>
      <c r="BK287" s="171">
        <f t="shared" si="49"/>
        <v>0</v>
      </c>
      <c r="BL287" s="17" t="s">
        <v>180</v>
      </c>
      <c r="BM287" s="170" t="s">
        <v>467</v>
      </c>
    </row>
    <row r="288" spans="1:65" s="2" customFormat="1" ht="21.75" customHeight="1">
      <c r="A288" s="32"/>
      <c r="B288" s="157"/>
      <c r="C288" s="158">
        <v>86</v>
      </c>
      <c r="D288" s="158" t="s">
        <v>137</v>
      </c>
      <c r="E288" s="159" t="s">
        <v>468</v>
      </c>
      <c r="F288" s="160" t="s">
        <v>469</v>
      </c>
      <c r="G288" s="161" t="s">
        <v>171</v>
      </c>
      <c r="H288" s="162">
        <v>1</v>
      </c>
      <c r="I288" s="163"/>
      <c r="J288" s="164">
        <f t="shared" si="4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41"/>
        <v>0</v>
      </c>
      <c r="Q288" s="168">
        <v>0</v>
      </c>
      <c r="R288" s="168">
        <f t="shared" si="42"/>
        <v>0</v>
      </c>
      <c r="S288" s="168">
        <v>0</v>
      </c>
      <c r="T288" s="169">
        <f t="shared" si="4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180</v>
      </c>
      <c r="AT288" s="170" t="s">
        <v>137</v>
      </c>
      <c r="AU288" s="170" t="s">
        <v>142</v>
      </c>
      <c r="AY288" s="17" t="s">
        <v>134</v>
      </c>
      <c r="BE288" s="171">
        <f t="shared" si="44"/>
        <v>0</v>
      </c>
      <c r="BF288" s="171">
        <f t="shared" si="45"/>
        <v>0</v>
      </c>
      <c r="BG288" s="171">
        <f t="shared" si="46"/>
        <v>0</v>
      </c>
      <c r="BH288" s="171">
        <f t="shared" si="47"/>
        <v>0</v>
      </c>
      <c r="BI288" s="171">
        <f t="shared" si="48"/>
        <v>0</v>
      </c>
      <c r="BJ288" s="17" t="s">
        <v>142</v>
      </c>
      <c r="BK288" s="171">
        <f t="shared" si="49"/>
        <v>0</v>
      </c>
      <c r="BL288" s="17" t="s">
        <v>180</v>
      </c>
      <c r="BM288" s="170" t="s">
        <v>470</v>
      </c>
    </row>
    <row r="289" spans="1:65" s="2" customFormat="1" ht="21.75" customHeight="1">
      <c r="A289" s="32"/>
      <c r="B289" s="157"/>
      <c r="C289" s="188">
        <v>87</v>
      </c>
      <c r="D289" s="188" t="s">
        <v>173</v>
      </c>
      <c r="E289" s="189" t="s">
        <v>471</v>
      </c>
      <c r="F289" s="190" t="s">
        <v>472</v>
      </c>
      <c r="G289" s="191" t="s">
        <v>171</v>
      </c>
      <c r="H289" s="192">
        <v>1</v>
      </c>
      <c r="I289" s="193"/>
      <c r="J289" s="194">
        <f t="shared" si="40"/>
        <v>0</v>
      </c>
      <c r="K289" s="195"/>
      <c r="L289" s="196"/>
      <c r="M289" s="197" t="s">
        <v>1</v>
      </c>
      <c r="N289" s="198" t="s">
        <v>42</v>
      </c>
      <c r="O289" s="58"/>
      <c r="P289" s="168">
        <f t="shared" si="41"/>
        <v>0</v>
      </c>
      <c r="Q289" s="168">
        <v>0.0169</v>
      </c>
      <c r="R289" s="168">
        <f t="shared" si="42"/>
        <v>0.0169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259</v>
      </c>
      <c r="AT289" s="170" t="s">
        <v>173</v>
      </c>
      <c r="AU289" s="170" t="s">
        <v>142</v>
      </c>
      <c r="AY289" s="17" t="s">
        <v>134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142</v>
      </c>
      <c r="BK289" s="171">
        <f t="shared" si="49"/>
        <v>0</v>
      </c>
      <c r="BL289" s="17" t="s">
        <v>180</v>
      </c>
      <c r="BM289" s="170" t="s">
        <v>473</v>
      </c>
    </row>
    <row r="290" spans="1:65" s="2" customFormat="1" ht="21.75" customHeight="1">
      <c r="A290" s="32"/>
      <c r="B290" s="157"/>
      <c r="C290" s="158">
        <v>88</v>
      </c>
      <c r="D290" s="158" t="s">
        <v>137</v>
      </c>
      <c r="E290" s="159" t="s">
        <v>474</v>
      </c>
      <c r="F290" s="160" t="s">
        <v>475</v>
      </c>
      <c r="G290" s="161" t="s">
        <v>171</v>
      </c>
      <c r="H290" s="162">
        <v>3</v>
      </c>
      <c r="I290" s="163"/>
      <c r="J290" s="164">
        <f t="shared" si="4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41"/>
        <v>0</v>
      </c>
      <c r="Q290" s="168">
        <v>0</v>
      </c>
      <c r="R290" s="168">
        <f t="shared" si="42"/>
        <v>0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180</v>
      </c>
      <c r="AT290" s="170" t="s">
        <v>137</v>
      </c>
      <c r="AU290" s="170" t="s">
        <v>142</v>
      </c>
      <c r="AY290" s="17" t="s">
        <v>134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142</v>
      </c>
      <c r="BK290" s="171">
        <f t="shared" si="49"/>
        <v>0</v>
      </c>
      <c r="BL290" s="17" t="s">
        <v>180</v>
      </c>
      <c r="BM290" s="170" t="s">
        <v>476</v>
      </c>
    </row>
    <row r="291" spans="1:65" s="2" customFormat="1" ht="21.75" customHeight="1">
      <c r="A291" s="32"/>
      <c r="B291" s="157"/>
      <c r="C291" s="188">
        <v>89</v>
      </c>
      <c r="D291" s="188" t="s">
        <v>173</v>
      </c>
      <c r="E291" s="189" t="s">
        <v>477</v>
      </c>
      <c r="F291" s="190" t="s">
        <v>478</v>
      </c>
      <c r="G291" s="191" t="s">
        <v>171</v>
      </c>
      <c r="H291" s="192">
        <v>3</v>
      </c>
      <c r="I291" s="193"/>
      <c r="J291" s="194">
        <f t="shared" si="40"/>
        <v>0</v>
      </c>
      <c r="K291" s="195"/>
      <c r="L291" s="196"/>
      <c r="M291" s="197" t="s">
        <v>1</v>
      </c>
      <c r="N291" s="198" t="s">
        <v>42</v>
      </c>
      <c r="O291" s="58"/>
      <c r="P291" s="168">
        <f t="shared" si="41"/>
        <v>0</v>
      </c>
      <c r="Q291" s="168">
        <v>0.0001</v>
      </c>
      <c r="R291" s="168">
        <f t="shared" si="42"/>
        <v>0.00030000000000000003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259</v>
      </c>
      <c r="AT291" s="170" t="s">
        <v>173</v>
      </c>
      <c r="AU291" s="170" t="s">
        <v>142</v>
      </c>
      <c r="AY291" s="17" t="s">
        <v>134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142</v>
      </c>
      <c r="BK291" s="171">
        <f t="shared" si="49"/>
        <v>0</v>
      </c>
      <c r="BL291" s="17" t="s">
        <v>180</v>
      </c>
      <c r="BM291" s="170" t="s">
        <v>479</v>
      </c>
    </row>
    <row r="292" spans="1:65" s="2" customFormat="1" ht="21.75" customHeight="1">
      <c r="A292" s="32"/>
      <c r="B292" s="157"/>
      <c r="C292" s="158">
        <v>90</v>
      </c>
      <c r="D292" s="158" t="s">
        <v>137</v>
      </c>
      <c r="E292" s="159" t="s">
        <v>480</v>
      </c>
      <c r="F292" s="160" t="s">
        <v>481</v>
      </c>
      <c r="G292" s="161" t="s">
        <v>171</v>
      </c>
      <c r="H292" s="162">
        <v>2</v>
      </c>
      <c r="I292" s="163"/>
      <c r="J292" s="164">
        <f t="shared" si="4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41"/>
        <v>0</v>
      </c>
      <c r="Q292" s="168">
        <v>0</v>
      </c>
      <c r="R292" s="168">
        <f t="shared" si="42"/>
        <v>0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180</v>
      </c>
      <c r="AT292" s="170" t="s">
        <v>137</v>
      </c>
      <c r="AU292" s="170" t="s">
        <v>142</v>
      </c>
      <c r="AY292" s="17" t="s">
        <v>134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142</v>
      </c>
      <c r="BK292" s="171">
        <f t="shared" si="49"/>
        <v>0</v>
      </c>
      <c r="BL292" s="17" t="s">
        <v>180</v>
      </c>
      <c r="BM292" s="170" t="s">
        <v>482</v>
      </c>
    </row>
    <row r="293" spans="1:65" s="2" customFormat="1" ht="16.5" customHeight="1">
      <c r="A293" s="32"/>
      <c r="B293" s="157"/>
      <c r="C293" s="188">
        <v>91</v>
      </c>
      <c r="D293" s="188" t="s">
        <v>173</v>
      </c>
      <c r="E293" s="189" t="s">
        <v>483</v>
      </c>
      <c r="F293" s="190" t="s">
        <v>484</v>
      </c>
      <c r="G293" s="191" t="s">
        <v>171</v>
      </c>
      <c r="H293" s="192">
        <v>2</v>
      </c>
      <c r="I293" s="193"/>
      <c r="J293" s="194">
        <f t="shared" si="40"/>
        <v>0</v>
      </c>
      <c r="K293" s="195"/>
      <c r="L293" s="196"/>
      <c r="M293" s="197" t="s">
        <v>1</v>
      </c>
      <c r="N293" s="198" t="s">
        <v>42</v>
      </c>
      <c r="O293" s="58"/>
      <c r="P293" s="168">
        <f t="shared" si="41"/>
        <v>0</v>
      </c>
      <c r="Q293" s="168">
        <v>0.00027</v>
      </c>
      <c r="R293" s="168">
        <f t="shared" si="42"/>
        <v>0.00054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259</v>
      </c>
      <c r="AT293" s="170" t="s">
        <v>173</v>
      </c>
      <c r="AU293" s="170" t="s">
        <v>142</v>
      </c>
      <c r="AY293" s="17" t="s">
        <v>134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142</v>
      </c>
      <c r="BK293" s="171">
        <f t="shared" si="49"/>
        <v>0</v>
      </c>
      <c r="BL293" s="17" t="s">
        <v>180</v>
      </c>
      <c r="BM293" s="170" t="s">
        <v>485</v>
      </c>
    </row>
    <row r="294" spans="1:65" s="2" customFormat="1" ht="21.75" customHeight="1">
      <c r="A294" s="32"/>
      <c r="B294" s="157"/>
      <c r="C294" s="158">
        <v>92</v>
      </c>
      <c r="D294" s="158" t="s">
        <v>137</v>
      </c>
      <c r="E294" s="159" t="s">
        <v>486</v>
      </c>
      <c r="F294" s="160" t="s">
        <v>487</v>
      </c>
      <c r="G294" s="161" t="s">
        <v>171</v>
      </c>
      <c r="H294" s="162">
        <v>2</v>
      </c>
      <c r="I294" s="163"/>
      <c r="J294" s="164">
        <f t="shared" si="4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41"/>
        <v>0</v>
      </c>
      <c r="Q294" s="168">
        <v>0</v>
      </c>
      <c r="R294" s="168">
        <f t="shared" si="42"/>
        <v>0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180</v>
      </c>
      <c r="AT294" s="170" t="s">
        <v>137</v>
      </c>
      <c r="AU294" s="170" t="s">
        <v>142</v>
      </c>
      <c r="AY294" s="17" t="s">
        <v>134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142</v>
      </c>
      <c r="BK294" s="171">
        <f t="shared" si="49"/>
        <v>0</v>
      </c>
      <c r="BL294" s="17" t="s">
        <v>180</v>
      </c>
      <c r="BM294" s="170" t="s">
        <v>488</v>
      </c>
    </row>
    <row r="295" spans="1:65" s="2" customFormat="1" ht="16.5" customHeight="1">
      <c r="A295" s="32"/>
      <c r="B295" s="157"/>
      <c r="C295" s="188">
        <v>93</v>
      </c>
      <c r="D295" s="188" t="s">
        <v>173</v>
      </c>
      <c r="E295" s="189" t="s">
        <v>489</v>
      </c>
      <c r="F295" s="190" t="s">
        <v>490</v>
      </c>
      <c r="G295" s="191" t="s">
        <v>171</v>
      </c>
      <c r="H295" s="192">
        <v>2</v>
      </c>
      <c r="I295" s="193"/>
      <c r="J295" s="194">
        <f t="shared" si="40"/>
        <v>0</v>
      </c>
      <c r="K295" s="195"/>
      <c r="L295" s="196"/>
      <c r="M295" s="197" t="s">
        <v>1</v>
      </c>
      <c r="N295" s="198" t="s">
        <v>42</v>
      </c>
      <c r="O295" s="58"/>
      <c r="P295" s="168">
        <f t="shared" si="41"/>
        <v>0</v>
      </c>
      <c r="Q295" s="168">
        <v>0.0008</v>
      </c>
      <c r="R295" s="168">
        <f t="shared" si="42"/>
        <v>0.0016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259</v>
      </c>
      <c r="AT295" s="170" t="s">
        <v>173</v>
      </c>
      <c r="AU295" s="170" t="s">
        <v>142</v>
      </c>
      <c r="AY295" s="17" t="s">
        <v>134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142</v>
      </c>
      <c r="BK295" s="171">
        <f t="shared" si="49"/>
        <v>0</v>
      </c>
      <c r="BL295" s="17" t="s">
        <v>180</v>
      </c>
      <c r="BM295" s="170" t="s">
        <v>491</v>
      </c>
    </row>
    <row r="296" spans="1:65" s="2" customFormat="1" ht="16.5" customHeight="1">
      <c r="A296" s="32"/>
      <c r="B296" s="157"/>
      <c r="C296" s="188">
        <v>94</v>
      </c>
      <c r="D296" s="188" t="s">
        <v>173</v>
      </c>
      <c r="E296" s="189" t="s">
        <v>492</v>
      </c>
      <c r="F296" s="190" t="s">
        <v>493</v>
      </c>
      <c r="G296" s="191" t="s">
        <v>269</v>
      </c>
      <c r="H296" s="192">
        <v>10</v>
      </c>
      <c r="I296" s="193"/>
      <c r="J296" s="194">
        <f t="shared" si="40"/>
        <v>0</v>
      </c>
      <c r="K296" s="195"/>
      <c r="L296" s="196"/>
      <c r="M296" s="197" t="s">
        <v>1</v>
      </c>
      <c r="N296" s="198" t="s">
        <v>42</v>
      </c>
      <c r="O296" s="58"/>
      <c r="P296" s="168">
        <f t="shared" si="41"/>
        <v>0</v>
      </c>
      <c r="Q296" s="168">
        <v>0.00012</v>
      </c>
      <c r="R296" s="168">
        <f t="shared" si="42"/>
        <v>0.0012000000000000001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259</v>
      </c>
      <c r="AT296" s="170" t="s">
        <v>173</v>
      </c>
      <c r="AU296" s="170" t="s">
        <v>142</v>
      </c>
      <c r="AY296" s="17" t="s">
        <v>134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142</v>
      </c>
      <c r="BK296" s="171">
        <f t="shared" si="49"/>
        <v>0</v>
      </c>
      <c r="BL296" s="17" t="s">
        <v>180</v>
      </c>
      <c r="BM296" s="170" t="s">
        <v>494</v>
      </c>
    </row>
    <row r="297" spans="1:65" s="2" customFormat="1" ht="21.75" customHeight="1">
      <c r="A297" s="32"/>
      <c r="B297" s="157"/>
      <c r="C297" s="158">
        <v>95</v>
      </c>
      <c r="D297" s="158" t="s">
        <v>137</v>
      </c>
      <c r="E297" s="159" t="s">
        <v>495</v>
      </c>
      <c r="F297" s="160" t="s">
        <v>496</v>
      </c>
      <c r="G297" s="161" t="s">
        <v>171</v>
      </c>
      <c r="H297" s="162">
        <v>1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180</v>
      </c>
      <c r="AT297" s="170" t="s">
        <v>137</v>
      </c>
      <c r="AU297" s="170" t="s">
        <v>142</v>
      </c>
      <c r="AY297" s="17" t="s">
        <v>134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142</v>
      </c>
      <c r="BK297" s="171">
        <f t="shared" si="49"/>
        <v>0</v>
      </c>
      <c r="BL297" s="17" t="s">
        <v>180</v>
      </c>
      <c r="BM297" s="170" t="s">
        <v>497</v>
      </c>
    </row>
    <row r="298" spans="1:65" s="2" customFormat="1" ht="21.75" customHeight="1">
      <c r="A298" s="32"/>
      <c r="B298" s="157"/>
      <c r="C298" s="158">
        <v>96</v>
      </c>
      <c r="D298" s="158" t="s">
        <v>137</v>
      </c>
      <c r="E298" s="159" t="s">
        <v>498</v>
      </c>
      <c r="F298" s="160" t="s">
        <v>499</v>
      </c>
      <c r="G298" s="161" t="s">
        <v>211</v>
      </c>
      <c r="H298" s="162">
        <v>0.025</v>
      </c>
      <c r="I298" s="163"/>
      <c r="J298" s="164">
        <f t="shared" si="4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41"/>
        <v>0</v>
      </c>
      <c r="Q298" s="168">
        <v>0</v>
      </c>
      <c r="R298" s="168">
        <f t="shared" si="42"/>
        <v>0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180</v>
      </c>
      <c r="AT298" s="170" t="s">
        <v>137</v>
      </c>
      <c r="AU298" s="170" t="s">
        <v>142</v>
      </c>
      <c r="AY298" s="17" t="s">
        <v>134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142</v>
      </c>
      <c r="BK298" s="171">
        <f t="shared" si="49"/>
        <v>0</v>
      </c>
      <c r="BL298" s="17" t="s">
        <v>180</v>
      </c>
      <c r="BM298" s="170" t="s">
        <v>500</v>
      </c>
    </row>
    <row r="299" spans="1:65" s="2" customFormat="1" ht="21.75" customHeight="1">
      <c r="A299" s="32"/>
      <c r="B299" s="157"/>
      <c r="C299" s="158">
        <v>97</v>
      </c>
      <c r="D299" s="158" t="s">
        <v>137</v>
      </c>
      <c r="E299" s="159" t="s">
        <v>501</v>
      </c>
      <c r="F299" s="160" t="s">
        <v>502</v>
      </c>
      <c r="G299" s="161" t="s">
        <v>211</v>
      </c>
      <c r="H299" s="162">
        <v>0.025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180</v>
      </c>
      <c r="AT299" s="170" t="s">
        <v>137</v>
      </c>
      <c r="AU299" s="170" t="s">
        <v>142</v>
      </c>
      <c r="AY299" s="17" t="s">
        <v>134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142</v>
      </c>
      <c r="BK299" s="171">
        <f t="shared" si="49"/>
        <v>0</v>
      </c>
      <c r="BL299" s="17" t="s">
        <v>180</v>
      </c>
      <c r="BM299" s="170" t="s">
        <v>503</v>
      </c>
    </row>
    <row r="300" spans="2:63" s="12" customFormat="1" ht="22.9" customHeight="1">
      <c r="B300" s="144"/>
      <c r="D300" s="145" t="s">
        <v>75</v>
      </c>
      <c r="E300" s="155" t="s">
        <v>504</v>
      </c>
      <c r="F300" s="155" t="s">
        <v>505</v>
      </c>
      <c r="I300" s="147"/>
      <c r="J300" s="156">
        <f>BK300</f>
        <v>0</v>
      </c>
      <c r="L300" s="144"/>
      <c r="M300" s="149"/>
      <c r="N300" s="150"/>
      <c r="O300" s="150"/>
      <c r="P300" s="151">
        <f>SUM(P301:P305)</f>
        <v>0</v>
      </c>
      <c r="Q300" s="150"/>
      <c r="R300" s="151">
        <f>SUM(R301:R305)</f>
        <v>0.01</v>
      </c>
      <c r="S300" s="150"/>
      <c r="T300" s="152">
        <f>SUM(T301:T305)</f>
        <v>0.004</v>
      </c>
      <c r="AR300" s="145" t="s">
        <v>142</v>
      </c>
      <c r="AT300" s="153" t="s">
        <v>75</v>
      </c>
      <c r="AU300" s="153" t="s">
        <v>84</v>
      </c>
      <c r="AY300" s="145" t="s">
        <v>134</v>
      </c>
      <c r="BK300" s="154">
        <f>SUM(BK301:BK305)</f>
        <v>0</v>
      </c>
    </row>
    <row r="301" spans="1:65" s="2" customFormat="1" ht="16.5" customHeight="1">
      <c r="A301" s="32"/>
      <c r="B301" s="157"/>
      <c r="C301" s="158">
        <v>98</v>
      </c>
      <c r="D301" s="158" t="s">
        <v>137</v>
      </c>
      <c r="E301" s="159" t="s">
        <v>506</v>
      </c>
      <c r="F301" s="160" t="s">
        <v>507</v>
      </c>
      <c r="G301" s="161" t="s">
        <v>171</v>
      </c>
      <c r="H301" s="162">
        <v>2</v>
      </c>
      <c r="I301" s="163"/>
      <c r="J301" s="164">
        <f>ROUND(I301*H301,2)</f>
        <v>0</v>
      </c>
      <c r="K301" s="165"/>
      <c r="L301" s="33"/>
      <c r="M301" s="166" t="s">
        <v>1</v>
      </c>
      <c r="N301" s="167" t="s">
        <v>42</v>
      </c>
      <c r="O301" s="58"/>
      <c r="P301" s="168">
        <f>O301*H301</f>
        <v>0</v>
      </c>
      <c r="Q301" s="168">
        <v>0</v>
      </c>
      <c r="R301" s="168">
        <f>Q301*H301</f>
        <v>0</v>
      </c>
      <c r="S301" s="168">
        <v>0</v>
      </c>
      <c r="T301" s="169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180</v>
      </c>
      <c r="AT301" s="170" t="s">
        <v>137</v>
      </c>
      <c r="AU301" s="170" t="s">
        <v>142</v>
      </c>
      <c r="AY301" s="17" t="s">
        <v>134</v>
      </c>
      <c r="BE301" s="171">
        <f>IF(N301="základní",J301,0)</f>
        <v>0</v>
      </c>
      <c r="BF301" s="171">
        <f>IF(N301="snížená",J301,0)</f>
        <v>0</v>
      </c>
      <c r="BG301" s="171">
        <f>IF(N301="zákl. přenesená",J301,0)</f>
        <v>0</v>
      </c>
      <c r="BH301" s="171">
        <f>IF(N301="sníž. přenesená",J301,0)</f>
        <v>0</v>
      </c>
      <c r="BI301" s="171">
        <f>IF(N301="nulová",J301,0)</f>
        <v>0</v>
      </c>
      <c r="BJ301" s="17" t="s">
        <v>142</v>
      </c>
      <c r="BK301" s="171">
        <f>ROUND(I301*H301,2)</f>
        <v>0</v>
      </c>
      <c r="BL301" s="17" t="s">
        <v>180</v>
      </c>
      <c r="BM301" s="170" t="s">
        <v>508</v>
      </c>
    </row>
    <row r="302" spans="1:65" s="2" customFormat="1" ht="16.5" customHeight="1">
      <c r="A302" s="32"/>
      <c r="B302" s="157"/>
      <c r="C302" s="188">
        <v>99</v>
      </c>
      <c r="D302" s="188" t="s">
        <v>173</v>
      </c>
      <c r="E302" s="189" t="s">
        <v>509</v>
      </c>
      <c r="F302" s="190" t="s">
        <v>510</v>
      </c>
      <c r="G302" s="191" t="s">
        <v>171</v>
      </c>
      <c r="H302" s="192">
        <v>2</v>
      </c>
      <c r="I302" s="193"/>
      <c r="J302" s="194">
        <f>ROUND(I302*H302,2)</f>
        <v>0</v>
      </c>
      <c r="K302" s="195"/>
      <c r="L302" s="196"/>
      <c r="M302" s="197" t="s">
        <v>1</v>
      </c>
      <c r="N302" s="198" t="s">
        <v>42</v>
      </c>
      <c r="O302" s="58"/>
      <c r="P302" s="168">
        <f>O302*H302</f>
        <v>0</v>
      </c>
      <c r="Q302" s="168">
        <v>0.005</v>
      </c>
      <c r="R302" s="168">
        <f>Q302*H302</f>
        <v>0.01</v>
      </c>
      <c r="S302" s="168">
        <v>0</v>
      </c>
      <c r="T302" s="169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259</v>
      </c>
      <c r="AT302" s="170" t="s">
        <v>173</v>
      </c>
      <c r="AU302" s="170" t="s">
        <v>142</v>
      </c>
      <c r="AY302" s="17" t="s">
        <v>134</v>
      </c>
      <c r="BE302" s="171">
        <f>IF(N302="základní",J302,0)</f>
        <v>0</v>
      </c>
      <c r="BF302" s="171">
        <f>IF(N302="snížená",J302,0)</f>
        <v>0</v>
      </c>
      <c r="BG302" s="171">
        <f>IF(N302="zákl. přenesená",J302,0)</f>
        <v>0</v>
      </c>
      <c r="BH302" s="171">
        <f>IF(N302="sníž. přenesená",J302,0)</f>
        <v>0</v>
      </c>
      <c r="BI302" s="171">
        <f>IF(N302="nulová",J302,0)</f>
        <v>0</v>
      </c>
      <c r="BJ302" s="17" t="s">
        <v>142</v>
      </c>
      <c r="BK302" s="171">
        <f>ROUND(I302*H302,2)</f>
        <v>0</v>
      </c>
      <c r="BL302" s="17" t="s">
        <v>180</v>
      </c>
      <c r="BM302" s="170" t="s">
        <v>511</v>
      </c>
    </row>
    <row r="303" spans="1:65" s="2" customFormat="1" ht="21.75" customHeight="1">
      <c r="A303" s="32"/>
      <c r="B303" s="157"/>
      <c r="C303" s="158">
        <v>100</v>
      </c>
      <c r="D303" s="158" t="s">
        <v>137</v>
      </c>
      <c r="E303" s="159" t="s">
        <v>512</v>
      </c>
      <c r="F303" s="160" t="s">
        <v>513</v>
      </c>
      <c r="G303" s="161" t="s">
        <v>171</v>
      </c>
      <c r="H303" s="162">
        <v>2</v>
      </c>
      <c r="I303" s="163"/>
      <c r="J303" s="164">
        <f>ROUND(I303*H303,2)</f>
        <v>0</v>
      </c>
      <c r="K303" s="165"/>
      <c r="L303" s="33"/>
      <c r="M303" s="166" t="s">
        <v>1</v>
      </c>
      <c r="N303" s="167" t="s">
        <v>42</v>
      </c>
      <c r="O303" s="58"/>
      <c r="P303" s="168">
        <f>O303*H303</f>
        <v>0</v>
      </c>
      <c r="Q303" s="168">
        <v>0</v>
      </c>
      <c r="R303" s="168">
        <f>Q303*H303</f>
        <v>0</v>
      </c>
      <c r="S303" s="168">
        <v>0.002</v>
      </c>
      <c r="T303" s="169">
        <f>S303*H303</f>
        <v>0.004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180</v>
      </c>
      <c r="AT303" s="170" t="s">
        <v>137</v>
      </c>
      <c r="AU303" s="170" t="s">
        <v>142</v>
      </c>
      <c r="AY303" s="17" t="s">
        <v>134</v>
      </c>
      <c r="BE303" s="171">
        <f>IF(N303="základní",J303,0)</f>
        <v>0</v>
      </c>
      <c r="BF303" s="171">
        <f>IF(N303="snížená",J303,0)</f>
        <v>0</v>
      </c>
      <c r="BG303" s="171">
        <f>IF(N303="zákl. přenesená",J303,0)</f>
        <v>0</v>
      </c>
      <c r="BH303" s="171">
        <f>IF(N303="sníž. přenesená",J303,0)</f>
        <v>0</v>
      </c>
      <c r="BI303" s="171">
        <f>IF(N303="nulová",J303,0)</f>
        <v>0</v>
      </c>
      <c r="BJ303" s="17" t="s">
        <v>142</v>
      </c>
      <c r="BK303" s="171">
        <f>ROUND(I303*H303,2)</f>
        <v>0</v>
      </c>
      <c r="BL303" s="17" t="s">
        <v>180</v>
      </c>
      <c r="BM303" s="170" t="s">
        <v>514</v>
      </c>
    </row>
    <row r="304" spans="1:65" s="2" customFormat="1" ht="21.75" customHeight="1">
      <c r="A304" s="32"/>
      <c r="B304" s="157"/>
      <c r="C304" s="158">
        <v>101</v>
      </c>
      <c r="D304" s="158" t="s">
        <v>137</v>
      </c>
      <c r="E304" s="159" t="s">
        <v>515</v>
      </c>
      <c r="F304" s="160" t="s">
        <v>516</v>
      </c>
      <c r="G304" s="161" t="s">
        <v>211</v>
      </c>
      <c r="H304" s="162">
        <v>0.01</v>
      </c>
      <c r="I304" s="163"/>
      <c r="J304" s="164">
        <f>ROUND(I304*H304,2)</f>
        <v>0</v>
      </c>
      <c r="K304" s="165"/>
      <c r="L304" s="33"/>
      <c r="M304" s="166" t="s">
        <v>1</v>
      </c>
      <c r="N304" s="167" t="s">
        <v>42</v>
      </c>
      <c r="O304" s="58"/>
      <c r="P304" s="168">
        <f>O304*H304</f>
        <v>0</v>
      </c>
      <c r="Q304" s="168">
        <v>0</v>
      </c>
      <c r="R304" s="168">
        <f>Q304*H304</f>
        <v>0</v>
      </c>
      <c r="S304" s="168">
        <v>0</v>
      </c>
      <c r="T304" s="169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180</v>
      </c>
      <c r="AT304" s="170" t="s">
        <v>137</v>
      </c>
      <c r="AU304" s="170" t="s">
        <v>142</v>
      </c>
      <c r="AY304" s="17" t="s">
        <v>134</v>
      </c>
      <c r="BE304" s="171">
        <f>IF(N304="základní",J304,0)</f>
        <v>0</v>
      </c>
      <c r="BF304" s="171">
        <f>IF(N304="snížená",J304,0)</f>
        <v>0</v>
      </c>
      <c r="BG304" s="171">
        <f>IF(N304="zákl. přenesená",J304,0)</f>
        <v>0</v>
      </c>
      <c r="BH304" s="171">
        <f>IF(N304="sníž. přenesená",J304,0)</f>
        <v>0</v>
      </c>
      <c r="BI304" s="171">
        <f>IF(N304="nulová",J304,0)</f>
        <v>0</v>
      </c>
      <c r="BJ304" s="17" t="s">
        <v>142</v>
      </c>
      <c r="BK304" s="171">
        <f>ROUND(I304*H304,2)</f>
        <v>0</v>
      </c>
      <c r="BL304" s="17" t="s">
        <v>180</v>
      </c>
      <c r="BM304" s="170" t="s">
        <v>517</v>
      </c>
    </row>
    <row r="305" spans="1:65" s="2" customFormat="1" ht="21.75" customHeight="1">
      <c r="A305" s="32"/>
      <c r="B305" s="157"/>
      <c r="C305" s="158">
        <v>102</v>
      </c>
      <c r="D305" s="158" t="s">
        <v>137</v>
      </c>
      <c r="E305" s="159" t="s">
        <v>518</v>
      </c>
      <c r="F305" s="160" t="s">
        <v>519</v>
      </c>
      <c r="G305" s="161" t="s">
        <v>211</v>
      </c>
      <c r="H305" s="162">
        <v>0.01</v>
      </c>
      <c r="I305" s="163"/>
      <c r="J305" s="164">
        <f>ROUND(I305*H305,2)</f>
        <v>0</v>
      </c>
      <c r="K305" s="165"/>
      <c r="L305" s="33"/>
      <c r="M305" s="166" t="s">
        <v>1</v>
      </c>
      <c r="N305" s="167" t="s">
        <v>42</v>
      </c>
      <c r="O305" s="58"/>
      <c r="P305" s="168">
        <f>O305*H305</f>
        <v>0</v>
      </c>
      <c r="Q305" s="168">
        <v>0</v>
      </c>
      <c r="R305" s="168">
        <f>Q305*H305</f>
        <v>0</v>
      </c>
      <c r="S305" s="168">
        <v>0</v>
      </c>
      <c r="T305" s="169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180</v>
      </c>
      <c r="AT305" s="170" t="s">
        <v>137</v>
      </c>
      <c r="AU305" s="170" t="s">
        <v>142</v>
      </c>
      <c r="AY305" s="17" t="s">
        <v>134</v>
      </c>
      <c r="BE305" s="171">
        <f>IF(N305="základní",J305,0)</f>
        <v>0</v>
      </c>
      <c r="BF305" s="171">
        <f>IF(N305="snížená",J305,0)</f>
        <v>0</v>
      </c>
      <c r="BG305" s="171">
        <f>IF(N305="zákl. přenesená",J305,0)</f>
        <v>0</v>
      </c>
      <c r="BH305" s="171">
        <f>IF(N305="sníž. přenesená",J305,0)</f>
        <v>0</v>
      </c>
      <c r="BI305" s="171">
        <f>IF(N305="nulová",J305,0)</f>
        <v>0</v>
      </c>
      <c r="BJ305" s="17" t="s">
        <v>142</v>
      </c>
      <c r="BK305" s="171">
        <f>ROUND(I305*H305,2)</f>
        <v>0</v>
      </c>
      <c r="BL305" s="17" t="s">
        <v>180</v>
      </c>
      <c r="BM305" s="170" t="s">
        <v>520</v>
      </c>
    </row>
    <row r="306" spans="2:63" s="12" customFormat="1" ht="22.9" customHeight="1">
      <c r="B306" s="144"/>
      <c r="D306" s="145" t="s">
        <v>75</v>
      </c>
      <c r="E306" s="155" t="s">
        <v>521</v>
      </c>
      <c r="F306" s="155" t="s">
        <v>522</v>
      </c>
      <c r="I306" s="147"/>
      <c r="J306" s="156">
        <f>BK306</f>
        <v>0</v>
      </c>
      <c r="L306" s="144"/>
      <c r="M306" s="149"/>
      <c r="N306" s="150"/>
      <c r="O306" s="150"/>
      <c r="P306" s="151">
        <f>SUM(P307:P338)</f>
        <v>0</v>
      </c>
      <c r="Q306" s="150"/>
      <c r="R306" s="151">
        <f>SUM(R307:R338)</f>
        <v>0.42828518000000004</v>
      </c>
      <c r="S306" s="150"/>
      <c r="T306" s="152">
        <f>SUM(T307:T338)</f>
        <v>0</v>
      </c>
      <c r="AR306" s="145" t="s">
        <v>142</v>
      </c>
      <c r="AT306" s="153" t="s">
        <v>75</v>
      </c>
      <c r="AU306" s="153" t="s">
        <v>84</v>
      </c>
      <c r="AY306" s="145" t="s">
        <v>134</v>
      </c>
      <c r="BK306" s="154">
        <f>SUM(BK307:BK338)</f>
        <v>0</v>
      </c>
    </row>
    <row r="307" spans="1:65" s="2" customFormat="1" ht="21.75" customHeight="1">
      <c r="A307" s="32"/>
      <c r="B307" s="157"/>
      <c r="C307" s="158">
        <v>103</v>
      </c>
      <c r="D307" s="158" t="s">
        <v>137</v>
      </c>
      <c r="E307" s="159" t="s">
        <v>523</v>
      </c>
      <c r="F307" s="160" t="s">
        <v>524</v>
      </c>
      <c r="G307" s="161" t="s">
        <v>140</v>
      </c>
      <c r="H307" s="162">
        <v>11.531</v>
      </c>
      <c r="I307" s="163"/>
      <c r="J307" s="164">
        <f>ROUND(I307*H307,2)</f>
        <v>0</v>
      </c>
      <c r="K307" s="165"/>
      <c r="L307" s="33"/>
      <c r="M307" s="166" t="s">
        <v>1</v>
      </c>
      <c r="N307" s="167" t="s">
        <v>42</v>
      </c>
      <c r="O307" s="58"/>
      <c r="P307" s="168">
        <f>O307*H307</f>
        <v>0</v>
      </c>
      <c r="Q307" s="168">
        <v>0.02541</v>
      </c>
      <c r="R307" s="168">
        <f>Q307*H307</f>
        <v>0.29300271</v>
      </c>
      <c r="S307" s="168">
        <v>0</v>
      </c>
      <c r="T307" s="169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180</v>
      </c>
      <c r="AT307" s="170" t="s">
        <v>137</v>
      </c>
      <c r="AU307" s="170" t="s">
        <v>142</v>
      </c>
      <c r="AY307" s="17" t="s">
        <v>134</v>
      </c>
      <c r="BE307" s="171">
        <f>IF(N307="základní",J307,0)</f>
        <v>0</v>
      </c>
      <c r="BF307" s="171">
        <f>IF(N307="snížená",J307,0)</f>
        <v>0</v>
      </c>
      <c r="BG307" s="171">
        <f>IF(N307="zákl. přenesená",J307,0)</f>
        <v>0</v>
      </c>
      <c r="BH307" s="171">
        <f>IF(N307="sníž. přenesená",J307,0)</f>
        <v>0</v>
      </c>
      <c r="BI307" s="171">
        <f>IF(N307="nulová",J307,0)</f>
        <v>0</v>
      </c>
      <c r="BJ307" s="17" t="s">
        <v>142</v>
      </c>
      <c r="BK307" s="171">
        <f>ROUND(I307*H307,2)</f>
        <v>0</v>
      </c>
      <c r="BL307" s="17" t="s">
        <v>180</v>
      </c>
      <c r="BM307" s="170" t="s">
        <v>525</v>
      </c>
    </row>
    <row r="308" spans="2:51" s="13" customFormat="1" ht="12">
      <c r="B308" s="172"/>
      <c r="D308" s="173" t="s">
        <v>144</v>
      </c>
      <c r="E308" s="174" t="s">
        <v>1</v>
      </c>
      <c r="F308" s="175" t="s">
        <v>526</v>
      </c>
      <c r="H308" s="176">
        <v>2.691</v>
      </c>
      <c r="I308" s="177"/>
      <c r="L308" s="172"/>
      <c r="M308" s="178"/>
      <c r="N308" s="179"/>
      <c r="O308" s="179"/>
      <c r="P308" s="179"/>
      <c r="Q308" s="179"/>
      <c r="R308" s="179"/>
      <c r="S308" s="179"/>
      <c r="T308" s="180"/>
      <c r="AT308" s="174" t="s">
        <v>144</v>
      </c>
      <c r="AU308" s="174" t="s">
        <v>142</v>
      </c>
      <c r="AV308" s="13" t="s">
        <v>142</v>
      </c>
      <c r="AW308" s="13" t="s">
        <v>33</v>
      </c>
      <c r="AX308" s="13" t="s">
        <v>76</v>
      </c>
      <c r="AY308" s="174" t="s">
        <v>134</v>
      </c>
    </row>
    <row r="309" spans="2:51" s="13" customFormat="1" ht="12">
      <c r="B309" s="172"/>
      <c r="D309" s="173" t="s">
        <v>144</v>
      </c>
      <c r="E309" s="174" t="s">
        <v>1</v>
      </c>
      <c r="F309" s="175" t="s">
        <v>527</v>
      </c>
      <c r="H309" s="176">
        <v>2.431</v>
      </c>
      <c r="I309" s="177"/>
      <c r="L309" s="172"/>
      <c r="M309" s="178"/>
      <c r="N309" s="179"/>
      <c r="O309" s="179"/>
      <c r="P309" s="179"/>
      <c r="Q309" s="179"/>
      <c r="R309" s="179"/>
      <c r="S309" s="179"/>
      <c r="T309" s="180"/>
      <c r="AT309" s="174" t="s">
        <v>144</v>
      </c>
      <c r="AU309" s="174" t="s">
        <v>142</v>
      </c>
      <c r="AV309" s="13" t="s">
        <v>142</v>
      </c>
      <c r="AW309" s="13" t="s">
        <v>33</v>
      </c>
      <c r="AX309" s="13" t="s">
        <v>76</v>
      </c>
      <c r="AY309" s="174" t="s">
        <v>134</v>
      </c>
    </row>
    <row r="310" spans="2:51" s="13" customFormat="1" ht="12">
      <c r="B310" s="172"/>
      <c r="D310" s="173" t="s">
        <v>144</v>
      </c>
      <c r="E310" s="174" t="s">
        <v>1</v>
      </c>
      <c r="F310" s="175" t="s">
        <v>528</v>
      </c>
      <c r="H310" s="176">
        <v>6.409</v>
      </c>
      <c r="I310" s="177"/>
      <c r="L310" s="172"/>
      <c r="M310" s="178"/>
      <c r="N310" s="179"/>
      <c r="O310" s="179"/>
      <c r="P310" s="179"/>
      <c r="Q310" s="179"/>
      <c r="R310" s="179"/>
      <c r="S310" s="179"/>
      <c r="T310" s="180"/>
      <c r="AT310" s="174" t="s">
        <v>144</v>
      </c>
      <c r="AU310" s="174" t="s">
        <v>142</v>
      </c>
      <c r="AV310" s="13" t="s">
        <v>142</v>
      </c>
      <c r="AW310" s="13" t="s">
        <v>33</v>
      </c>
      <c r="AX310" s="13" t="s">
        <v>76</v>
      </c>
      <c r="AY310" s="174" t="s">
        <v>134</v>
      </c>
    </row>
    <row r="311" spans="2:51" s="15" customFormat="1" ht="12">
      <c r="B311" s="199"/>
      <c r="D311" s="173" t="s">
        <v>144</v>
      </c>
      <c r="E311" s="200" t="s">
        <v>1</v>
      </c>
      <c r="F311" s="201" t="s">
        <v>187</v>
      </c>
      <c r="H311" s="202">
        <v>11.531</v>
      </c>
      <c r="I311" s="203"/>
      <c r="L311" s="199"/>
      <c r="M311" s="204"/>
      <c r="N311" s="205"/>
      <c r="O311" s="205"/>
      <c r="P311" s="205"/>
      <c r="Q311" s="205"/>
      <c r="R311" s="205"/>
      <c r="S311" s="205"/>
      <c r="T311" s="206"/>
      <c r="AT311" s="200" t="s">
        <v>144</v>
      </c>
      <c r="AU311" s="200" t="s">
        <v>142</v>
      </c>
      <c r="AV311" s="15" t="s">
        <v>141</v>
      </c>
      <c r="AW311" s="15" t="s">
        <v>33</v>
      </c>
      <c r="AX311" s="15" t="s">
        <v>84</v>
      </c>
      <c r="AY311" s="200" t="s">
        <v>134</v>
      </c>
    </row>
    <row r="312" spans="1:65" s="2" customFormat="1" ht="21.75" customHeight="1">
      <c r="A312" s="32"/>
      <c r="B312" s="157"/>
      <c r="C312" s="158">
        <v>104</v>
      </c>
      <c r="D312" s="158" t="s">
        <v>137</v>
      </c>
      <c r="E312" s="159" t="s">
        <v>529</v>
      </c>
      <c r="F312" s="160" t="s">
        <v>530</v>
      </c>
      <c r="G312" s="161" t="s">
        <v>269</v>
      </c>
      <c r="H312" s="162">
        <v>33.04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4E-05</v>
      </c>
      <c r="R312" s="168">
        <f>Q312*H312</f>
        <v>0.0013216</v>
      </c>
      <c r="S312" s="168">
        <v>0</v>
      </c>
      <c r="T312" s="16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180</v>
      </c>
      <c r="AT312" s="170" t="s">
        <v>137</v>
      </c>
      <c r="AU312" s="170" t="s">
        <v>142</v>
      </c>
      <c r="AY312" s="17" t="s">
        <v>134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142</v>
      </c>
      <c r="BK312" s="171">
        <f>ROUND(I312*H312,2)</f>
        <v>0</v>
      </c>
      <c r="BL312" s="17" t="s">
        <v>180</v>
      </c>
      <c r="BM312" s="170" t="s">
        <v>531</v>
      </c>
    </row>
    <row r="313" spans="2:51" s="13" customFormat="1" ht="12">
      <c r="B313" s="172"/>
      <c r="D313" s="173" t="s">
        <v>144</v>
      </c>
      <c r="E313" s="174" t="s">
        <v>1</v>
      </c>
      <c r="F313" s="175" t="s">
        <v>532</v>
      </c>
      <c r="H313" s="176">
        <v>3.77</v>
      </c>
      <c r="I313" s="177"/>
      <c r="L313" s="172"/>
      <c r="M313" s="178"/>
      <c r="N313" s="179"/>
      <c r="O313" s="179"/>
      <c r="P313" s="179"/>
      <c r="Q313" s="179"/>
      <c r="R313" s="179"/>
      <c r="S313" s="179"/>
      <c r="T313" s="180"/>
      <c r="AT313" s="174" t="s">
        <v>144</v>
      </c>
      <c r="AU313" s="174" t="s">
        <v>142</v>
      </c>
      <c r="AV313" s="13" t="s">
        <v>142</v>
      </c>
      <c r="AW313" s="13" t="s">
        <v>33</v>
      </c>
      <c r="AX313" s="13" t="s">
        <v>76</v>
      </c>
      <c r="AY313" s="174" t="s">
        <v>134</v>
      </c>
    </row>
    <row r="314" spans="2:51" s="13" customFormat="1" ht="12">
      <c r="B314" s="172"/>
      <c r="D314" s="173" t="s">
        <v>144</v>
      </c>
      <c r="E314" s="174" t="s">
        <v>1</v>
      </c>
      <c r="F314" s="175" t="s">
        <v>533</v>
      </c>
      <c r="H314" s="176">
        <v>8.47</v>
      </c>
      <c r="I314" s="177"/>
      <c r="L314" s="172"/>
      <c r="M314" s="178"/>
      <c r="N314" s="179"/>
      <c r="O314" s="179"/>
      <c r="P314" s="179"/>
      <c r="Q314" s="179"/>
      <c r="R314" s="179"/>
      <c r="S314" s="179"/>
      <c r="T314" s="180"/>
      <c r="AT314" s="174" t="s">
        <v>144</v>
      </c>
      <c r="AU314" s="174" t="s">
        <v>142</v>
      </c>
      <c r="AV314" s="13" t="s">
        <v>142</v>
      </c>
      <c r="AW314" s="13" t="s">
        <v>33</v>
      </c>
      <c r="AX314" s="13" t="s">
        <v>76</v>
      </c>
      <c r="AY314" s="174" t="s">
        <v>134</v>
      </c>
    </row>
    <row r="315" spans="2:51" s="13" customFormat="1" ht="12">
      <c r="B315" s="172"/>
      <c r="D315" s="173" t="s">
        <v>144</v>
      </c>
      <c r="E315" s="174" t="s">
        <v>1</v>
      </c>
      <c r="F315" s="175" t="s">
        <v>534</v>
      </c>
      <c r="H315" s="176">
        <v>20.8</v>
      </c>
      <c r="I315" s="177"/>
      <c r="L315" s="172"/>
      <c r="M315" s="178"/>
      <c r="N315" s="179"/>
      <c r="O315" s="179"/>
      <c r="P315" s="179"/>
      <c r="Q315" s="179"/>
      <c r="R315" s="179"/>
      <c r="S315" s="179"/>
      <c r="T315" s="180"/>
      <c r="AT315" s="174" t="s">
        <v>144</v>
      </c>
      <c r="AU315" s="174" t="s">
        <v>142</v>
      </c>
      <c r="AV315" s="13" t="s">
        <v>142</v>
      </c>
      <c r="AW315" s="13" t="s">
        <v>33</v>
      </c>
      <c r="AX315" s="13" t="s">
        <v>76</v>
      </c>
      <c r="AY315" s="174" t="s">
        <v>134</v>
      </c>
    </row>
    <row r="316" spans="2:51" s="15" customFormat="1" ht="12">
      <c r="B316" s="199"/>
      <c r="D316" s="173" t="s">
        <v>144</v>
      </c>
      <c r="E316" s="200" t="s">
        <v>1</v>
      </c>
      <c r="F316" s="201" t="s">
        <v>187</v>
      </c>
      <c r="H316" s="202">
        <v>33.04</v>
      </c>
      <c r="I316" s="203"/>
      <c r="L316" s="199"/>
      <c r="M316" s="204"/>
      <c r="N316" s="205"/>
      <c r="O316" s="205"/>
      <c r="P316" s="205"/>
      <c r="Q316" s="205"/>
      <c r="R316" s="205"/>
      <c r="S316" s="205"/>
      <c r="T316" s="206"/>
      <c r="AT316" s="200" t="s">
        <v>144</v>
      </c>
      <c r="AU316" s="200" t="s">
        <v>142</v>
      </c>
      <c r="AV316" s="15" t="s">
        <v>141</v>
      </c>
      <c r="AW316" s="15" t="s">
        <v>33</v>
      </c>
      <c r="AX316" s="15" t="s">
        <v>84</v>
      </c>
      <c r="AY316" s="200" t="s">
        <v>134</v>
      </c>
    </row>
    <row r="317" spans="1:65" s="2" customFormat="1" ht="16.5" customHeight="1">
      <c r="A317" s="32"/>
      <c r="B317" s="157"/>
      <c r="C317" s="158">
        <v>105</v>
      </c>
      <c r="D317" s="158" t="s">
        <v>137</v>
      </c>
      <c r="E317" s="159" t="s">
        <v>535</v>
      </c>
      <c r="F317" s="160" t="s">
        <v>536</v>
      </c>
      <c r="G317" s="161" t="s">
        <v>269</v>
      </c>
      <c r="H317" s="162">
        <v>13.5</v>
      </c>
      <c r="I317" s="163"/>
      <c r="J317" s="164">
        <f>ROUND(I317*H317,2)</f>
        <v>0</v>
      </c>
      <c r="K317" s="165"/>
      <c r="L317" s="33"/>
      <c r="M317" s="166" t="s">
        <v>1</v>
      </c>
      <c r="N317" s="167" t="s">
        <v>42</v>
      </c>
      <c r="O317" s="58"/>
      <c r="P317" s="168">
        <f>O317*H317</f>
        <v>0</v>
      </c>
      <c r="Q317" s="168">
        <v>0.00015</v>
      </c>
      <c r="R317" s="168">
        <f>Q317*H317</f>
        <v>0.002025</v>
      </c>
      <c r="S317" s="168">
        <v>0</v>
      </c>
      <c r="T317" s="169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180</v>
      </c>
      <c r="AT317" s="170" t="s">
        <v>137</v>
      </c>
      <c r="AU317" s="170" t="s">
        <v>142</v>
      </c>
      <c r="AY317" s="17" t="s">
        <v>134</v>
      </c>
      <c r="BE317" s="171">
        <f>IF(N317="základní",J317,0)</f>
        <v>0</v>
      </c>
      <c r="BF317" s="171">
        <f>IF(N317="snížená",J317,0)</f>
        <v>0</v>
      </c>
      <c r="BG317" s="171">
        <f>IF(N317="zákl. přenesená",J317,0)</f>
        <v>0</v>
      </c>
      <c r="BH317" s="171">
        <f>IF(N317="sníž. přenesená",J317,0)</f>
        <v>0</v>
      </c>
      <c r="BI317" s="171">
        <f>IF(N317="nulová",J317,0)</f>
        <v>0</v>
      </c>
      <c r="BJ317" s="17" t="s">
        <v>142</v>
      </c>
      <c r="BK317" s="171">
        <f>ROUND(I317*H317,2)</f>
        <v>0</v>
      </c>
      <c r="BL317" s="17" t="s">
        <v>180</v>
      </c>
      <c r="BM317" s="170" t="s">
        <v>537</v>
      </c>
    </row>
    <row r="318" spans="2:51" s="13" customFormat="1" ht="12">
      <c r="B318" s="172"/>
      <c r="D318" s="173" t="s">
        <v>144</v>
      </c>
      <c r="E318" s="174" t="s">
        <v>1</v>
      </c>
      <c r="F318" s="175" t="s">
        <v>538</v>
      </c>
      <c r="H318" s="176">
        <v>13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144</v>
      </c>
      <c r="AU318" s="174" t="s">
        <v>142</v>
      </c>
      <c r="AV318" s="13" t="s">
        <v>142</v>
      </c>
      <c r="AW318" s="13" t="s">
        <v>33</v>
      </c>
      <c r="AX318" s="13" t="s">
        <v>76</v>
      </c>
      <c r="AY318" s="174" t="s">
        <v>134</v>
      </c>
    </row>
    <row r="319" spans="2:51" s="13" customFormat="1" ht="12">
      <c r="B319" s="172"/>
      <c r="D319" s="173" t="s">
        <v>144</v>
      </c>
      <c r="E319" s="174" t="s">
        <v>1</v>
      </c>
      <c r="F319" s="175" t="s">
        <v>539</v>
      </c>
      <c r="H319" s="176">
        <v>0.5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144</v>
      </c>
      <c r="AU319" s="174" t="s">
        <v>142</v>
      </c>
      <c r="AV319" s="13" t="s">
        <v>142</v>
      </c>
      <c r="AW319" s="13" t="s">
        <v>33</v>
      </c>
      <c r="AX319" s="13" t="s">
        <v>76</v>
      </c>
      <c r="AY319" s="174" t="s">
        <v>134</v>
      </c>
    </row>
    <row r="320" spans="2:51" s="15" customFormat="1" ht="12">
      <c r="B320" s="199"/>
      <c r="D320" s="173" t="s">
        <v>144</v>
      </c>
      <c r="E320" s="200" t="s">
        <v>1</v>
      </c>
      <c r="F320" s="201" t="s">
        <v>187</v>
      </c>
      <c r="H320" s="202">
        <v>13.5</v>
      </c>
      <c r="I320" s="203"/>
      <c r="L320" s="199"/>
      <c r="M320" s="204"/>
      <c r="N320" s="205"/>
      <c r="O320" s="205"/>
      <c r="P320" s="205"/>
      <c r="Q320" s="205"/>
      <c r="R320" s="205"/>
      <c r="S320" s="205"/>
      <c r="T320" s="206"/>
      <c r="AT320" s="200" t="s">
        <v>144</v>
      </c>
      <c r="AU320" s="200" t="s">
        <v>142</v>
      </c>
      <c r="AV320" s="15" t="s">
        <v>141</v>
      </c>
      <c r="AW320" s="15" t="s">
        <v>33</v>
      </c>
      <c r="AX320" s="15" t="s">
        <v>84</v>
      </c>
      <c r="AY320" s="200" t="s">
        <v>134</v>
      </c>
    </row>
    <row r="321" spans="1:65" s="2" customFormat="1" ht="16.5" customHeight="1">
      <c r="A321" s="32"/>
      <c r="B321" s="157"/>
      <c r="C321" s="158">
        <v>106</v>
      </c>
      <c r="D321" s="158" t="s">
        <v>137</v>
      </c>
      <c r="E321" s="159" t="s">
        <v>540</v>
      </c>
      <c r="F321" s="160" t="s">
        <v>541</v>
      </c>
      <c r="G321" s="161" t="s">
        <v>140</v>
      </c>
      <c r="H321" s="162">
        <v>11.531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0</v>
      </c>
      <c r="R321" s="168">
        <f>Q321*H321</f>
        <v>0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180</v>
      </c>
      <c r="AT321" s="170" t="s">
        <v>137</v>
      </c>
      <c r="AU321" s="170" t="s">
        <v>142</v>
      </c>
      <c r="AY321" s="17" t="s">
        <v>134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142</v>
      </c>
      <c r="BK321" s="171">
        <f>ROUND(I321*H321,2)</f>
        <v>0</v>
      </c>
      <c r="BL321" s="17" t="s">
        <v>180</v>
      </c>
      <c r="BM321" s="170" t="s">
        <v>542</v>
      </c>
    </row>
    <row r="322" spans="1:65" s="2" customFormat="1" ht="21.75" customHeight="1">
      <c r="A322" s="32"/>
      <c r="B322" s="157"/>
      <c r="C322" s="158">
        <v>107</v>
      </c>
      <c r="D322" s="158" t="s">
        <v>137</v>
      </c>
      <c r="E322" s="159" t="s">
        <v>543</v>
      </c>
      <c r="F322" s="160" t="s">
        <v>544</v>
      </c>
      <c r="G322" s="161" t="s">
        <v>140</v>
      </c>
      <c r="H322" s="162">
        <v>11.531</v>
      </c>
      <c r="I322" s="163"/>
      <c r="J322" s="164">
        <f>ROUND(I322*H322,2)</f>
        <v>0</v>
      </c>
      <c r="K322" s="165"/>
      <c r="L322" s="33"/>
      <c r="M322" s="166" t="s">
        <v>1</v>
      </c>
      <c r="N322" s="167" t="s">
        <v>42</v>
      </c>
      <c r="O322" s="58"/>
      <c r="P322" s="168">
        <f>O322*H322</f>
        <v>0</v>
      </c>
      <c r="Q322" s="168">
        <v>0.0007</v>
      </c>
      <c r="R322" s="168">
        <f>Q322*H322</f>
        <v>0.008071700000000001</v>
      </c>
      <c r="S322" s="168">
        <v>0</v>
      </c>
      <c r="T322" s="169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180</v>
      </c>
      <c r="AT322" s="170" t="s">
        <v>137</v>
      </c>
      <c r="AU322" s="170" t="s">
        <v>142</v>
      </c>
      <c r="AY322" s="17" t="s">
        <v>134</v>
      </c>
      <c r="BE322" s="171">
        <f>IF(N322="základní",J322,0)</f>
        <v>0</v>
      </c>
      <c r="BF322" s="171">
        <f>IF(N322="snížená",J322,0)</f>
        <v>0</v>
      </c>
      <c r="BG322" s="171">
        <f>IF(N322="zákl. přenesená",J322,0)</f>
        <v>0</v>
      </c>
      <c r="BH322" s="171">
        <f>IF(N322="sníž. přenesená",J322,0)</f>
        <v>0</v>
      </c>
      <c r="BI322" s="171">
        <f>IF(N322="nulová",J322,0)</f>
        <v>0</v>
      </c>
      <c r="BJ322" s="17" t="s">
        <v>142</v>
      </c>
      <c r="BK322" s="171">
        <f>ROUND(I322*H322,2)</f>
        <v>0</v>
      </c>
      <c r="BL322" s="17" t="s">
        <v>180</v>
      </c>
      <c r="BM322" s="170" t="s">
        <v>545</v>
      </c>
    </row>
    <row r="323" spans="1:65" s="2" customFormat="1" ht="16.5" customHeight="1">
      <c r="A323" s="32"/>
      <c r="B323" s="157"/>
      <c r="C323" s="158">
        <v>108</v>
      </c>
      <c r="D323" s="158" t="s">
        <v>137</v>
      </c>
      <c r="E323" s="159" t="s">
        <v>546</v>
      </c>
      <c r="F323" s="160" t="s">
        <v>547</v>
      </c>
      <c r="G323" s="161" t="s">
        <v>140</v>
      </c>
      <c r="H323" s="162">
        <v>31.055</v>
      </c>
      <c r="I323" s="163"/>
      <c r="J323" s="164">
        <f>ROUND(I323*H323,2)</f>
        <v>0</v>
      </c>
      <c r="K323" s="165"/>
      <c r="L323" s="33"/>
      <c r="M323" s="166" t="s">
        <v>1</v>
      </c>
      <c r="N323" s="167" t="s">
        <v>42</v>
      </c>
      <c r="O323" s="58"/>
      <c r="P323" s="168">
        <f>O323*H323</f>
        <v>0</v>
      </c>
      <c r="Q323" s="168">
        <v>0.0002</v>
      </c>
      <c r="R323" s="168">
        <f>Q323*H323</f>
        <v>0.006211</v>
      </c>
      <c r="S323" s="168">
        <v>0</v>
      </c>
      <c r="T323" s="169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180</v>
      </c>
      <c r="AT323" s="170" t="s">
        <v>137</v>
      </c>
      <c r="AU323" s="170" t="s">
        <v>142</v>
      </c>
      <c r="AY323" s="17" t="s">
        <v>134</v>
      </c>
      <c r="BE323" s="171">
        <f>IF(N323="základní",J323,0)</f>
        <v>0</v>
      </c>
      <c r="BF323" s="171">
        <f>IF(N323="snížená",J323,0)</f>
        <v>0</v>
      </c>
      <c r="BG323" s="171">
        <f>IF(N323="zákl. přenesená",J323,0)</f>
        <v>0</v>
      </c>
      <c r="BH323" s="171">
        <f>IF(N323="sníž. přenesená",J323,0)</f>
        <v>0</v>
      </c>
      <c r="BI323" s="171">
        <f>IF(N323="nulová",J323,0)</f>
        <v>0</v>
      </c>
      <c r="BJ323" s="17" t="s">
        <v>142</v>
      </c>
      <c r="BK323" s="171">
        <f>ROUND(I323*H323,2)</f>
        <v>0</v>
      </c>
      <c r="BL323" s="17" t="s">
        <v>180</v>
      </c>
      <c r="BM323" s="170" t="s">
        <v>548</v>
      </c>
    </row>
    <row r="324" spans="2:51" s="13" customFormat="1" ht="12">
      <c r="B324" s="172"/>
      <c r="D324" s="173" t="s">
        <v>144</v>
      </c>
      <c r="E324" s="174" t="s">
        <v>1</v>
      </c>
      <c r="F324" s="175" t="s">
        <v>549</v>
      </c>
      <c r="H324" s="176">
        <v>23.062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144</v>
      </c>
      <c r="AU324" s="174" t="s">
        <v>142</v>
      </c>
      <c r="AV324" s="13" t="s">
        <v>142</v>
      </c>
      <c r="AW324" s="13" t="s">
        <v>33</v>
      </c>
      <c r="AX324" s="13" t="s">
        <v>76</v>
      </c>
      <c r="AY324" s="174" t="s">
        <v>134</v>
      </c>
    </row>
    <row r="325" spans="2:51" s="13" customFormat="1" ht="12">
      <c r="B325" s="172"/>
      <c r="D325" s="173" t="s">
        <v>144</v>
      </c>
      <c r="E325" s="174" t="s">
        <v>1</v>
      </c>
      <c r="F325" s="175" t="s">
        <v>550</v>
      </c>
      <c r="H325" s="176">
        <v>4.873</v>
      </c>
      <c r="I325" s="177"/>
      <c r="L325" s="172"/>
      <c r="M325" s="178"/>
      <c r="N325" s="179"/>
      <c r="O325" s="179"/>
      <c r="P325" s="179"/>
      <c r="Q325" s="179"/>
      <c r="R325" s="179"/>
      <c r="S325" s="179"/>
      <c r="T325" s="180"/>
      <c r="AT325" s="174" t="s">
        <v>144</v>
      </c>
      <c r="AU325" s="174" t="s">
        <v>142</v>
      </c>
      <c r="AV325" s="13" t="s">
        <v>142</v>
      </c>
      <c r="AW325" s="13" t="s">
        <v>33</v>
      </c>
      <c r="AX325" s="13" t="s">
        <v>76</v>
      </c>
      <c r="AY325" s="174" t="s">
        <v>134</v>
      </c>
    </row>
    <row r="326" spans="2:51" s="13" customFormat="1" ht="12">
      <c r="B326" s="172"/>
      <c r="D326" s="173" t="s">
        <v>144</v>
      </c>
      <c r="E326" s="174" t="s">
        <v>1</v>
      </c>
      <c r="F326" s="175" t="s">
        <v>551</v>
      </c>
      <c r="H326" s="176">
        <v>3.12</v>
      </c>
      <c r="I326" s="177"/>
      <c r="L326" s="172"/>
      <c r="M326" s="178"/>
      <c r="N326" s="179"/>
      <c r="O326" s="179"/>
      <c r="P326" s="179"/>
      <c r="Q326" s="179"/>
      <c r="R326" s="179"/>
      <c r="S326" s="179"/>
      <c r="T326" s="180"/>
      <c r="AT326" s="174" t="s">
        <v>144</v>
      </c>
      <c r="AU326" s="174" t="s">
        <v>142</v>
      </c>
      <c r="AV326" s="13" t="s">
        <v>142</v>
      </c>
      <c r="AW326" s="13" t="s">
        <v>33</v>
      </c>
      <c r="AX326" s="13" t="s">
        <v>76</v>
      </c>
      <c r="AY326" s="174" t="s">
        <v>134</v>
      </c>
    </row>
    <row r="327" spans="2:51" s="15" customFormat="1" ht="12">
      <c r="B327" s="199"/>
      <c r="D327" s="173" t="s">
        <v>144</v>
      </c>
      <c r="E327" s="200" t="s">
        <v>1</v>
      </c>
      <c r="F327" s="201" t="s">
        <v>187</v>
      </c>
      <c r="H327" s="202">
        <v>31.055</v>
      </c>
      <c r="I327" s="203"/>
      <c r="L327" s="199"/>
      <c r="M327" s="204"/>
      <c r="N327" s="205"/>
      <c r="O327" s="205"/>
      <c r="P327" s="205"/>
      <c r="Q327" s="205"/>
      <c r="R327" s="205"/>
      <c r="S327" s="205"/>
      <c r="T327" s="206"/>
      <c r="AT327" s="200" t="s">
        <v>144</v>
      </c>
      <c r="AU327" s="200" t="s">
        <v>142</v>
      </c>
      <c r="AV327" s="15" t="s">
        <v>141</v>
      </c>
      <c r="AW327" s="15" t="s">
        <v>33</v>
      </c>
      <c r="AX327" s="15" t="s">
        <v>84</v>
      </c>
      <c r="AY327" s="200" t="s">
        <v>134</v>
      </c>
    </row>
    <row r="328" spans="1:65" s="2" customFormat="1" ht="16.5" customHeight="1">
      <c r="A328" s="32"/>
      <c r="B328" s="157"/>
      <c r="C328" s="158">
        <v>109</v>
      </c>
      <c r="D328" s="158" t="s">
        <v>137</v>
      </c>
      <c r="E328" s="159" t="s">
        <v>552</v>
      </c>
      <c r="F328" s="160" t="s">
        <v>553</v>
      </c>
      <c r="G328" s="161" t="s">
        <v>140</v>
      </c>
      <c r="H328" s="162">
        <v>4.873</v>
      </c>
      <c r="I328" s="163"/>
      <c r="J328" s="164">
        <f>ROUND(I328*H328,2)</f>
        <v>0</v>
      </c>
      <c r="K328" s="165"/>
      <c r="L328" s="33"/>
      <c r="M328" s="166" t="s">
        <v>1</v>
      </c>
      <c r="N328" s="167" t="s">
        <v>42</v>
      </c>
      <c r="O328" s="58"/>
      <c r="P328" s="168">
        <f>O328*H328</f>
        <v>0</v>
      </c>
      <c r="Q328" s="168">
        <v>0.01629</v>
      </c>
      <c r="R328" s="168">
        <f>Q328*H328</f>
        <v>0.07938117</v>
      </c>
      <c r="S328" s="168">
        <v>0</v>
      </c>
      <c r="T328" s="169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180</v>
      </c>
      <c r="AT328" s="170" t="s">
        <v>137</v>
      </c>
      <c r="AU328" s="170" t="s">
        <v>142</v>
      </c>
      <c r="AY328" s="17" t="s">
        <v>134</v>
      </c>
      <c r="BE328" s="171">
        <f>IF(N328="základní",J328,0)</f>
        <v>0</v>
      </c>
      <c r="BF328" s="171">
        <f>IF(N328="snížená",J328,0)</f>
        <v>0</v>
      </c>
      <c r="BG328" s="171">
        <f>IF(N328="zákl. přenesená",J328,0)</f>
        <v>0</v>
      </c>
      <c r="BH328" s="171">
        <f>IF(N328="sníž. přenesená",J328,0)</f>
        <v>0</v>
      </c>
      <c r="BI328" s="171">
        <f>IF(N328="nulová",J328,0)</f>
        <v>0</v>
      </c>
      <c r="BJ328" s="17" t="s">
        <v>142</v>
      </c>
      <c r="BK328" s="171">
        <f>ROUND(I328*H328,2)</f>
        <v>0</v>
      </c>
      <c r="BL328" s="17" t="s">
        <v>180</v>
      </c>
      <c r="BM328" s="170" t="s">
        <v>554</v>
      </c>
    </row>
    <row r="329" spans="2:51" s="14" customFormat="1" ht="12">
      <c r="B329" s="181"/>
      <c r="D329" s="173" t="s">
        <v>144</v>
      </c>
      <c r="E329" s="182" t="s">
        <v>1</v>
      </c>
      <c r="F329" s="183" t="s">
        <v>555</v>
      </c>
      <c r="H329" s="182" t="s">
        <v>1</v>
      </c>
      <c r="I329" s="184"/>
      <c r="L329" s="181"/>
      <c r="M329" s="185"/>
      <c r="N329" s="186"/>
      <c r="O329" s="186"/>
      <c r="P329" s="186"/>
      <c r="Q329" s="186"/>
      <c r="R329" s="186"/>
      <c r="S329" s="186"/>
      <c r="T329" s="187"/>
      <c r="AT329" s="182" t="s">
        <v>144</v>
      </c>
      <c r="AU329" s="182" t="s">
        <v>142</v>
      </c>
      <c r="AV329" s="14" t="s">
        <v>84</v>
      </c>
      <c r="AW329" s="14" t="s">
        <v>33</v>
      </c>
      <c r="AX329" s="14" t="s">
        <v>76</v>
      </c>
      <c r="AY329" s="182" t="s">
        <v>134</v>
      </c>
    </row>
    <row r="330" spans="2:51" s="13" customFormat="1" ht="12">
      <c r="B330" s="172"/>
      <c r="D330" s="173" t="s">
        <v>144</v>
      </c>
      <c r="E330" s="174" t="s">
        <v>1</v>
      </c>
      <c r="F330" s="175" t="s">
        <v>556</v>
      </c>
      <c r="H330" s="176">
        <v>4.173</v>
      </c>
      <c r="I330" s="177"/>
      <c r="L330" s="172"/>
      <c r="M330" s="178"/>
      <c r="N330" s="179"/>
      <c r="O330" s="179"/>
      <c r="P330" s="179"/>
      <c r="Q330" s="179"/>
      <c r="R330" s="179"/>
      <c r="S330" s="179"/>
      <c r="T330" s="180"/>
      <c r="AT330" s="174" t="s">
        <v>144</v>
      </c>
      <c r="AU330" s="174" t="s">
        <v>142</v>
      </c>
      <c r="AV330" s="13" t="s">
        <v>142</v>
      </c>
      <c r="AW330" s="13" t="s">
        <v>33</v>
      </c>
      <c r="AX330" s="13" t="s">
        <v>76</v>
      </c>
      <c r="AY330" s="174" t="s">
        <v>134</v>
      </c>
    </row>
    <row r="331" spans="2:51" s="14" customFormat="1" ht="12">
      <c r="B331" s="181"/>
      <c r="D331" s="173" t="s">
        <v>144</v>
      </c>
      <c r="E331" s="182" t="s">
        <v>1</v>
      </c>
      <c r="F331" s="183" t="s">
        <v>557</v>
      </c>
      <c r="H331" s="182" t="s">
        <v>1</v>
      </c>
      <c r="I331" s="184"/>
      <c r="L331" s="181"/>
      <c r="M331" s="185"/>
      <c r="N331" s="186"/>
      <c r="O331" s="186"/>
      <c r="P331" s="186"/>
      <c r="Q331" s="186"/>
      <c r="R331" s="186"/>
      <c r="S331" s="186"/>
      <c r="T331" s="187"/>
      <c r="AT331" s="182" t="s">
        <v>144</v>
      </c>
      <c r="AU331" s="182" t="s">
        <v>142</v>
      </c>
      <c r="AV331" s="14" t="s">
        <v>84</v>
      </c>
      <c r="AW331" s="14" t="s">
        <v>33</v>
      </c>
      <c r="AX331" s="14" t="s">
        <v>76</v>
      </c>
      <c r="AY331" s="182" t="s">
        <v>134</v>
      </c>
    </row>
    <row r="332" spans="2:51" s="13" customFormat="1" ht="12">
      <c r="B332" s="172"/>
      <c r="D332" s="173" t="s">
        <v>144</v>
      </c>
      <c r="E332" s="174" t="s">
        <v>1</v>
      </c>
      <c r="F332" s="175" t="s">
        <v>558</v>
      </c>
      <c r="H332" s="176">
        <v>0.7</v>
      </c>
      <c r="I332" s="177"/>
      <c r="L332" s="172"/>
      <c r="M332" s="178"/>
      <c r="N332" s="179"/>
      <c r="O332" s="179"/>
      <c r="P332" s="179"/>
      <c r="Q332" s="179"/>
      <c r="R332" s="179"/>
      <c r="S332" s="179"/>
      <c r="T332" s="180"/>
      <c r="AT332" s="174" t="s">
        <v>144</v>
      </c>
      <c r="AU332" s="174" t="s">
        <v>142</v>
      </c>
      <c r="AV332" s="13" t="s">
        <v>142</v>
      </c>
      <c r="AW332" s="13" t="s">
        <v>33</v>
      </c>
      <c r="AX332" s="13" t="s">
        <v>76</v>
      </c>
      <c r="AY332" s="174" t="s">
        <v>134</v>
      </c>
    </row>
    <row r="333" spans="2:51" s="15" customFormat="1" ht="12">
      <c r="B333" s="199"/>
      <c r="D333" s="173" t="s">
        <v>144</v>
      </c>
      <c r="E333" s="200" t="s">
        <v>1</v>
      </c>
      <c r="F333" s="201" t="s">
        <v>187</v>
      </c>
      <c r="H333" s="202">
        <v>4.873</v>
      </c>
      <c r="I333" s="203"/>
      <c r="L333" s="199"/>
      <c r="M333" s="204"/>
      <c r="N333" s="205"/>
      <c r="O333" s="205"/>
      <c r="P333" s="205"/>
      <c r="Q333" s="205"/>
      <c r="R333" s="205"/>
      <c r="S333" s="205"/>
      <c r="T333" s="206"/>
      <c r="AT333" s="200" t="s">
        <v>144</v>
      </c>
      <c r="AU333" s="200" t="s">
        <v>142</v>
      </c>
      <c r="AV333" s="15" t="s">
        <v>141</v>
      </c>
      <c r="AW333" s="15" t="s">
        <v>33</v>
      </c>
      <c r="AX333" s="15" t="s">
        <v>84</v>
      </c>
      <c r="AY333" s="200" t="s">
        <v>134</v>
      </c>
    </row>
    <row r="334" spans="1:65" s="2" customFormat="1" ht="16.5" customHeight="1">
      <c r="A334" s="32"/>
      <c r="B334" s="157"/>
      <c r="C334" s="158">
        <v>110</v>
      </c>
      <c r="D334" s="158" t="s">
        <v>137</v>
      </c>
      <c r="E334" s="159" t="s">
        <v>559</v>
      </c>
      <c r="F334" s="160" t="s">
        <v>560</v>
      </c>
      <c r="G334" s="161" t="s">
        <v>269</v>
      </c>
      <c r="H334" s="162">
        <v>2.6</v>
      </c>
      <c r="I334" s="163"/>
      <c r="J334" s="164">
        <f>ROUND(I334*H334,2)</f>
        <v>0</v>
      </c>
      <c r="K334" s="165"/>
      <c r="L334" s="33"/>
      <c r="M334" s="166" t="s">
        <v>1</v>
      </c>
      <c r="N334" s="167" t="s">
        <v>42</v>
      </c>
      <c r="O334" s="58"/>
      <c r="P334" s="168">
        <f>O334*H334</f>
        <v>0</v>
      </c>
      <c r="Q334" s="168">
        <v>0.01472</v>
      </c>
      <c r="R334" s="168">
        <f>Q334*H334</f>
        <v>0.038272</v>
      </c>
      <c r="S334" s="168">
        <v>0</v>
      </c>
      <c r="T334" s="169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180</v>
      </c>
      <c r="AT334" s="170" t="s">
        <v>137</v>
      </c>
      <c r="AU334" s="170" t="s">
        <v>142</v>
      </c>
      <c r="AY334" s="17" t="s">
        <v>134</v>
      </c>
      <c r="BE334" s="171">
        <f>IF(N334="základní",J334,0)</f>
        <v>0</v>
      </c>
      <c r="BF334" s="171">
        <f>IF(N334="snížená",J334,0)</f>
        <v>0</v>
      </c>
      <c r="BG334" s="171">
        <f>IF(N334="zákl. přenesená",J334,0)</f>
        <v>0</v>
      </c>
      <c r="BH334" s="171">
        <f>IF(N334="sníž. přenesená",J334,0)</f>
        <v>0</v>
      </c>
      <c r="BI334" s="171">
        <f>IF(N334="nulová",J334,0)</f>
        <v>0</v>
      </c>
      <c r="BJ334" s="17" t="s">
        <v>142</v>
      </c>
      <c r="BK334" s="171">
        <f>ROUND(I334*H334,2)</f>
        <v>0</v>
      </c>
      <c r="BL334" s="17" t="s">
        <v>180</v>
      </c>
      <c r="BM334" s="170" t="s">
        <v>561</v>
      </c>
    </row>
    <row r="335" spans="2:51" s="14" customFormat="1" ht="12">
      <c r="B335" s="181"/>
      <c r="D335" s="173" t="s">
        <v>144</v>
      </c>
      <c r="E335" s="182" t="s">
        <v>1</v>
      </c>
      <c r="F335" s="183" t="s">
        <v>562</v>
      </c>
      <c r="H335" s="182" t="s">
        <v>1</v>
      </c>
      <c r="I335" s="184"/>
      <c r="L335" s="181"/>
      <c r="M335" s="185"/>
      <c r="N335" s="186"/>
      <c r="O335" s="186"/>
      <c r="P335" s="186"/>
      <c r="Q335" s="186"/>
      <c r="R335" s="186"/>
      <c r="S335" s="186"/>
      <c r="T335" s="187"/>
      <c r="AT335" s="182" t="s">
        <v>144</v>
      </c>
      <c r="AU335" s="182" t="s">
        <v>142</v>
      </c>
      <c r="AV335" s="14" t="s">
        <v>84</v>
      </c>
      <c r="AW335" s="14" t="s">
        <v>33</v>
      </c>
      <c r="AX335" s="14" t="s">
        <v>76</v>
      </c>
      <c r="AY335" s="182" t="s">
        <v>134</v>
      </c>
    </row>
    <row r="336" spans="2:51" s="13" customFormat="1" ht="12">
      <c r="B336" s="172"/>
      <c r="D336" s="173" t="s">
        <v>144</v>
      </c>
      <c r="E336" s="174" t="s">
        <v>1</v>
      </c>
      <c r="F336" s="175" t="s">
        <v>563</v>
      </c>
      <c r="H336" s="176">
        <v>2.6</v>
      </c>
      <c r="I336" s="177"/>
      <c r="L336" s="172"/>
      <c r="M336" s="178"/>
      <c r="N336" s="179"/>
      <c r="O336" s="179"/>
      <c r="P336" s="179"/>
      <c r="Q336" s="179"/>
      <c r="R336" s="179"/>
      <c r="S336" s="179"/>
      <c r="T336" s="180"/>
      <c r="AT336" s="174" t="s">
        <v>144</v>
      </c>
      <c r="AU336" s="174" t="s">
        <v>142</v>
      </c>
      <c r="AV336" s="13" t="s">
        <v>142</v>
      </c>
      <c r="AW336" s="13" t="s">
        <v>33</v>
      </c>
      <c r="AX336" s="13" t="s">
        <v>84</v>
      </c>
      <c r="AY336" s="174" t="s">
        <v>134</v>
      </c>
    </row>
    <row r="337" spans="1:65" s="2" customFormat="1" ht="21.75" customHeight="1">
      <c r="A337" s="32"/>
      <c r="B337" s="157"/>
      <c r="C337" s="158">
        <v>111</v>
      </c>
      <c r="D337" s="158" t="s">
        <v>137</v>
      </c>
      <c r="E337" s="159" t="s">
        <v>564</v>
      </c>
      <c r="F337" s="160" t="s">
        <v>565</v>
      </c>
      <c r="G337" s="161" t="s">
        <v>211</v>
      </c>
      <c r="H337" s="162">
        <v>0.428</v>
      </c>
      <c r="I337" s="163"/>
      <c r="J337" s="164">
        <f>ROUND(I337*H337,2)</f>
        <v>0</v>
      </c>
      <c r="K337" s="165"/>
      <c r="L337" s="33"/>
      <c r="M337" s="166" t="s">
        <v>1</v>
      </c>
      <c r="N337" s="167" t="s">
        <v>42</v>
      </c>
      <c r="O337" s="58"/>
      <c r="P337" s="168">
        <f>O337*H337</f>
        <v>0</v>
      </c>
      <c r="Q337" s="168">
        <v>0</v>
      </c>
      <c r="R337" s="168">
        <f>Q337*H337</f>
        <v>0</v>
      </c>
      <c r="S337" s="168">
        <v>0</v>
      </c>
      <c r="T337" s="169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180</v>
      </c>
      <c r="AT337" s="170" t="s">
        <v>137</v>
      </c>
      <c r="AU337" s="170" t="s">
        <v>142</v>
      </c>
      <c r="AY337" s="17" t="s">
        <v>134</v>
      </c>
      <c r="BE337" s="171">
        <f>IF(N337="základní",J337,0)</f>
        <v>0</v>
      </c>
      <c r="BF337" s="171">
        <f>IF(N337="snížená",J337,0)</f>
        <v>0</v>
      </c>
      <c r="BG337" s="171">
        <f>IF(N337="zákl. přenesená",J337,0)</f>
        <v>0</v>
      </c>
      <c r="BH337" s="171">
        <f>IF(N337="sníž. přenesená",J337,0)</f>
        <v>0</v>
      </c>
      <c r="BI337" s="171">
        <f>IF(N337="nulová",J337,0)</f>
        <v>0</v>
      </c>
      <c r="BJ337" s="17" t="s">
        <v>142</v>
      </c>
      <c r="BK337" s="171">
        <f>ROUND(I337*H337,2)</f>
        <v>0</v>
      </c>
      <c r="BL337" s="17" t="s">
        <v>180</v>
      </c>
      <c r="BM337" s="170" t="s">
        <v>566</v>
      </c>
    </row>
    <row r="338" spans="1:65" s="2" customFormat="1" ht="21.75" customHeight="1">
      <c r="A338" s="32"/>
      <c r="B338" s="157"/>
      <c r="C338" s="158">
        <v>112</v>
      </c>
      <c r="D338" s="158" t="s">
        <v>137</v>
      </c>
      <c r="E338" s="159" t="s">
        <v>567</v>
      </c>
      <c r="F338" s="160" t="s">
        <v>568</v>
      </c>
      <c r="G338" s="161" t="s">
        <v>211</v>
      </c>
      <c r="H338" s="162">
        <v>0.428</v>
      </c>
      <c r="I338" s="163"/>
      <c r="J338" s="164">
        <f>ROUND(I338*H338,2)</f>
        <v>0</v>
      </c>
      <c r="K338" s="165"/>
      <c r="L338" s="33"/>
      <c r="M338" s="166" t="s">
        <v>1</v>
      </c>
      <c r="N338" s="167" t="s">
        <v>42</v>
      </c>
      <c r="O338" s="58"/>
      <c r="P338" s="168">
        <f>O338*H338</f>
        <v>0</v>
      </c>
      <c r="Q338" s="168">
        <v>0</v>
      </c>
      <c r="R338" s="168">
        <f>Q338*H338</f>
        <v>0</v>
      </c>
      <c r="S338" s="168">
        <v>0</v>
      </c>
      <c r="T338" s="169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180</v>
      </c>
      <c r="AT338" s="170" t="s">
        <v>137</v>
      </c>
      <c r="AU338" s="170" t="s">
        <v>142</v>
      </c>
      <c r="AY338" s="17" t="s">
        <v>134</v>
      </c>
      <c r="BE338" s="171">
        <f>IF(N338="základní",J338,0)</f>
        <v>0</v>
      </c>
      <c r="BF338" s="171">
        <f>IF(N338="snížená",J338,0)</f>
        <v>0</v>
      </c>
      <c r="BG338" s="171">
        <f>IF(N338="zákl. přenesená",J338,0)</f>
        <v>0</v>
      </c>
      <c r="BH338" s="171">
        <f>IF(N338="sníž. přenesená",J338,0)</f>
        <v>0</v>
      </c>
      <c r="BI338" s="171">
        <f>IF(N338="nulová",J338,0)</f>
        <v>0</v>
      </c>
      <c r="BJ338" s="17" t="s">
        <v>142</v>
      </c>
      <c r="BK338" s="171">
        <f>ROUND(I338*H338,2)</f>
        <v>0</v>
      </c>
      <c r="BL338" s="17" t="s">
        <v>180</v>
      </c>
      <c r="BM338" s="170" t="s">
        <v>569</v>
      </c>
    </row>
    <row r="339" spans="2:63" s="12" customFormat="1" ht="22.9" customHeight="1">
      <c r="B339" s="144"/>
      <c r="D339" s="145" t="s">
        <v>75</v>
      </c>
      <c r="E339" s="155" t="s">
        <v>570</v>
      </c>
      <c r="F339" s="155" t="s">
        <v>571</v>
      </c>
      <c r="I339" s="147"/>
      <c r="J339" s="156">
        <f>BK339</f>
        <v>0</v>
      </c>
      <c r="L339" s="144"/>
      <c r="M339" s="149"/>
      <c r="N339" s="150"/>
      <c r="O339" s="150"/>
      <c r="P339" s="151">
        <f>SUM(P340:P355)</f>
        <v>0</v>
      </c>
      <c r="Q339" s="150"/>
      <c r="R339" s="151">
        <f>SUM(R340:R355)</f>
        <v>0.037</v>
      </c>
      <c r="S339" s="150"/>
      <c r="T339" s="152">
        <f>SUM(T340:T355)</f>
        <v>0.10244539999999999</v>
      </c>
      <c r="AR339" s="145" t="s">
        <v>142</v>
      </c>
      <c r="AT339" s="153" t="s">
        <v>75</v>
      </c>
      <c r="AU339" s="153" t="s">
        <v>84</v>
      </c>
      <c r="AY339" s="145" t="s">
        <v>134</v>
      </c>
      <c r="BK339" s="154">
        <f>SUM(BK340:BK355)</f>
        <v>0</v>
      </c>
    </row>
    <row r="340" spans="1:65" s="2" customFormat="1" ht="21.75" customHeight="1">
      <c r="A340" s="32"/>
      <c r="B340" s="157"/>
      <c r="C340" s="158">
        <v>113</v>
      </c>
      <c r="D340" s="158" t="s">
        <v>137</v>
      </c>
      <c r="E340" s="159" t="s">
        <v>572</v>
      </c>
      <c r="F340" s="160" t="s">
        <v>573</v>
      </c>
      <c r="G340" s="161" t="s">
        <v>140</v>
      </c>
      <c r="H340" s="162">
        <v>4.156</v>
      </c>
      <c r="I340" s="163"/>
      <c r="J340" s="164">
        <f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>O340*H340</f>
        <v>0</v>
      </c>
      <c r="Q340" s="168">
        <v>0</v>
      </c>
      <c r="R340" s="168">
        <f>Q340*H340</f>
        <v>0</v>
      </c>
      <c r="S340" s="168">
        <v>0.02465</v>
      </c>
      <c r="T340" s="169">
        <f>S340*H340</f>
        <v>0.10244539999999999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180</v>
      </c>
      <c r="AT340" s="170" t="s">
        <v>137</v>
      </c>
      <c r="AU340" s="170" t="s">
        <v>142</v>
      </c>
      <c r="AY340" s="17" t="s">
        <v>134</v>
      </c>
      <c r="BE340" s="171">
        <f>IF(N340="základní",J340,0)</f>
        <v>0</v>
      </c>
      <c r="BF340" s="171">
        <f>IF(N340="snížená",J340,0)</f>
        <v>0</v>
      </c>
      <c r="BG340" s="171">
        <f>IF(N340="zákl. přenesená",J340,0)</f>
        <v>0</v>
      </c>
      <c r="BH340" s="171">
        <f>IF(N340="sníž. přenesená",J340,0)</f>
        <v>0</v>
      </c>
      <c r="BI340" s="171">
        <f>IF(N340="nulová",J340,0)</f>
        <v>0</v>
      </c>
      <c r="BJ340" s="17" t="s">
        <v>142</v>
      </c>
      <c r="BK340" s="171">
        <f>ROUND(I340*H340,2)</f>
        <v>0</v>
      </c>
      <c r="BL340" s="17" t="s">
        <v>180</v>
      </c>
      <c r="BM340" s="170" t="s">
        <v>574</v>
      </c>
    </row>
    <row r="341" spans="2:51" s="14" customFormat="1" ht="12">
      <c r="B341" s="181"/>
      <c r="D341" s="173" t="s">
        <v>144</v>
      </c>
      <c r="E341" s="182" t="s">
        <v>1</v>
      </c>
      <c r="F341" s="183" t="s">
        <v>575</v>
      </c>
      <c r="H341" s="182" t="s">
        <v>1</v>
      </c>
      <c r="I341" s="184"/>
      <c r="L341" s="181"/>
      <c r="M341" s="185"/>
      <c r="N341" s="186"/>
      <c r="O341" s="186"/>
      <c r="P341" s="186"/>
      <c r="Q341" s="186"/>
      <c r="R341" s="186"/>
      <c r="S341" s="186"/>
      <c r="T341" s="187"/>
      <c r="AT341" s="182" t="s">
        <v>144</v>
      </c>
      <c r="AU341" s="182" t="s">
        <v>142</v>
      </c>
      <c r="AV341" s="14" t="s">
        <v>84</v>
      </c>
      <c r="AW341" s="14" t="s">
        <v>33</v>
      </c>
      <c r="AX341" s="14" t="s">
        <v>76</v>
      </c>
      <c r="AY341" s="182" t="s">
        <v>134</v>
      </c>
    </row>
    <row r="342" spans="2:51" s="13" customFormat="1" ht="12">
      <c r="B342" s="172"/>
      <c r="D342" s="173" t="s">
        <v>144</v>
      </c>
      <c r="E342" s="174" t="s">
        <v>1</v>
      </c>
      <c r="F342" s="175" t="s">
        <v>576</v>
      </c>
      <c r="H342" s="176">
        <v>0.992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74" t="s">
        <v>144</v>
      </c>
      <c r="AU342" s="174" t="s">
        <v>142</v>
      </c>
      <c r="AV342" s="13" t="s">
        <v>142</v>
      </c>
      <c r="AW342" s="13" t="s">
        <v>33</v>
      </c>
      <c r="AX342" s="13" t="s">
        <v>76</v>
      </c>
      <c r="AY342" s="174" t="s">
        <v>134</v>
      </c>
    </row>
    <row r="343" spans="2:51" s="13" customFormat="1" ht="12">
      <c r="B343" s="172"/>
      <c r="D343" s="173" t="s">
        <v>144</v>
      </c>
      <c r="E343" s="174" t="s">
        <v>1</v>
      </c>
      <c r="F343" s="175" t="s">
        <v>577</v>
      </c>
      <c r="H343" s="176">
        <v>3.164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144</v>
      </c>
      <c r="AU343" s="174" t="s">
        <v>142</v>
      </c>
      <c r="AV343" s="13" t="s">
        <v>142</v>
      </c>
      <c r="AW343" s="13" t="s">
        <v>33</v>
      </c>
      <c r="AX343" s="13" t="s">
        <v>76</v>
      </c>
      <c r="AY343" s="174" t="s">
        <v>134</v>
      </c>
    </row>
    <row r="344" spans="2:51" s="15" customFormat="1" ht="12">
      <c r="B344" s="199"/>
      <c r="D344" s="173" t="s">
        <v>144</v>
      </c>
      <c r="E344" s="200" t="s">
        <v>1</v>
      </c>
      <c r="F344" s="201" t="s">
        <v>187</v>
      </c>
      <c r="H344" s="202">
        <v>4.156</v>
      </c>
      <c r="I344" s="203"/>
      <c r="L344" s="199"/>
      <c r="M344" s="204"/>
      <c r="N344" s="205"/>
      <c r="O344" s="205"/>
      <c r="P344" s="205"/>
      <c r="Q344" s="205"/>
      <c r="R344" s="205"/>
      <c r="S344" s="205"/>
      <c r="T344" s="206"/>
      <c r="AT344" s="200" t="s">
        <v>144</v>
      </c>
      <c r="AU344" s="200" t="s">
        <v>142</v>
      </c>
      <c r="AV344" s="15" t="s">
        <v>141</v>
      </c>
      <c r="AW344" s="15" t="s">
        <v>33</v>
      </c>
      <c r="AX344" s="15" t="s">
        <v>84</v>
      </c>
      <c r="AY344" s="200" t="s">
        <v>134</v>
      </c>
    </row>
    <row r="345" spans="1:65" s="2" customFormat="1" ht="21.75" customHeight="1">
      <c r="A345" s="32"/>
      <c r="B345" s="157"/>
      <c r="C345" s="158">
        <v>114</v>
      </c>
      <c r="D345" s="158" t="s">
        <v>137</v>
      </c>
      <c r="E345" s="159" t="s">
        <v>578</v>
      </c>
      <c r="F345" s="160" t="s">
        <v>579</v>
      </c>
      <c r="G345" s="161" t="s">
        <v>171</v>
      </c>
      <c r="H345" s="162">
        <v>2</v>
      </c>
      <c r="I345" s="163"/>
      <c r="J345" s="164">
        <f aca="true" t="shared" si="50" ref="J345:J355">ROUND(I345*H345,2)</f>
        <v>0</v>
      </c>
      <c r="K345" s="165"/>
      <c r="L345" s="33"/>
      <c r="M345" s="166" t="s">
        <v>1</v>
      </c>
      <c r="N345" s="167" t="s">
        <v>42</v>
      </c>
      <c r="O345" s="58"/>
      <c r="P345" s="168">
        <f aca="true" t="shared" si="51" ref="P345:P355">O345*H345</f>
        <v>0</v>
      </c>
      <c r="Q345" s="168">
        <v>0</v>
      </c>
      <c r="R345" s="168">
        <f aca="true" t="shared" si="52" ref="R345:R355">Q345*H345</f>
        <v>0</v>
      </c>
      <c r="S345" s="168">
        <v>0</v>
      </c>
      <c r="T345" s="169">
        <f aca="true" t="shared" si="53" ref="T345:T355"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180</v>
      </c>
      <c r="AT345" s="170" t="s">
        <v>137</v>
      </c>
      <c r="AU345" s="170" t="s">
        <v>142</v>
      </c>
      <c r="AY345" s="17" t="s">
        <v>134</v>
      </c>
      <c r="BE345" s="171">
        <f aca="true" t="shared" si="54" ref="BE345:BE355">IF(N345="základní",J345,0)</f>
        <v>0</v>
      </c>
      <c r="BF345" s="171">
        <f aca="true" t="shared" si="55" ref="BF345:BF355">IF(N345="snížená",J345,0)</f>
        <v>0</v>
      </c>
      <c r="BG345" s="171">
        <f aca="true" t="shared" si="56" ref="BG345:BG355">IF(N345="zákl. přenesená",J345,0)</f>
        <v>0</v>
      </c>
      <c r="BH345" s="171">
        <f aca="true" t="shared" si="57" ref="BH345:BH355">IF(N345="sníž. přenesená",J345,0)</f>
        <v>0</v>
      </c>
      <c r="BI345" s="171">
        <f aca="true" t="shared" si="58" ref="BI345:BI355">IF(N345="nulová",J345,0)</f>
        <v>0</v>
      </c>
      <c r="BJ345" s="17" t="s">
        <v>142</v>
      </c>
      <c r="BK345" s="171">
        <f aca="true" t="shared" si="59" ref="BK345:BK355">ROUND(I345*H345,2)</f>
        <v>0</v>
      </c>
      <c r="BL345" s="17" t="s">
        <v>180</v>
      </c>
      <c r="BM345" s="170" t="s">
        <v>580</v>
      </c>
    </row>
    <row r="346" spans="1:65" s="2" customFormat="1" ht="16.5" customHeight="1">
      <c r="A346" s="32"/>
      <c r="B346" s="157"/>
      <c r="C346" s="188">
        <v>115</v>
      </c>
      <c r="D346" s="188" t="s">
        <v>173</v>
      </c>
      <c r="E346" s="189" t="s">
        <v>581</v>
      </c>
      <c r="F346" s="190" t="s">
        <v>582</v>
      </c>
      <c r="G346" s="191" t="s">
        <v>171</v>
      </c>
      <c r="H346" s="192">
        <v>2</v>
      </c>
      <c r="I346" s="193"/>
      <c r="J346" s="194">
        <f t="shared" si="50"/>
        <v>0</v>
      </c>
      <c r="K346" s="195"/>
      <c r="L346" s="196"/>
      <c r="M346" s="197" t="s">
        <v>1</v>
      </c>
      <c r="N346" s="198" t="s">
        <v>42</v>
      </c>
      <c r="O346" s="58"/>
      <c r="P346" s="168">
        <f t="shared" si="51"/>
        <v>0</v>
      </c>
      <c r="Q346" s="168">
        <v>0.0155</v>
      </c>
      <c r="R346" s="168">
        <f t="shared" si="52"/>
        <v>0.031</v>
      </c>
      <c r="S346" s="168">
        <v>0</v>
      </c>
      <c r="T346" s="169">
        <f t="shared" si="53"/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259</v>
      </c>
      <c r="AT346" s="170" t="s">
        <v>173</v>
      </c>
      <c r="AU346" s="170" t="s">
        <v>142</v>
      </c>
      <c r="AY346" s="17" t="s">
        <v>134</v>
      </c>
      <c r="BE346" s="171">
        <f t="shared" si="54"/>
        <v>0</v>
      </c>
      <c r="BF346" s="171">
        <f t="shared" si="55"/>
        <v>0</v>
      </c>
      <c r="BG346" s="171">
        <f t="shared" si="56"/>
        <v>0</v>
      </c>
      <c r="BH346" s="171">
        <f t="shared" si="57"/>
        <v>0</v>
      </c>
      <c r="BI346" s="171">
        <f t="shared" si="58"/>
        <v>0</v>
      </c>
      <c r="BJ346" s="17" t="s">
        <v>142</v>
      </c>
      <c r="BK346" s="171">
        <f t="shared" si="59"/>
        <v>0</v>
      </c>
      <c r="BL346" s="17" t="s">
        <v>180</v>
      </c>
      <c r="BM346" s="170" t="s">
        <v>583</v>
      </c>
    </row>
    <row r="347" spans="1:65" s="2" customFormat="1" ht="21.75" customHeight="1">
      <c r="A347" s="32"/>
      <c r="B347" s="157"/>
      <c r="C347" s="188">
        <v>116</v>
      </c>
      <c r="D347" s="188" t="s">
        <v>173</v>
      </c>
      <c r="E347" s="189" t="s">
        <v>584</v>
      </c>
      <c r="F347" s="190" t="s">
        <v>585</v>
      </c>
      <c r="G347" s="191" t="s">
        <v>171</v>
      </c>
      <c r="H347" s="192">
        <v>2</v>
      </c>
      <c r="I347" s="193"/>
      <c r="J347" s="194">
        <f t="shared" si="50"/>
        <v>0</v>
      </c>
      <c r="K347" s="195"/>
      <c r="L347" s="196"/>
      <c r="M347" s="197" t="s">
        <v>1</v>
      </c>
      <c r="N347" s="198" t="s">
        <v>42</v>
      </c>
      <c r="O347" s="58"/>
      <c r="P347" s="168">
        <f t="shared" si="51"/>
        <v>0</v>
      </c>
      <c r="Q347" s="168">
        <v>0.0012</v>
      </c>
      <c r="R347" s="168">
        <f t="shared" si="52"/>
        <v>0.0024</v>
      </c>
      <c r="S347" s="168">
        <v>0</v>
      </c>
      <c r="T347" s="169">
        <f t="shared" si="53"/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259</v>
      </c>
      <c r="AT347" s="170" t="s">
        <v>173</v>
      </c>
      <c r="AU347" s="170" t="s">
        <v>142</v>
      </c>
      <c r="AY347" s="17" t="s">
        <v>134</v>
      </c>
      <c r="BE347" s="171">
        <f t="shared" si="54"/>
        <v>0</v>
      </c>
      <c r="BF347" s="171">
        <f t="shared" si="55"/>
        <v>0</v>
      </c>
      <c r="BG347" s="171">
        <f t="shared" si="56"/>
        <v>0</v>
      </c>
      <c r="BH347" s="171">
        <f t="shared" si="57"/>
        <v>0</v>
      </c>
      <c r="BI347" s="171">
        <f t="shared" si="58"/>
        <v>0</v>
      </c>
      <c r="BJ347" s="17" t="s">
        <v>142</v>
      </c>
      <c r="BK347" s="171">
        <f t="shared" si="59"/>
        <v>0</v>
      </c>
      <c r="BL347" s="17" t="s">
        <v>180</v>
      </c>
      <c r="BM347" s="170" t="s">
        <v>586</v>
      </c>
    </row>
    <row r="348" spans="1:65" s="2" customFormat="1" ht="16.5" customHeight="1">
      <c r="A348" s="32"/>
      <c r="B348" s="157"/>
      <c r="C348" s="158">
        <v>117</v>
      </c>
      <c r="D348" s="158" t="s">
        <v>137</v>
      </c>
      <c r="E348" s="159" t="s">
        <v>587</v>
      </c>
      <c r="F348" s="160" t="s">
        <v>588</v>
      </c>
      <c r="G348" s="161" t="s">
        <v>171</v>
      </c>
      <c r="H348" s="162">
        <v>2</v>
      </c>
      <c r="I348" s="163"/>
      <c r="J348" s="164">
        <f t="shared" si="50"/>
        <v>0</v>
      </c>
      <c r="K348" s="165"/>
      <c r="L348" s="33"/>
      <c r="M348" s="166" t="s">
        <v>1</v>
      </c>
      <c r="N348" s="167" t="s">
        <v>42</v>
      </c>
      <c r="O348" s="58"/>
      <c r="P348" s="168">
        <f t="shared" si="51"/>
        <v>0</v>
      </c>
      <c r="Q348" s="168">
        <v>0</v>
      </c>
      <c r="R348" s="168">
        <f t="shared" si="52"/>
        <v>0</v>
      </c>
      <c r="S348" s="168">
        <v>0</v>
      </c>
      <c r="T348" s="169">
        <f t="shared" si="53"/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180</v>
      </c>
      <c r="AT348" s="170" t="s">
        <v>137</v>
      </c>
      <c r="AU348" s="170" t="s">
        <v>142</v>
      </c>
      <c r="AY348" s="17" t="s">
        <v>134</v>
      </c>
      <c r="BE348" s="171">
        <f t="shared" si="54"/>
        <v>0</v>
      </c>
      <c r="BF348" s="171">
        <f t="shared" si="55"/>
        <v>0</v>
      </c>
      <c r="BG348" s="171">
        <f t="shared" si="56"/>
        <v>0</v>
      </c>
      <c r="BH348" s="171">
        <f t="shared" si="57"/>
        <v>0</v>
      </c>
      <c r="BI348" s="171">
        <f t="shared" si="58"/>
        <v>0</v>
      </c>
      <c r="BJ348" s="17" t="s">
        <v>142</v>
      </c>
      <c r="BK348" s="171">
        <f t="shared" si="59"/>
        <v>0</v>
      </c>
      <c r="BL348" s="17" t="s">
        <v>180</v>
      </c>
      <c r="BM348" s="170" t="s">
        <v>589</v>
      </c>
    </row>
    <row r="349" spans="1:65" s="2" customFormat="1" ht="16.5" customHeight="1">
      <c r="A349" s="32"/>
      <c r="B349" s="157"/>
      <c r="C349" s="188">
        <v>118</v>
      </c>
      <c r="D349" s="188" t="s">
        <v>173</v>
      </c>
      <c r="E349" s="189" t="s">
        <v>590</v>
      </c>
      <c r="F349" s="190" t="s">
        <v>591</v>
      </c>
      <c r="G349" s="191" t="s">
        <v>171</v>
      </c>
      <c r="H349" s="192">
        <v>2</v>
      </c>
      <c r="I349" s="193"/>
      <c r="J349" s="194">
        <f t="shared" si="50"/>
        <v>0</v>
      </c>
      <c r="K349" s="195"/>
      <c r="L349" s="196"/>
      <c r="M349" s="197" t="s">
        <v>1</v>
      </c>
      <c r="N349" s="198" t="s">
        <v>42</v>
      </c>
      <c r="O349" s="58"/>
      <c r="P349" s="168">
        <f t="shared" si="51"/>
        <v>0</v>
      </c>
      <c r="Q349" s="168">
        <v>0.00045</v>
      </c>
      <c r="R349" s="168">
        <f t="shared" si="52"/>
        <v>0.0009</v>
      </c>
      <c r="S349" s="168">
        <v>0</v>
      </c>
      <c r="T349" s="169">
        <f t="shared" si="53"/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259</v>
      </c>
      <c r="AT349" s="170" t="s">
        <v>173</v>
      </c>
      <c r="AU349" s="170" t="s">
        <v>142</v>
      </c>
      <c r="AY349" s="17" t="s">
        <v>134</v>
      </c>
      <c r="BE349" s="171">
        <f t="shared" si="54"/>
        <v>0</v>
      </c>
      <c r="BF349" s="171">
        <f t="shared" si="55"/>
        <v>0</v>
      </c>
      <c r="BG349" s="171">
        <f t="shared" si="56"/>
        <v>0</v>
      </c>
      <c r="BH349" s="171">
        <f t="shared" si="57"/>
        <v>0</v>
      </c>
      <c r="BI349" s="171">
        <f t="shared" si="58"/>
        <v>0</v>
      </c>
      <c r="BJ349" s="17" t="s">
        <v>142</v>
      </c>
      <c r="BK349" s="171">
        <f t="shared" si="59"/>
        <v>0</v>
      </c>
      <c r="BL349" s="17" t="s">
        <v>180</v>
      </c>
      <c r="BM349" s="170" t="s">
        <v>592</v>
      </c>
    </row>
    <row r="350" spans="1:65" s="2" customFormat="1" ht="21.75" customHeight="1">
      <c r="A350" s="32"/>
      <c r="B350" s="157"/>
      <c r="C350" s="158">
        <v>119</v>
      </c>
      <c r="D350" s="158" t="s">
        <v>137</v>
      </c>
      <c r="E350" s="159" t="s">
        <v>593</v>
      </c>
      <c r="F350" s="160" t="s">
        <v>594</v>
      </c>
      <c r="G350" s="161" t="s">
        <v>171</v>
      </c>
      <c r="H350" s="162">
        <v>2</v>
      </c>
      <c r="I350" s="163"/>
      <c r="J350" s="164">
        <f t="shared" si="50"/>
        <v>0</v>
      </c>
      <c r="K350" s="165"/>
      <c r="L350" s="33"/>
      <c r="M350" s="166" t="s">
        <v>1</v>
      </c>
      <c r="N350" s="167" t="s">
        <v>42</v>
      </c>
      <c r="O350" s="58"/>
      <c r="P350" s="168">
        <f t="shared" si="51"/>
        <v>0</v>
      </c>
      <c r="Q350" s="168">
        <v>0</v>
      </c>
      <c r="R350" s="168">
        <f t="shared" si="52"/>
        <v>0</v>
      </c>
      <c r="S350" s="168">
        <v>0</v>
      </c>
      <c r="T350" s="169">
        <f t="shared" si="53"/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180</v>
      </c>
      <c r="AT350" s="170" t="s">
        <v>137</v>
      </c>
      <c r="AU350" s="170" t="s">
        <v>142</v>
      </c>
      <c r="AY350" s="17" t="s">
        <v>134</v>
      </c>
      <c r="BE350" s="171">
        <f t="shared" si="54"/>
        <v>0</v>
      </c>
      <c r="BF350" s="171">
        <f t="shared" si="55"/>
        <v>0</v>
      </c>
      <c r="BG350" s="171">
        <f t="shared" si="56"/>
        <v>0</v>
      </c>
      <c r="BH350" s="171">
        <f t="shared" si="57"/>
        <v>0</v>
      </c>
      <c r="BI350" s="171">
        <f t="shared" si="58"/>
        <v>0</v>
      </c>
      <c r="BJ350" s="17" t="s">
        <v>142</v>
      </c>
      <c r="BK350" s="171">
        <f t="shared" si="59"/>
        <v>0</v>
      </c>
      <c r="BL350" s="17" t="s">
        <v>180</v>
      </c>
      <c r="BM350" s="170" t="s">
        <v>595</v>
      </c>
    </row>
    <row r="351" spans="1:65" s="2" customFormat="1" ht="16.5" customHeight="1">
      <c r="A351" s="32"/>
      <c r="B351" s="157"/>
      <c r="C351" s="188">
        <v>120</v>
      </c>
      <c r="D351" s="188" t="s">
        <v>173</v>
      </c>
      <c r="E351" s="189" t="s">
        <v>596</v>
      </c>
      <c r="F351" s="190" t="s">
        <v>597</v>
      </c>
      <c r="G351" s="191" t="s">
        <v>171</v>
      </c>
      <c r="H351" s="192">
        <v>2</v>
      </c>
      <c r="I351" s="193"/>
      <c r="J351" s="194">
        <f t="shared" si="50"/>
        <v>0</v>
      </c>
      <c r="K351" s="195"/>
      <c r="L351" s="196"/>
      <c r="M351" s="197" t="s">
        <v>1</v>
      </c>
      <c r="N351" s="198" t="s">
        <v>42</v>
      </c>
      <c r="O351" s="58"/>
      <c r="P351" s="168">
        <f t="shared" si="51"/>
        <v>0</v>
      </c>
      <c r="Q351" s="168">
        <v>0.00135</v>
      </c>
      <c r="R351" s="168">
        <f t="shared" si="52"/>
        <v>0.0027</v>
      </c>
      <c r="S351" s="168">
        <v>0</v>
      </c>
      <c r="T351" s="169">
        <f t="shared" si="53"/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259</v>
      </c>
      <c r="AT351" s="170" t="s">
        <v>173</v>
      </c>
      <c r="AU351" s="170" t="s">
        <v>142</v>
      </c>
      <c r="AY351" s="17" t="s">
        <v>134</v>
      </c>
      <c r="BE351" s="171">
        <f t="shared" si="54"/>
        <v>0</v>
      </c>
      <c r="BF351" s="171">
        <f t="shared" si="55"/>
        <v>0</v>
      </c>
      <c r="BG351" s="171">
        <f t="shared" si="56"/>
        <v>0</v>
      </c>
      <c r="BH351" s="171">
        <f t="shared" si="57"/>
        <v>0</v>
      </c>
      <c r="BI351" s="171">
        <f t="shared" si="58"/>
        <v>0</v>
      </c>
      <c r="BJ351" s="17" t="s">
        <v>142</v>
      </c>
      <c r="BK351" s="171">
        <f t="shared" si="59"/>
        <v>0</v>
      </c>
      <c r="BL351" s="17" t="s">
        <v>180</v>
      </c>
      <c r="BM351" s="170" t="s">
        <v>598</v>
      </c>
    </row>
    <row r="352" spans="1:65" s="2" customFormat="1" ht="21.75" customHeight="1">
      <c r="A352" s="32"/>
      <c r="B352" s="157"/>
      <c r="C352" s="158">
        <v>121</v>
      </c>
      <c r="D352" s="158" t="s">
        <v>137</v>
      </c>
      <c r="E352" s="159" t="s">
        <v>599</v>
      </c>
      <c r="F352" s="160" t="s">
        <v>600</v>
      </c>
      <c r="G352" s="161" t="s">
        <v>211</v>
      </c>
      <c r="H352" s="162">
        <v>0.037</v>
      </c>
      <c r="I352" s="163"/>
      <c r="J352" s="164">
        <f t="shared" si="50"/>
        <v>0</v>
      </c>
      <c r="K352" s="165"/>
      <c r="L352" s="33"/>
      <c r="M352" s="166" t="s">
        <v>1</v>
      </c>
      <c r="N352" s="167" t="s">
        <v>42</v>
      </c>
      <c r="O352" s="58"/>
      <c r="P352" s="168">
        <f t="shared" si="51"/>
        <v>0</v>
      </c>
      <c r="Q352" s="168">
        <v>0</v>
      </c>
      <c r="R352" s="168">
        <f t="shared" si="52"/>
        <v>0</v>
      </c>
      <c r="S352" s="168">
        <v>0</v>
      </c>
      <c r="T352" s="169">
        <f t="shared" si="53"/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180</v>
      </c>
      <c r="AT352" s="170" t="s">
        <v>137</v>
      </c>
      <c r="AU352" s="170" t="s">
        <v>142</v>
      </c>
      <c r="AY352" s="17" t="s">
        <v>134</v>
      </c>
      <c r="BE352" s="171">
        <f t="shared" si="54"/>
        <v>0</v>
      </c>
      <c r="BF352" s="171">
        <f t="shared" si="55"/>
        <v>0</v>
      </c>
      <c r="BG352" s="171">
        <f t="shared" si="56"/>
        <v>0</v>
      </c>
      <c r="BH352" s="171">
        <f t="shared" si="57"/>
        <v>0</v>
      </c>
      <c r="BI352" s="171">
        <f t="shared" si="58"/>
        <v>0</v>
      </c>
      <c r="BJ352" s="17" t="s">
        <v>142</v>
      </c>
      <c r="BK352" s="171">
        <f t="shared" si="59"/>
        <v>0</v>
      </c>
      <c r="BL352" s="17" t="s">
        <v>180</v>
      </c>
      <c r="BM352" s="170" t="s">
        <v>601</v>
      </c>
    </row>
    <row r="353" spans="1:65" s="2" customFormat="1" ht="21.75" customHeight="1">
      <c r="A353" s="32"/>
      <c r="B353" s="157"/>
      <c r="C353" s="158">
        <v>122</v>
      </c>
      <c r="D353" s="158" t="s">
        <v>137</v>
      </c>
      <c r="E353" s="159" t="s">
        <v>602</v>
      </c>
      <c r="F353" s="160" t="s">
        <v>603</v>
      </c>
      <c r="G353" s="161" t="s">
        <v>211</v>
      </c>
      <c r="H353" s="162">
        <v>0.037</v>
      </c>
      <c r="I353" s="163"/>
      <c r="J353" s="164">
        <f t="shared" si="50"/>
        <v>0</v>
      </c>
      <c r="K353" s="165"/>
      <c r="L353" s="33"/>
      <c r="M353" s="166" t="s">
        <v>1</v>
      </c>
      <c r="N353" s="167" t="s">
        <v>42</v>
      </c>
      <c r="O353" s="58"/>
      <c r="P353" s="168">
        <f t="shared" si="51"/>
        <v>0</v>
      </c>
      <c r="Q353" s="168">
        <v>0</v>
      </c>
      <c r="R353" s="168">
        <f t="shared" si="52"/>
        <v>0</v>
      </c>
      <c r="S353" s="168">
        <v>0</v>
      </c>
      <c r="T353" s="169">
        <f t="shared" si="53"/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180</v>
      </c>
      <c r="AT353" s="170" t="s">
        <v>137</v>
      </c>
      <c r="AU353" s="170" t="s">
        <v>142</v>
      </c>
      <c r="AY353" s="17" t="s">
        <v>134</v>
      </c>
      <c r="BE353" s="171">
        <f t="shared" si="54"/>
        <v>0</v>
      </c>
      <c r="BF353" s="171">
        <f t="shared" si="55"/>
        <v>0</v>
      </c>
      <c r="BG353" s="171">
        <f t="shared" si="56"/>
        <v>0</v>
      </c>
      <c r="BH353" s="171">
        <f t="shared" si="57"/>
        <v>0</v>
      </c>
      <c r="BI353" s="171">
        <f t="shared" si="58"/>
        <v>0</v>
      </c>
      <c r="BJ353" s="17" t="s">
        <v>142</v>
      </c>
      <c r="BK353" s="171">
        <f t="shared" si="59"/>
        <v>0</v>
      </c>
      <c r="BL353" s="17" t="s">
        <v>180</v>
      </c>
      <c r="BM353" s="170" t="s">
        <v>604</v>
      </c>
    </row>
    <row r="354" spans="1:65" s="2" customFormat="1" ht="21.75" customHeight="1">
      <c r="A354" s="32"/>
      <c r="B354" s="157"/>
      <c r="C354" s="158">
        <v>123</v>
      </c>
      <c r="D354" s="158" t="s">
        <v>137</v>
      </c>
      <c r="E354" s="159" t="s">
        <v>605</v>
      </c>
      <c r="F354" s="160" t="s">
        <v>606</v>
      </c>
      <c r="G354" s="161" t="s">
        <v>438</v>
      </c>
      <c r="H354" s="162">
        <v>1</v>
      </c>
      <c r="I354" s="163"/>
      <c r="J354" s="164">
        <f t="shared" si="50"/>
        <v>0</v>
      </c>
      <c r="K354" s="165"/>
      <c r="L354" s="33"/>
      <c r="M354" s="166" t="s">
        <v>1</v>
      </c>
      <c r="N354" s="167" t="s">
        <v>42</v>
      </c>
      <c r="O354" s="58"/>
      <c r="P354" s="168">
        <f t="shared" si="51"/>
        <v>0</v>
      </c>
      <c r="Q354" s="168">
        <v>0</v>
      </c>
      <c r="R354" s="168">
        <f t="shared" si="52"/>
        <v>0</v>
      </c>
      <c r="S354" s="168">
        <v>0</v>
      </c>
      <c r="T354" s="169">
        <f t="shared" si="53"/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180</v>
      </c>
      <c r="AT354" s="170" t="s">
        <v>137</v>
      </c>
      <c r="AU354" s="170" t="s">
        <v>142</v>
      </c>
      <c r="AY354" s="17" t="s">
        <v>134</v>
      </c>
      <c r="BE354" s="171">
        <f t="shared" si="54"/>
        <v>0</v>
      </c>
      <c r="BF354" s="171">
        <f t="shared" si="55"/>
        <v>0</v>
      </c>
      <c r="BG354" s="171">
        <f t="shared" si="56"/>
        <v>0</v>
      </c>
      <c r="BH354" s="171">
        <f t="shared" si="57"/>
        <v>0</v>
      </c>
      <c r="BI354" s="171">
        <f t="shared" si="58"/>
        <v>0</v>
      </c>
      <c r="BJ354" s="17" t="s">
        <v>142</v>
      </c>
      <c r="BK354" s="171">
        <f t="shared" si="59"/>
        <v>0</v>
      </c>
      <c r="BL354" s="17" t="s">
        <v>180</v>
      </c>
      <c r="BM354" s="170" t="s">
        <v>607</v>
      </c>
    </row>
    <row r="355" spans="1:65" s="2" customFormat="1" ht="21.75" customHeight="1">
      <c r="A355" s="32"/>
      <c r="B355" s="157"/>
      <c r="C355" s="158">
        <v>124</v>
      </c>
      <c r="D355" s="158" t="s">
        <v>137</v>
      </c>
      <c r="E355" s="159" t="s">
        <v>608</v>
      </c>
      <c r="F355" s="160" t="s">
        <v>609</v>
      </c>
      <c r="G355" s="161" t="s">
        <v>438</v>
      </c>
      <c r="H355" s="162">
        <v>2</v>
      </c>
      <c r="I355" s="163"/>
      <c r="J355" s="164">
        <f t="shared" si="50"/>
        <v>0</v>
      </c>
      <c r="K355" s="165"/>
      <c r="L355" s="33"/>
      <c r="M355" s="166" t="s">
        <v>1</v>
      </c>
      <c r="N355" s="167" t="s">
        <v>42</v>
      </c>
      <c r="O355" s="58"/>
      <c r="P355" s="168">
        <f t="shared" si="51"/>
        <v>0</v>
      </c>
      <c r="Q355" s="168">
        <v>0</v>
      </c>
      <c r="R355" s="168">
        <f t="shared" si="52"/>
        <v>0</v>
      </c>
      <c r="S355" s="168">
        <v>0</v>
      </c>
      <c r="T355" s="169">
        <f t="shared" si="53"/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180</v>
      </c>
      <c r="AT355" s="170" t="s">
        <v>137</v>
      </c>
      <c r="AU355" s="170" t="s">
        <v>142</v>
      </c>
      <c r="AY355" s="17" t="s">
        <v>134</v>
      </c>
      <c r="BE355" s="171">
        <f t="shared" si="54"/>
        <v>0</v>
      </c>
      <c r="BF355" s="171">
        <f t="shared" si="55"/>
        <v>0</v>
      </c>
      <c r="BG355" s="171">
        <f t="shared" si="56"/>
        <v>0</v>
      </c>
      <c r="BH355" s="171">
        <f t="shared" si="57"/>
        <v>0</v>
      </c>
      <c r="BI355" s="171">
        <f t="shared" si="58"/>
        <v>0</v>
      </c>
      <c r="BJ355" s="17" t="s">
        <v>142</v>
      </c>
      <c r="BK355" s="171">
        <f t="shared" si="59"/>
        <v>0</v>
      </c>
      <c r="BL355" s="17" t="s">
        <v>180</v>
      </c>
      <c r="BM355" s="170" t="s">
        <v>610</v>
      </c>
    </row>
    <row r="356" spans="2:63" s="12" customFormat="1" ht="22.9" customHeight="1">
      <c r="B356" s="144"/>
      <c r="D356" s="145" t="s">
        <v>75</v>
      </c>
      <c r="E356" s="155" t="s">
        <v>611</v>
      </c>
      <c r="F356" s="155" t="s">
        <v>612</v>
      </c>
      <c r="I356" s="147"/>
      <c r="J356" s="156">
        <f>BK356</f>
        <v>0</v>
      </c>
      <c r="L356" s="144"/>
      <c r="M356" s="149"/>
      <c r="N356" s="150"/>
      <c r="O356" s="150"/>
      <c r="P356" s="151">
        <f>SUM(P357:P365)</f>
        <v>0</v>
      </c>
      <c r="Q356" s="150"/>
      <c r="R356" s="151">
        <f>SUM(R357:R365)</f>
        <v>0.30957443</v>
      </c>
      <c r="S356" s="150"/>
      <c r="T356" s="152">
        <f>SUM(T357:T365)</f>
        <v>0</v>
      </c>
      <c r="AR356" s="145" t="s">
        <v>142</v>
      </c>
      <c r="AT356" s="153" t="s">
        <v>75</v>
      </c>
      <c r="AU356" s="153" t="s">
        <v>84</v>
      </c>
      <c r="AY356" s="145" t="s">
        <v>134</v>
      </c>
      <c r="BK356" s="154">
        <f>SUM(BK357:BK365)</f>
        <v>0</v>
      </c>
    </row>
    <row r="357" spans="1:65" s="2" customFormat="1" ht="21.75" customHeight="1">
      <c r="A357" s="32"/>
      <c r="B357" s="157"/>
      <c r="C357" s="158">
        <v>125</v>
      </c>
      <c r="D357" s="158" t="s">
        <v>137</v>
      </c>
      <c r="E357" s="159" t="s">
        <v>613</v>
      </c>
      <c r="F357" s="160" t="s">
        <v>614</v>
      </c>
      <c r="G357" s="161" t="s">
        <v>140</v>
      </c>
      <c r="H357" s="162">
        <v>5.239</v>
      </c>
      <c r="I357" s="163"/>
      <c r="J357" s="164">
        <f>ROUND(I357*H357,2)</f>
        <v>0</v>
      </c>
      <c r="K357" s="165"/>
      <c r="L357" s="33"/>
      <c r="M357" s="166" t="s">
        <v>1</v>
      </c>
      <c r="N357" s="167" t="s">
        <v>42</v>
      </c>
      <c r="O357" s="58"/>
      <c r="P357" s="168">
        <f>O357*H357</f>
        <v>0</v>
      </c>
      <c r="Q357" s="168">
        <v>0.03767</v>
      </c>
      <c r="R357" s="168">
        <f>Q357*H357</f>
        <v>0.19735313000000002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180</v>
      </c>
      <c r="AT357" s="170" t="s">
        <v>137</v>
      </c>
      <c r="AU357" s="170" t="s">
        <v>142</v>
      </c>
      <c r="AY357" s="17" t="s">
        <v>134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142</v>
      </c>
      <c r="BK357" s="171">
        <f>ROUND(I357*H357,2)</f>
        <v>0</v>
      </c>
      <c r="BL357" s="17" t="s">
        <v>180</v>
      </c>
      <c r="BM357" s="170" t="s">
        <v>615</v>
      </c>
    </row>
    <row r="358" spans="2:51" s="13" customFormat="1" ht="12">
      <c r="B358" s="172"/>
      <c r="D358" s="173" t="s">
        <v>144</v>
      </c>
      <c r="E358" s="174" t="s">
        <v>1</v>
      </c>
      <c r="F358" s="175" t="s">
        <v>616</v>
      </c>
      <c r="H358" s="176">
        <v>4.354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144</v>
      </c>
      <c r="AU358" s="174" t="s">
        <v>142</v>
      </c>
      <c r="AV358" s="13" t="s">
        <v>142</v>
      </c>
      <c r="AW358" s="13" t="s">
        <v>33</v>
      </c>
      <c r="AX358" s="13" t="s">
        <v>76</v>
      </c>
      <c r="AY358" s="174" t="s">
        <v>134</v>
      </c>
    </row>
    <row r="359" spans="2:51" s="13" customFormat="1" ht="12">
      <c r="B359" s="172"/>
      <c r="D359" s="173" t="s">
        <v>144</v>
      </c>
      <c r="E359" s="174" t="s">
        <v>1</v>
      </c>
      <c r="F359" s="175" t="s">
        <v>245</v>
      </c>
      <c r="H359" s="176">
        <v>0.885</v>
      </c>
      <c r="I359" s="177"/>
      <c r="L359" s="172"/>
      <c r="M359" s="178"/>
      <c r="N359" s="179"/>
      <c r="O359" s="179"/>
      <c r="P359" s="179"/>
      <c r="Q359" s="179"/>
      <c r="R359" s="179"/>
      <c r="S359" s="179"/>
      <c r="T359" s="180"/>
      <c r="AT359" s="174" t="s">
        <v>144</v>
      </c>
      <c r="AU359" s="174" t="s">
        <v>142</v>
      </c>
      <c r="AV359" s="13" t="s">
        <v>142</v>
      </c>
      <c r="AW359" s="13" t="s">
        <v>33</v>
      </c>
      <c r="AX359" s="13" t="s">
        <v>76</v>
      </c>
      <c r="AY359" s="174" t="s">
        <v>134</v>
      </c>
    </row>
    <row r="360" spans="2:51" s="15" customFormat="1" ht="12">
      <c r="B360" s="199"/>
      <c r="D360" s="173" t="s">
        <v>144</v>
      </c>
      <c r="E360" s="200" t="s">
        <v>1</v>
      </c>
      <c r="F360" s="201" t="s">
        <v>187</v>
      </c>
      <c r="H360" s="202">
        <v>5.239</v>
      </c>
      <c r="I360" s="203"/>
      <c r="L360" s="199"/>
      <c r="M360" s="204"/>
      <c r="N360" s="205"/>
      <c r="O360" s="205"/>
      <c r="P360" s="205"/>
      <c r="Q360" s="205"/>
      <c r="R360" s="205"/>
      <c r="S360" s="205"/>
      <c r="T360" s="206"/>
      <c r="AT360" s="200" t="s">
        <v>144</v>
      </c>
      <c r="AU360" s="200" t="s">
        <v>142</v>
      </c>
      <c r="AV360" s="15" t="s">
        <v>141</v>
      </c>
      <c r="AW360" s="15" t="s">
        <v>33</v>
      </c>
      <c r="AX360" s="15" t="s">
        <v>84</v>
      </c>
      <c r="AY360" s="200" t="s">
        <v>134</v>
      </c>
    </row>
    <row r="361" spans="1:65" s="2" customFormat="1" ht="16.5" customHeight="1">
      <c r="A361" s="32"/>
      <c r="B361" s="157"/>
      <c r="C361" s="158">
        <v>126</v>
      </c>
      <c r="D361" s="158" t="s">
        <v>137</v>
      </c>
      <c r="E361" s="159" t="s">
        <v>617</v>
      </c>
      <c r="F361" s="160" t="s">
        <v>618</v>
      </c>
      <c r="G361" s="161" t="s">
        <v>140</v>
      </c>
      <c r="H361" s="162">
        <v>5.239</v>
      </c>
      <c r="I361" s="163"/>
      <c r="J361" s="164">
        <f>ROUND(I361*H361,2)</f>
        <v>0</v>
      </c>
      <c r="K361" s="165"/>
      <c r="L361" s="33"/>
      <c r="M361" s="166" t="s">
        <v>1</v>
      </c>
      <c r="N361" s="167" t="s">
        <v>42</v>
      </c>
      <c r="O361" s="58"/>
      <c r="P361" s="168">
        <f>O361*H361</f>
        <v>0</v>
      </c>
      <c r="Q361" s="168">
        <v>0.0003</v>
      </c>
      <c r="R361" s="168">
        <f>Q361*H361</f>
        <v>0.0015716999999999999</v>
      </c>
      <c r="S361" s="168">
        <v>0</v>
      </c>
      <c r="T361" s="169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0" t="s">
        <v>180</v>
      </c>
      <c r="AT361" s="170" t="s">
        <v>137</v>
      </c>
      <c r="AU361" s="170" t="s">
        <v>142</v>
      </c>
      <c r="AY361" s="17" t="s">
        <v>134</v>
      </c>
      <c r="BE361" s="171">
        <f>IF(N361="základní",J361,0)</f>
        <v>0</v>
      </c>
      <c r="BF361" s="171">
        <f>IF(N361="snížená",J361,0)</f>
        <v>0</v>
      </c>
      <c r="BG361" s="171">
        <f>IF(N361="zákl. přenesená",J361,0)</f>
        <v>0</v>
      </c>
      <c r="BH361" s="171">
        <f>IF(N361="sníž. přenesená",J361,0)</f>
        <v>0</v>
      </c>
      <c r="BI361" s="171">
        <f>IF(N361="nulová",J361,0)</f>
        <v>0</v>
      </c>
      <c r="BJ361" s="17" t="s">
        <v>142</v>
      </c>
      <c r="BK361" s="171">
        <f>ROUND(I361*H361,2)</f>
        <v>0</v>
      </c>
      <c r="BL361" s="17" t="s">
        <v>180</v>
      </c>
      <c r="BM361" s="170" t="s">
        <v>619</v>
      </c>
    </row>
    <row r="362" spans="1:65" s="2" customFormat="1" ht="16.5" customHeight="1">
      <c r="A362" s="32"/>
      <c r="B362" s="157"/>
      <c r="C362" s="188">
        <v>127</v>
      </c>
      <c r="D362" s="188" t="s">
        <v>173</v>
      </c>
      <c r="E362" s="189" t="s">
        <v>620</v>
      </c>
      <c r="F362" s="190" t="s">
        <v>621</v>
      </c>
      <c r="G362" s="191" t="s">
        <v>140</v>
      </c>
      <c r="H362" s="192">
        <v>5.763</v>
      </c>
      <c r="I362" s="193"/>
      <c r="J362" s="194">
        <f>ROUND(I362*H362,2)</f>
        <v>0</v>
      </c>
      <c r="K362" s="195"/>
      <c r="L362" s="196"/>
      <c r="M362" s="197" t="s">
        <v>1</v>
      </c>
      <c r="N362" s="198" t="s">
        <v>42</v>
      </c>
      <c r="O362" s="58"/>
      <c r="P362" s="168">
        <f>O362*H362</f>
        <v>0</v>
      </c>
      <c r="Q362" s="168">
        <v>0.0192</v>
      </c>
      <c r="R362" s="168">
        <f>Q362*H362</f>
        <v>0.11064959999999999</v>
      </c>
      <c r="S362" s="168">
        <v>0</v>
      </c>
      <c r="T362" s="169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259</v>
      </c>
      <c r="AT362" s="170" t="s">
        <v>173</v>
      </c>
      <c r="AU362" s="170" t="s">
        <v>142</v>
      </c>
      <c r="AY362" s="17" t="s">
        <v>134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142</v>
      </c>
      <c r="BK362" s="171">
        <f>ROUND(I362*H362,2)</f>
        <v>0</v>
      </c>
      <c r="BL362" s="17" t="s">
        <v>180</v>
      </c>
      <c r="BM362" s="170" t="s">
        <v>622</v>
      </c>
    </row>
    <row r="363" spans="2:51" s="13" customFormat="1" ht="12">
      <c r="B363" s="172"/>
      <c r="D363" s="173" t="s">
        <v>144</v>
      </c>
      <c r="F363" s="175" t="s">
        <v>623</v>
      </c>
      <c r="H363" s="176">
        <v>5.763</v>
      </c>
      <c r="I363" s="177"/>
      <c r="L363" s="172"/>
      <c r="M363" s="178"/>
      <c r="N363" s="179"/>
      <c r="O363" s="179"/>
      <c r="P363" s="179"/>
      <c r="Q363" s="179"/>
      <c r="R363" s="179"/>
      <c r="S363" s="179"/>
      <c r="T363" s="180"/>
      <c r="AT363" s="174" t="s">
        <v>144</v>
      </c>
      <c r="AU363" s="174" t="s">
        <v>142</v>
      </c>
      <c r="AV363" s="13" t="s">
        <v>142</v>
      </c>
      <c r="AW363" s="13" t="s">
        <v>3</v>
      </c>
      <c r="AX363" s="13" t="s">
        <v>84</v>
      </c>
      <c r="AY363" s="174" t="s">
        <v>134</v>
      </c>
    </row>
    <row r="364" spans="1:65" s="2" customFormat="1" ht="21.75" customHeight="1">
      <c r="A364" s="32"/>
      <c r="B364" s="157"/>
      <c r="C364" s="158">
        <v>128</v>
      </c>
      <c r="D364" s="158" t="s">
        <v>137</v>
      </c>
      <c r="E364" s="159" t="s">
        <v>624</v>
      </c>
      <c r="F364" s="160" t="s">
        <v>625</v>
      </c>
      <c r="G364" s="161" t="s">
        <v>211</v>
      </c>
      <c r="H364" s="162">
        <v>0.31</v>
      </c>
      <c r="I364" s="163"/>
      <c r="J364" s="164">
        <f>ROUND(I364*H364,2)</f>
        <v>0</v>
      </c>
      <c r="K364" s="165"/>
      <c r="L364" s="33"/>
      <c r="M364" s="166" t="s">
        <v>1</v>
      </c>
      <c r="N364" s="167" t="s">
        <v>42</v>
      </c>
      <c r="O364" s="58"/>
      <c r="P364" s="168">
        <f>O364*H364</f>
        <v>0</v>
      </c>
      <c r="Q364" s="168">
        <v>0</v>
      </c>
      <c r="R364" s="168">
        <f>Q364*H364</f>
        <v>0</v>
      </c>
      <c r="S364" s="168">
        <v>0</v>
      </c>
      <c r="T364" s="169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180</v>
      </c>
      <c r="AT364" s="170" t="s">
        <v>137</v>
      </c>
      <c r="AU364" s="170" t="s">
        <v>142</v>
      </c>
      <c r="AY364" s="17" t="s">
        <v>134</v>
      </c>
      <c r="BE364" s="171">
        <f>IF(N364="základní",J364,0)</f>
        <v>0</v>
      </c>
      <c r="BF364" s="171">
        <f>IF(N364="snížená",J364,0)</f>
        <v>0</v>
      </c>
      <c r="BG364" s="171">
        <f>IF(N364="zákl. přenesená",J364,0)</f>
        <v>0</v>
      </c>
      <c r="BH364" s="171">
        <f>IF(N364="sníž. přenesená",J364,0)</f>
        <v>0</v>
      </c>
      <c r="BI364" s="171">
        <f>IF(N364="nulová",J364,0)</f>
        <v>0</v>
      </c>
      <c r="BJ364" s="17" t="s">
        <v>142</v>
      </c>
      <c r="BK364" s="171">
        <f>ROUND(I364*H364,2)</f>
        <v>0</v>
      </c>
      <c r="BL364" s="17" t="s">
        <v>180</v>
      </c>
      <c r="BM364" s="170" t="s">
        <v>626</v>
      </c>
    </row>
    <row r="365" spans="1:65" s="2" customFormat="1" ht="21.75" customHeight="1">
      <c r="A365" s="32"/>
      <c r="B365" s="157"/>
      <c r="C365" s="158">
        <v>129</v>
      </c>
      <c r="D365" s="158" t="s">
        <v>137</v>
      </c>
      <c r="E365" s="159" t="s">
        <v>627</v>
      </c>
      <c r="F365" s="160" t="s">
        <v>628</v>
      </c>
      <c r="G365" s="161" t="s">
        <v>211</v>
      </c>
      <c r="H365" s="162">
        <v>0.31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</v>
      </c>
      <c r="R365" s="168">
        <f>Q365*H365</f>
        <v>0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180</v>
      </c>
      <c r="AT365" s="170" t="s">
        <v>137</v>
      </c>
      <c r="AU365" s="170" t="s">
        <v>142</v>
      </c>
      <c r="AY365" s="17" t="s">
        <v>134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142</v>
      </c>
      <c r="BK365" s="171">
        <f>ROUND(I365*H365,2)</f>
        <v>0</v>
      </c>
      <c r="BL365" s="17" t="s">
        <v>180</v>
      </c>
      <c r="BM365" s="170" t="s">
        <v>629</v>
      </c>
    </row>
    <row r="366" spans="2:63" s="12" customFormat="1" ht="22.9" customHeight="1">
      <c r="B366" s="144"/>
      <c r="D366" s="145" t="s">
        <v>75</v>
      </c>
      <c r="E366" s="155" t="s">
        <v>630</v>
      </c>
      <c r="F366" s="155" t="s">
        <v>631</v>
      </c>
      <c r="I366" s="147"/>
      <c r="J366" s="156">
        <f>BK366</f>
        <v>0</v>
      </c>
      <c r="L366" s="144"/>
      <c r="M366" s="149"/>
      <c r="N366" s="150"/>
      <c r="O366" s="150"/>
      <c r="P366" s="151">
        <f>SUM(P367:P377)</f>
        <v>0</v>
      </c>
      <c r="Q366" s="150"/>
      <c r="R366" s="151">
        <f>SUM(R367:R377)</f>
        <v>0.0009326</v>
      </c>
      <c r="S366" s="150"/>
      <c r="T366" s="152">
        <f>SUM(T367:T377)</f>
        <v>0.016797</v>
      </c>
      <c r="AR366" s="145" t="s">
        <v>142</v>
      </c>
      <c r="AT366" s="153" t="s">
        <v>75</v>
      </c>
      <c r="AU366" s="153" t="s">
        <v>84</v>
      </c>
      <c r="AY366" s="145" t="s">
        <v>134</v>
      </c>
      <c r="BK366" s="154">
        <f>SUM(BK367:BK377)</f>
        <v>0</v>
      </c>
    </row>
    <row r="367" spans="1:65" s="2" customFormat="1" ht="21.75" customHeight="1">
      <c r="A367" s="32"/>
      <c r="B367" s="157"/>
      <c r="C367" s="158">
        <v>130</v>
      </c>
      <c r="D367" s="158" t="s">
        <v>137</v>
      </c>
      <c r="E367" s="159" t="s">
        <v>632</v>
      </c>
      <c r="F367" s="160" t="s">
        <v>633</v>
      </c>
      <c r="G367" s="161" t="s">
        <v>140</v>
      </c>
      <c r="H367" s="162">
        <v>5.599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0</v>
      </c>
      <c r="R367" s="168">
        <f>Q367*H367</f>
        <v>0</v>
      </c>
      <c r="S367" s="168">
        <v>0.003</v>
      </c>
      <c r="T367" s="169">
        <f>S367*H367</f>
        <v>0.016797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180</v>
      </c>
      <c r="AT367" s="170" t="s">
        <v>137</v>
      </c>
      <c r="AU367" s="170" t="s">
        <v>142</v>
      </c>
      <c r="AY367" s="17" t="s">
        <v>134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142</v>
      </c>
      <c r="BK367" s="171">
        <f>ROUND(I367*H367,2)</f>
        <v>0</v>
      </c>
      <c r="BL367" s="17" t="s">
        <v>180</v>
      </c>
      <c r="BM367" s="170" t="s">
        <v>634</v>
      </c>
    </row>
    <row r="368" spans="2:51" s="14" customFormat="1" ht="12">
      <c r="B368" s="181"/>
      <c r="D368" s="173" t="s">
        <v>144</v>
      </c>
      <c r="E368" s="182" t="s">
        <v>1</v>
      </c>
      <c r="F368" s="183" t="s">
        <v>635</v>
      </c>
      <c r="H368" s="182" t="s">
        <v>1</v>
      </c>
      <c r="I368" s="184"/>
      <c r="L368" s="181"/>
      <c r="M368" s="185"/>
      <c r="N368" s="186"/>
      <c r="O368" s="186"/>
      <c r="P368" s="186"/>
      <c r="Q368" s="186"/>
      <c r="R368" s="186"/>
      <c r="S368" s="186"/>
      <c r="T368" s="187"/>
      <c r="AT368" s="182" t="s">
        <v>144</v>
      </c>
      <c r="AU368" s="182" t="s">
        <v>142</v>
      </c>
      <c r="AV368" s="14" t="s">
        <v>84</v>
      </c>
      <c r="AW368" s="14" t="s">
        <v>33</v>
      </c>
      <c r="AX368" s="14" t="s">
        <v>76</v>
      </c>
      <c r="AY368" s="182" t="s">
        <v>134</v>
      </c>
    </row>
    <row r="369" spans="2:51" s="13" customFormat="1" ht="12">
      <c r="B369" s="172"/>
      <c r="D369" s="173" t="s">
        <v>144</v>
      </c>
      <c r="E369" s="174" t="s">
        <v>1</v>
      </c>
      <c r="F369" s="175" t="s">
        <v>576</v>
      </c>
      <c r="H369" s="176">
        <v>0.992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144</v>
      </c>
      <c r="AU369" s="174" t="s">
        <v>142</v>
      </c>
      <c r="AV369" s="13" t="s">
        <v>142</v>
      </c>
      <c r="AW369" s="13" t="s">
        <v>33</v>
      </c>
      <c r="AX369" s="13" t="s">
        <v>76</v>
      </c>
      <c r="AY369" s="174" t="s">
        <v>134</v>
      </c>
    </row>
    <row r="370" spans="2:51" s="13" customFormat="1" ht="12">
      <c r="B370" s="172"/>
      <c r="D370" s="173" t="s">
        <v>144</v>
      </c>
      <c r="E370" s="174" t="s">
        <v>1</v>
      </c>
      <c r="F370" s="175" t="s">
        <v>577</v>
      </c>
      <c r="H370" s="176">
        <v>3.164</v>
      </c>
      <c r="I370" s="177"/>
      <c r="L370" s="172"/>
      <c r="M370" s="178"/>
      <c r="N370" s="179"/>
      <c r="O370" s="179"/>
      <c r="P370" s="179"/>
      <c r="Q370" s="179"/>
      <c r="R370" s="179"/>
      <c r="S370" s="179"/>
      <c r="T370" s="180"/>
      <c r="AT370" s="174" t="s">
        <v>144</v>
      </c>
      <c r="AU370" s="174" t="s">
        <v>142</v>
      </c>
      <c r="AV370" s="13" t="s">
        <v>142</v>
      </c>
      <c r="AW370" s="13" t="s">
        <v>33</v>
      </c>
      <c r="AX370" s="13" t="s">
        <v>76</v>
      </c>
      <c r="AY370" s="174" t="s">
        <v>134</v>
      </c>
    </row>
    <row r="371" spans="2:51" s="13" customFormat="1" ht="12">
      <c r="B371" s="172"/>
      <c r="D371" s="173" t="s">
        <v>144</v>
      </c>
      <c r="E371" s="174" t="s">
        <v>1</v>
      </c>
      <c r="F371" s="175" t="s">
        <v>636</v>
      </c>
      <c r="H371" s="176">
        <v>1.443</v>
      </c>
      <c r="I371" s="177"/>
      <c r="L371" s="172"/>
      <c r="M371" s="178"/>
      <c r="N371" s="179"/>
      <c r="O371" s="179"/>
      <c r="P371" s="179"/>
      <c r="Q371" s="179"/>
      <c r="R371" s="179"/>
      <c r="S371" s="179"/>
      <c r="T371" s="180"/>
      <c r="AT371" s="174" t="s">
        <v>144</v>
      </c>
      <c r="AU371" s="174" t="s">
        <v>142</v>
      </c>
      <c r="AV371" s="13" t="s">
        <v>142</v>
      </c>
      <c r="AW371" s="13" t="s">
        <v>33</v>
      </c>
      <c r="AX371" s="13" t="s">
        <v>76</v>
      </c>
      <c r="AY371" s="174" t="s">
        <v>134</v>
      </c>
    </row>
    <row r="372" spans="2:51" s="15" customFormat="1" ht="12">
      <c r="B372" s="199"/>
      <c r="D372" s="173" t="s">
        <v>144</v>
      </c>
      <c r="E372" s="200" t="s">
        <v>1</v>
      </c>
      <c r="F372" s="201" t="s">
        <v>187</v>
      </c>
      <c r="H372" s="202">
        <v>5.599</v>
      </c>
      <c r="I372" s="203"/>
      <c r="L372" s="199"/>
      <c r="M372" s="204"/>
      <c r="N372" s="205"/>
      <c r="O372" s="205"/>
      <c r="P372" s="205"/>
      <c r="Q372" s="205"/>
      <c r="R372" s="205"/>
      <c r="S372" s="205"/>
      <c r="T372" s="206"/>
      <c r="AT372" s="200" t="s">
        <v>144</v>
      </c>
      <c r="AU372" s="200" t="s">
        <v>142</v>
      </c>
      <c r="AV372" s="15" t="s">
        <v>141</v>
      </c>
      <c r="AW372" s="15" t="s">
        <v>33</v>
      </c>
      <c r="AX372" s="15" t="s">
        <v>84</v>
      </c>
      <c r="AY372" s="200" t="s">
        <v>134</v>
      </c>
    </row>
    <row r="373" spans="1:65" s="2" customFormat="1" ht="16.5" customHeight="1">
      <c r="A373" s="32"/>
      <c r="B373" s="157"/>
      <c r="C373" s="158">
        <v>131</v>
      </c>
      <c r="D373" s="158" t="s">
        <v>137</v>
      </c>
      <c r="E373" s="159" t="s">
        <v>637</v>
      </c>
      <c r="F373" s="160" t="s">
        <v>638</v>
      </c>
      <c r="G373" s="161" t="s">
        <v>269</v>
      </c>
      <c r="H373" s="162">
        <v>3.5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1E-05</v>
      </c>
      <c r="R373" s="168">
        <f>Q373*H373</f>
        <v>3.5000000000000004E-05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180</v>
      </c>
      <c r="AT373" s="170" t="s">
        <v>137</v>
      </c>
      <c r="AU373" s="170" t="s">
        <v>142</v>
      </c>
      <c r="AY373" s="17" t="s">
        <v>134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142</v>
      </c>
      <c r="BK373" s="171">
        <f>ROUND(I373*H373,2)</f>
        <v>0</v>
      </c>
      <c r="BL373" s="17" t="s">
        <v>180</v>
      </c>
      <c r="BM373" s="170" t="s">
        <v>639</v>
      </c>
    </row>
    <row r="374" spans="1:65" s="2" customFormat="1" ht="16.5" customHeight="1">
      <c r="A374" s="32"/>
      <c r="B374" s="157"/>
      <c r="C374" s="188">
        <v>132</v>
      </c>
      <c r="D374" s="188" t="s">
        <v>173</v>
      </c>
      <c r="E374" s="189" t="s">
        <v>640</v>
      </c>
      <c r="F374" s="190" t="s">
        <v>641</v>
      </c>
      <c r="G374" s="191" t="s">
        <v>269</v>
      </c>
      <c r="H374" s="192">
        <v>4.08</v>
      </c>
      <c r="I374" s="193"/>
      <c r="J374" s="194">
        <f>ROUND(I374*H374,2)</f>
        <v>0</v>
      </c>
      <c r="K374" s="195"/>
      <c r="L374" s="196"/>
      <c r="M374" s="197" t="s">
        <v>1</v>
      </c>
      <c r="N374" s="198" t="s">
        <v>42</v>
      </c>
      <c r="O374" s="58"/>
      <c r="P374" s="168">
        <f>O374*H374</f>
        <v>0</v>
      </c>
      <c r="Q374" s="168">
        <v>0.00022</v>
      </c>
      <c r="R374" s="168">
        <f>Q374*H374</f>
        <v>0.0008976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259</v>
      </c>
      <c r="AT374" s="170" t="s">
        <v>173</v>
      </c>
      <c r="AU374" s="170" t="s">
        <v>142</v>
      </c>
      <c r="AY374" s="17" t="s">
        <v>134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142</v>
      </c>
      <c r="BK374" s="171">
        <f>ROUND(I374*H374,2)</f>
        <v>0</v>
      </c>
      <c r="BL374" s="17" t="s">
        <v>180</v>
      </c>
      <c r="BM374" s="170" t="s">
        <v>642</v>
      </c>
    </row>
    <row r="375" spans="2:51" s="13" customFormat="1" ht="12">
      <c r="B375" s="172"/>
      <c r="D375" s="173" t="s">
        <v>144</v>
      </c>
      <c r="F375" s="175" t="s">
        <v>643</v>
      </c>
      <c r="H375" s="176">
        <v>4.08</v>
      </c>
      <c r="I375" s="177"/>
      <c r="L375" s="172"/>
      <c r="M375" s="178"/>
      <c r="N375" s="179"/>
      <c r="O375" s="179"/>
      <c r="P375" s="179"/>
      <c r="Q375" s="179"/>
      <c r="R375" s="179"/>
      <c r="S375" s="179"/>
      <c r="T375" s="180"/>
      <c r="AT375" s="174" t="s">
        <v>144</v>
      </c>
      <c r="AU375" s="174" t="s">
        <v>142</v>
      </c>
      <c r="AV375" s="13" t="s">
        <v>142</v>
      </c>
      <c r="AW375" s="13" t="s">
        <v>3</v>
      </c>
      <c r="AX375" s="13" t="s">
        <v>84</v>
      </c>
      <c r="AY375" s="174" t="s">
        <v>134</v>
      </c>
    </row>
    <row r="376" spans="1:65" s="2" customFormat="1" ht="21.75" customHeight="1">
      <c r="A376" s="32"/>
      <c r="B376" s="157"/>
      <c r="C376" s="158">
        <v>133</v>
      </c>
      <c r="D376" s="158" t="s">
        <v>137</v>
      </c>
      <c r="E376" s="159" t="s">
        <v>644</v>
      </c>
      <c r="F376" s="160" t="s">
        <v>645</v>
      </c>
      <c r="G376" s="161" t="s">
        <v>211</v>
      </c>
      <c r="H376" s="162">
        <v>0.001</v>
      </c>
      <c r="I376" s="163"/>
      <c r="J376" s="164">
        <f>ROUND(I376*H376,2)</f>
        <v>0</v>
      </c>
      <c r="K376" s="165"/>
      <c r="L376" s="33"/>
      <c r="M376" s="166" t="s">
        <v>1</v>
      </c>
      <c r="N376" s="167" t="s">
        <v>42</v>
      </c>
      <c r="O376" s="58"/>
      <c r="P376" s="168">
        <f>O376*H376</f>
        <v>0</v>
      </c>
      <c r="Q376" s="168">
        <v>0</v>
      </c>
      <c r="R376" s="168">
        <f>Q376*H376</f>
        <v>0</v>
      </c>
      <c r="S376" s="168">
        <v>0</v>
      </c>
      <c r="T376" s="169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180</v>
      </c>
      <c r="AT376" s="170" t="s">
        <v>137</v>
      </c>
      <c r="AU376" s="170" t="s">
        <v>142</v>
      </c>
      <c r="AY376" s="17" t="s">
        <v>134</v>
      </c>
      <c r="BE376" s="171">
        <f>IF(N376="základní",J376,0)</f>
        <v>0</v>
      </c>
      <c r="BF376" s="171">
        <f>IF(N376="snížená",J376,0)</f>
        <v>0</v>
      </c>
      <c r="BG376" s="171">
        <f>IF(N376="zákl. přenesená",J376,0)</f>
        <v>0</v>
      </c>
      <c r="BH376" s="171">
        <f>IF(N376="sníž. přenesená",J376,0)</f>
        <v>0</v>
      </c>
      <c r="BI376" s="171">
        <f>IF(N376="nulová",J376,0)</f>
        <v>0</v>
      </c>
      <c r="BJ376" s="17" t="s">
        <v>142</v>
      </c>
      <c r="BK376" s="171">
        <f>ROUND(I376*H376,2)</f>
        <v>0</v>
      </c>
      <c r="BL376" s="17" t="s">
        <v>180</v>
      </c>
      <c r="BM376" s="170" t="s">
        <v>646</v>
      </c>
    </row>
    <row r="377" spans="1:65" s="2" customFormat="1" ht="21.75" customHeight="1">
      <c r="A377" s="32"/>
      <c r="B377" s="157"/>
      <c r="C377" s="158">
        <v>134</v>
      </c>
      <c r="D377" s="158" t="s">
        <v>137</v>
      </c>
      <c r="E377" s="159" t="s">
        <v>647</v>
      </c>
      <c r="F377" s="160" t="s">
        <v>648</v>
      </c>
      <c r="G377" s="161" t="s">
        <v>211</v>
      </c>
      <c r="H377" s="162">
        <v>0.001</v>
      </c>
      <c r="I377" s="163"/>
      <c r="J377" s="164">
        <f>ROUND(I377*H377,2)</f>
        <v>0</v>
      </c>
      <c r="K377" s="165"/>
      <c r="L377" s="33"/>
      <c r="M377" s="166" t="s">
        <v>1</v>
      </c>
      <c r="N377" s="167" t="s">
        <v>42</v>
      </c>
      <c r="O377" s="58"/>
      <c r="P377" s="168">
        <f>O377*H377</f>
        <v>0</v>
      </c>
      <c r="Q377" s="168">
        <v>0</v>
      </c>
      <c r="R377" s="168">
        <f>Q377*H377</f>
        <v>0</v>
      </c>
      <c r="S377" s="168">
        <v>0</v>
      </c>
      <c r="T377" s="169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180</v>
      </c>
      <c r="AT377" s="170" t="s">
        <v>137</v>
      </c>
      <c r="AU377" s="170" t="s">
        <v>142</v>
      </c>
      <c r="AY377" s="17" t="s">
        <v>134</v>
      </c>
      <c r="BE377" s="171">
        <f>IF(N377="základní",J377,0)</f>
        <v>0</v>
      </c>
      <c r="BF377" s="171">
        <f>IF(N377="snížená",J377,0)</f>
        <v>0</v>
      </c>
      <c r="BG377" s="171">
        <f>IF(N377="zákl. přenesená",J377,0)</f>
        <v>0</v>
      </c>
      <c r="BH377" s="171">
        <f>IF(N377="sníž. přenesená",J377,0)</f>
        <v>0</v>
      </c>
      <c r="BI377" s="171">
        <f>IF(N377="nulová",J377,0)</f>
        <v>0</v>
      </c>
      <c r="BJ377" s="17" t="s">
        <v>142</v>
      </c>
      <c r="BK377" s="171">
        <f>ROUND(I377*H377,2)</f>
        <v>0</v>
      </c>
      <c r="BL377" s="17" t="s">
        <v>180</v>
      </c>
      <c r="BM377" s="170" t="s">
        <v>649</v>
      </c>
    </row>
    <row r="378" spans="2:63" s="12" customFormat="1" ht="22.9" customHeight="1">
      <c r="B378" s="144"/>
      <c r="D378" s="145" t="s">
        <v>75</v>
      </c>
      <c r="E378" s="155" t="s">
        <v>650</v>
      </c>
      <c r="F378" s="155" t="s">
        <v>651</v>
      </c>
      <c r="I378" s="147"/>
      <c r="J378" s="156">
        <f>BK378</f>
        <v>0</v>
      </c>
      <c r="L378" s="144"/>
      <c r="M378" s="149"/>
      <c r="N378" s="150"/>
      <c r="O378" s="150"/>
      <c r="P378" s="151">
        <f>SUM(P379:P396)</f>
        <v>0</v>
      </c>
      <c r="Q378" s="150"/>
      <c r="R378" s="151">
        <f>SUM(R379:R396)</f>
        <v>1.3733311999999998</v>
      </c>
      <c r="S378" s="150"/>
      <c r="T378" s="152">
        <f>SUM(T379:T396)</f>
        <v>0</v>
      </c>
      <c r="AR378" s="145" t="s">
        <v>142</v>
      </c>
      <c r="AT378" s="153" t="s">
        <v>75</v>
      </c>
      <c r="AU378" s="153" t="s">
        <v>84</v>
      </c>
      <c r="AY378" s="145" t="s">
        <v>134</v>
      </c>
      <c r="BK378" s="154">
        <f>SUM(BK379:BK396)</f>
        <v>0</v>
      </c>
    </row>
    <row r="379" spans="1:65" s="2" customFormat="1" ht="21.75" customHeight="1">
      <c r="A379" s="32"/>
      <c r="B379" s="157"/>
      <c r="C379" s="158">
        <v>135</v>
      </c>
      <c r="D379" s="158" t="s">
        <v>137</v>
      </c>
      <c r="E379" s="159" t="s">
        <v>652</v>
      </c>
      <c r="F379" s="160" t="s">
        <v>653</v>
      </c>
      <c r="G379" s="161" t="s">
        <v>269</v>
      </c>
      <c r="H379" s="162">
        <v>12.22</v>
      </c>
      <c r="I379" s="163"/>
      <c r="J379" s="164">
        <f>ROUND(I379*H379,2)</f>
        <v>0</v>
      </c>
      <c r="K379" s="165"/>
      <c r="L379" s="33"/>
      <c r="M379" s="166" t="s">
        <v>1</v>
      </c>
      <c r="N379" s="167" t="s">
        <v>42</v>
      </c>
      <c r="O379" s="58"/>
      <c r="P379" s="168">
        <f>O379*H379</f>
        <v>0</v>
      </c>
      <c r="Q379" s="168">
        <v>0.00035</v>
      </c>
      <c r="R379" s="168">
        <f>Q379*H379</f>
        <v>0.004277</v>
      </c>
      <c r="S379" s="168">
        <v>0</v>
      </c>
      <c r="T379" s="169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180</v>
      </c>
      <c r="AT379" s="170" t="s">
        <v>137</v>
      </c>
      <c r="AU379" s="170" t="s">
        <v>142</v>
      </c>
      <c r="AY379" s="17" t="s">
        <v>134</v>
      </c>
      <c r="BE379" s="171">
        <f>IF(N379="základní",J379,0)</f>
        <v>0</v>
      </c>
      <c r="BF379" s="171">
        <f>IF(N379="snížená",J379,0)</f>
        <v>0</v>
      </c>
      <c r="BG379" s="171">
        <f>IF(N379="zákl. přenesená",J379,0)</f>
        <v>0</v>
      </c>
      <c r="BH379" s="171">
        <f>IF(N379="sníž. přenesená",J379,0)</f>
        <v>0</v>
      </c>
      <c r="BI379" s="171">
        <f>IF(N379="nulová",J379,0)</f>
        <v>0</v>
      </c>
      <c r="BJ379" s="17" t="s">
        <v>142</v>
      </c>
      <c r="BK379" s="171">
        <f>ROUND(I379*H379,2)</f>
        <v>0</v>
      </c>
      <c r="BL379" s="17" t="s">
        <v>180</v>
      </c>
      <c r="BM379" s="170" t="s">
        <v>654</v>
      </c>
    </row>
    <row r="380" spans="2:51" s="13" customFormat="1" ht="12">
      <c r="B380" s="172"/>
      <c r="D380" s="173" t="s">
        <v>144</v>
      </c>
      <c r="E380" s="174" t="s">
        <v>1</v>
      </c>
      <c r="F380" s="175" t="s">
        <v>655</v>
      </c>
      <c r="H380" s="176">
        <v>3.75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144</v>
      </c>
      <c r="AU380" s="174" t="s">
        <v>142</v>
      </c>
      <c r="AV380" s="13" t="s">
        <v>142</v>
      </c>
      <c r="AW380" s="13" t="s">
        <v>33</v>
      </c>
      <c r="AX380" s="13" t="s">
        <v>76</v>
      </c>
      <c r="AY380" s="174" t="s">
        <v>134</v>
      </c>
    </row>
    <row r="381" spans="2:51" s="13" customFormat="1" ht="12">
      <c r="B381" s="172"/>
      <c r="D381" s="173" t="s">
        <v>144</v>
      </c>
      <c r="E381" s="174" t="s">
        <v>1</v>
      </c>
      <c r="F381" s="175" t="s">
        <v>533</v>
      </c>
      <c r="H381" s="176">
        <v>8.47</v>
      </c>
      <c r="I381" s="177"/>
      <c r="L381" s="172"/>
      <c r="M381" s="178"/>
      <c r="N381" s="179"/>
      <c r="O381" s="179"/>
      <c r="P381" s="179"/>
      <c r="Q381" s="179"/>
      <c r="R381" s="179"/>
      <c r="S381" s="179"/>
      <c r="T381" s="180"/>
      <c r="AT381" s="174" t="s">
        <v>144</v>
      </c>
      <c r="AU381" s="174" t="s">
        <v>142</v>
      </c>
      <c r="AV381" s="13" t="s">
        <v>142</v>
      </c>
      <c r="AW381" s="13" t="s">
        <v>33</v>
      </c>
      <c r="AX381" s="13" t="s">
        <v>76</v>
      </c>
      <c r="AY381" s="174" t="s">
        <v>134</v>
      </c>
    </row>
    <row r="382" spans="2:51" s="15" customFormat="1" ht="12">
      <c r="B382" s="199"/>
      <c r="D382" s="173" t="s">
        <v>144</v>
      </c>
      <c r="E382" s="200" t="s">
        <v>1</v>
      </c>
      <c r="F382" s="201" t="s">
        <v>187</v>
      </c>
      <c r="H382" s="202">
        <v>12.22</v>
      </c>
      <c r="I382" s="203"/>
      <c r="L382" s="199"/>
      <c r="M382" s="204"/>
      <c r="N382" s="205"/>
      <c r="O382" s="205"/>
      <c r="P382" s="205"/>
      <c r="Q382" s="205"/>
      <c r="R382" s="205"/>
      <c r="S382" s="205"/>
      <c r="T382" s="206"/>
      <c r="AT382" s="200" t="s">
        <v>144</v>
      </c>
      <c r="AU382" s="200" t="s">
        <v>142</v>
      </c>
      <c r="AV382" s="15" t="s">
        <v>141</v>
      </c>
      <c r="AW382" s="15" t="s">
        <v>33</v>
      </c>
      <c r="AX382" s="15" t="s">
        <v>84</v>
      </c>
      <c r="AY382" s="200" t="s">
        <v>134</v>
      </c>
    </row>
    <row r="383" spans="1:65" s="2" customFormat="1" ht="16.5" customHeight="1">
      <c r="A383" s="32"/>
      <c r="B383" s="157"/>
      <c r="C383" s="188">
        <v>136</v>
      </c>
      <c r="D383" s="188" t="s">
        <v>173</v>
      </c>
      <c r="E383" s="189" t="s">
        <v>656</v>
      </c>
      <c r="F383" s="190" t="s">
        <v>657</v>
      </c>
      <c r="G383" s="191" t="s">
        <v>171</v>
      </c>
      <c r="H383" s="192">
        <v>33.605</v>
      </c>
      <c r="I383" s="193"/>
      <c r="J383" s="194">
        <f>ROUND(I383*H383,2)</f>
        <v>0</v>
      </c>
      <c r="K383" s="195"/>
      <c r="L383" s="196"/>
      <c r="M383" s="197" t="s">
        <v>1</v>
      </c>
      <c r="N383" s="198" t="s">
        <v>42</v>
      </c>
      <c r="O383" s="58"/>
      <c r="P383" s="168">
        <f>O383*H383</f>
        <v>0</v>
      </c>
      <c r="Q383" s="168">
        <v>0</v>
      </c>
      <c r="R383" s="168">
        <f>Q383*H383</f>
        <v>0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259</v>
      </c>
      <c r="AT383" s="170" t="s">
        <v>173</v>
      </c>
      <c r="AU383" s="170" t="s">
        <v>142</v>
      </c>
      <c r="AY383" s="17" t="s">
        <v>134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142</v>
      </c>
      <c r="BK383" s="171">
        <f>ROUND(I383*H383,2)</f>
        <v>0</v>
      </c>
      <c r="BL383" s="17" t="s">
        <v>180</v>
      </c>
      <c r="BM383" s="170" t="s">
        <v>658</v>
      </c>
    </row>
    <row r="384" spans="2:51" s="13" customFormat="1" ht="12">
      <c r="B384" s="172"/>
      <c r="D384" s="173" t="s">
        <v>144</v>
      </c>
      <c r="E384" s="174" t="s">
        <v>1</v>
      </c>
      <c r="F384" s="175" t="s">
        <v>659</v>
      </c>
      <c r="H384" s="176">
        <v>33.605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142</v>
      </c>
      <c r="AV384" s="13" t="s">
        <v>142</v>
      </c>
      <c r="AW384" s="13" t="s">
        <v>33</v>
      </c>
      <c r="AX384" s="13" t="s">
        <v>84</v>
      </c>
      <c r="AY384" s="174" t="s">
        <v>134</v>
      </c>
    </row>
    <row r="385" spans="1:65" s="2" customFormat="1" ht="21.75" customHeight="1">
      <c r="A385" s="32"/>
      <c r="B385" s="157"/>
      <c r="C385" s="158">
        <v>137</v>
      </c>
      <c r="D385" s="158" t="s">
        <v>137</v>
      </c>
      <c r="E385" s="159" t="s">
        <v>660</v>
      </c>
      <c r="F385" s="160" t="s">
        <v>661</v>
      </c>
      <c r="G385" s="161" t="s">
        <v>140</v>
      </c>
      <c r="H385" s="162">
        <v>26.86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0.03362</v>
      </c>
      <c r="R385" s="168">
        <f>Q385*H385</f>
        <v>0.9030331999999999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180</v>
      </c>
      <c r="AT385" s="170" t="s">
        <v>137</v>
      </c>
      <c r="AU385" s="170" t="s">
        <v>142</v>
      </c>
      <c r="AY385" s="17" t="s">
        <v>134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142</v>
      </c>
      <c r="BK385" s="171">
        <f>ROUND(I385*H385,2)</f>
        <v>0</v>
      </c>
      <c r="BL385" s="17" t="s">
        <v>180</v>
      </c>
      <c r="BM385" s="170" t="s">
        <v>662</v>
      </c>
    </row>
    <row r="386" spans="2:51" s="13" customFormat="1" ht="12">
      <c r="B386" s="172"/>
      <c r="D386" s="173" t="s">
        <v>144</v>
      </c>
      <c r="E386" s="174" t="s">
        <v>1</v>
      </c>
      <c r="F386" s="175" t="s">
        <v>663</v>
      </c>
      <c r="H386" s="176">
        <v>16.92</v>
      </c>
      <c r="I386" s="177"/>
      <c r="L386" s="172"/>
      <c r="M386" s="178"/>
      <c r="N386" s="179"/>
      <c r="O386" s="179"/>
      <c r="P386" s="179"/>
      <c r="Q386" s="179"/>
      <c r="R386" s="179"/>
      <c r="S386" s="179"/>
      <c r="T386" s="180"/>
      <c r="AT386" s="174" t="s">
        <v>144</v>
      </c>
      <c r="AU386" s="174" t="s">
        <v>142</v>
      </c>
      <c r="AV386" s="13" t="s">
        <v>142</v>
      </c>
      <c r="AW386" s="13" t="s">
        <v>33</v>
      </c>
      <c r="AX386" s="13" t="s">
        <v>76</v>
      </c>
      <c r="AY386" s="174" t="s">
        <v>134</v>
      </c>
    </row>
    <row r="387" spans="2:51" s="13" customFormat="1" ht="12">
      <c r="B387" s="172"/>
      <c r="D387" s="173" t="s">
        <v>144</v>
      </c>
      <c r="E387" s="174" t="s">
        <v>1</v>
      </c>
      <c r="F387" s="175" t="s">
        <v>664</v>
      </c>
      <c r="H387" s="176">
        <v>0.18</v>
      </c>
      <c r="I387" s="177"/>
      <c r="L387" s="172"/>
      <c r="M387" s="178"/>
      <c r="N387" s="179"/>
      <c r="O387" s="179"/>
      <c r="P387" s="179"/>
      <c r="Q387" s="179"/>
      <c r="R387" s="179"/>
      <c r="S387" s="179"/>
      <c r="T387" s="180"/>
      <c r="AT387" s="174" t="s">
        <v>144</v>
      </c>
      <c r="AU387" s="174" t="s">
        <v>142</v>
      </c>
      <c r="AV387" s="13" t="s">
        <v>142</v>
      </c>
      <c r="AW387" s="13" t="s">
        <v>33</v>
      </c>
      <c r="AX387" s="13" t="s">
        <v>76</v>
      </c>
      <c r="AY387" s="174" t="s">
        <v>134</v>
      </c>
    </row>
    <row r="388" spans="2:51" s="13" customFormat="1" ht="12">
      <c r="B388" s="172"/>
      <c r="D388" s="173" t="s">
        <v>144</v>
      </c>
      <c r="E388" s="174" t="s">
        <v>1</v>
      </c>
      <c r="F388" s="175" t="s">
        <v>665</v>
      </c>
      <c r="H388" s="176">
        <v>7.56</v>
      </c>
      <c r="I388" s="177"/>
      <c r="L388" s="172"/>
      <c r="M388" s="178"/>
      <c r="N388" s="179"/>
      <c r="O388" s="179"/>
      <c r="P388" s="179"/>
      <c r="Q388" s="179"/>
      <c r="R388" s="179"/>
      <c r="S388" s="179"/>
      <c r="T388" s="180"/>
      <c r="AT388" s="174" t="s">
        <v>144</v>
      </c>
      <c r="AU388" s="174" t="s">
        <v>142</v>
      </c>
      <c r="AV388" s="13" t="s">
        <v>142</v>
      </c>
      <c r="AW388" s="13" t="s">
        <v>33</v>
      </c>
      <c r="AX388" s="13" t="s">
        <v>76</v>
      </c>
      <c r="AY388" s="174" t="s">
        <v>134</v>
      </c>
    </row>
    <row r="389" spans="2:51" s="13" customFormat="1" ht="12">
      <c r="B389" s="172"/>
      <c r="D389" s="173" t="s">
        <v>144</v>
      </c>
      <c r="E389" s="174" t="s">
        <v>1</v>
      </c>
      <c r="F389" s="175" t="s">
        <v>666</v>
      </c>
      <c r="H389" s="176">
        <v>2.2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144</v>
      </c>
      <c r="AU389" s="174" t="s">
        <v>142</v>
      </c>
      <c r="AV389" s="13" t="s">
        <v>142</v>
      </c>
      <c r="AW389" s="13" t="s">
        <v>33</v>
      </c>
      <c r="AX389" s="13" t="s">
        <v>76</v>
      </c>
      <c r="AY389" s="174" t="s">
        <v>134</v>
      </c>
    </row>
    <row r="390" spans="2:51" s="15" customFormat="1" ht="12">
      <c r="B390" s="199"/>
      <c r="D390" s="173" t="s">
        <v>144</v>
      </c>
      <c r="E390" s="200" t="s">
        <v>1</v>
      </c>
      <c r="F390" s="201" t="s">
        <v>187</v>
      </c>
      <c r="H390" s="202">
        <v>26.86</v>
      </c>
      <c r="I390" s="203"/>
      <c r="L390" s="199"/>
      <c r="M390" s="204"/>
      <c r="N390" s="205"/>
      <c r="O390" s="205"/>
      <c r="P390" s="205"/>
      <c r="Q390" s="205"/>
      <c r="R390" s="205"/>
      <c r="S390" s="205"/>
      <c r="T390" s="206"/>
      <c r="AT390" s="200" t="s">
        <v>144</v>
      </c>
      <c r="AU390" s="200" t="s">
        <v>142</v>
      </c>
      <c r="AV390" s="15" t="s">
        <v>141</v>
      </c>
      <c r="AW390" s="15" t="s">
        <v>33</v>
      </c>
      <c r="AX390" s="15" t="s">
        <v>84</v>
      </c>
      <c r="AY390" s="200" t="s">
        <v>134</v>
      </c>
    </row>
    <row r="391" spans="1:65" s="2" customFormat="1" ht="21.75" customHeight="1">
      <c r="A391" s="32"/>
      <c r="B391" s="157"/>
      <c r="C391" s="188">
        <v>138</v>
      </c>
      <c r="D391" s="188" t="s">
        <v>173</v>
      </c>
      <c r="E391" s="189" t="s">
        <v>667</v>
      </c>
      <c r="F391" s="190" t="s">
        <v>668</v>
      </c>
      <c r="G391" s="191" t="s">
        <v>140</v>
      </c>
      <c r="H391" s="192">
        <v>29.546</v>
      </c>
      <c r="I391" s="193"/>
      <c r="J391" s="194">
        <f>ROUND(I391*H391,2)</f>
        <v>0</v>
      </c>
      <c r="K391" s="195"/>
      <c r="L391" s="196"/>
      <c r="M391" s="197" t="s">
        <v>1</v>
      </c>
      <c r="N391" s="198" t="s">
        <v>42</v>
      </c>
      <c r="O391" s="58"/>
      <c r="P391" s="168">
        <f>O391*H391</f>
        <v>0</v>
      </c>
      <c r="Q391" s="168">
        <v>0.0155</v>
      </c>
      <c r="R391" s="168">
        <f>Q391*H391</f>
        <v>0.457963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259</v>
      </c>
      <c r="AT391" s="170" t="s">
        <v>173</v>
      </c>
      <c r="AU391" s="170" t="s">
        <v>142</v>
      </c>
      <c r="AY391" s="17" t="s">
        <v>134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142</v>
      </c>
      <c r="BK391" s="171">
        <f>ROUND(I391*H391,2)</f>
        <v>0</v>
      </c>
      <c r="BL391" s="17" t="s">
        <v>180</v>
      </c>
      <c r="BM391" s="170" t="s">
        <v>669</v>
      </c>
    </row>
    <row r="392" spans="2:51" s="13" customFormat="1" ht="12">
      <c r="B392" s="172"/>
      <c r="D392" s="173" t="s">
        <v>144</v>
      </c>
      <c r="E392" s="174" t="s">
        <v>1</v>
      </c>
      <c r="F392" s="175" t="s">
        <v>670</v>
      </c>
      <c r="H392" s="176">
        <v>29.546</v>
      </c>
      <c r="I392" s="177"/>
      <c r="L392" s="172"/>
      <c r="M392" s="178"/>
      <c r="N392" s="179"/>
      <c r="O392" s="179"/>
      <c r="P392" s="179"/>
      <c r="Q392" s="179"/>
      <c r="R392" s="179"/>
      <c r="S392" s="179"/>
      <c r="T392" s="180"/>
      <c r="AT392" s="174" t="s">
        <v>144</v>
      </c>
      <c r="AU392" s="174" t="s">
        <v>142</v>
      </c>
      <c r="AV392" s="13" t="s">
        <v>142</v>
      </c>
      <c r="AW392" s="13" t="s">
        <v>33</v>
      </c>
      <c r="AX392" s="13" t="s">
        <v>84</v>
      </c>
      <c r="AY392" s="174" t="s">
        <v>134</v>
      </c>
    </row>
    <row r="393" spans="1:65" s="2" customFormat="1" ht="16.5" customHeight="1">
      <c r="A393" s="32"/>
      <c r="B393" s="157"/>
      <c r="C393" s="158">
        <v>139</v>
      </c>
      <c r="D393" s="158" t="s">
        <v>137</v>
      </c>
      <c r="E393" s="159" t="s">
        <v>671</v>
      </c>
      <c r="F393" s="160" t="s">
        <v>672</v>
      </c>
      <c r="G393" s="161" t="s">
        <v>140</v>
      </c>
      <c r="H393" s="162">
        <v>26.86</v>
      </c>
      <c r="I393" s="163"/>
      <c r="J393" s="164">
        <f>ROUND(I393*H393,2)</f>
        <v>0</v>
      </c>
      <c r="K393" s="165"/>
      <c r="L393" s="33"/>
      <c r="M393" s="166" t="s">
        <v>1</v>
      </c>
      <c r="N393" s="167" t="s">
        <v>42</v>
      </c>
      <c r="O393" s="58"/>
      <c r="P393" s="168">
        <f>O393*H393</f>
        <v>0</v>
      </c>
      <c r="Q393" s="168">
        <v>0.0003</v>
      </c>
      <c r="R393" s="168">
        <f>Q393*H393</f>
        <v>0.008058</v>
      </c>
      <c r="S393" s="168">
        <v>0</v>
      </c>
      <c r="T393" s="169">
        <f>S393*H393</f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180</v>
      </c>
      <c r="AT393" s="170" t="s">
        <v>137</v>
      </c>
      <c r="AU393" s="170" t="s">
        <v>142</v>
      </c>
      <c r="AY393" s="17" t="s">
        <v>134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142</v>
      </c>
      <c r="BK393" s="171">
        <f>ROUND(I393*H393,2)</f>
        <v>0</v>
      </c>
      <c r="BL393" s="17" t="s">
        <v>180</v>
      </c>
      <c r="BM393" s="170" t="s">
        <v>673</v>
      </c>
    </row>
    <row r="394" spans="1:65" s="2" customFormat="1" ht="21.75" customHeight="1">
      <c r="A394" s="32"/>
      <c r="B394" s="157"/>
      <c r="C394" s="158">
        <v>140</v>
      </c>
      <c r="D394" s="158" t="s">
        <v>137</v>
      </c>
      <c r="E394" s="159" t="s">
        <v>674</v>
      </c>
      <c r="F394" s="160" t="s">
        <v>675</v>
      </c>
      <c r="G394" s="161" t="s">
        <v>211</v>
      </c>
      <c r="H394" s="162">
        <v>1.373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0</v>
      </c>
      <c r="R394" s="168">
        <f>Q394*H394</f>
        <v>0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180</v>
      </c>
      <c r="AT394" s="170" t="s">
        <v>137</v>
      </c>
      <c r="AU394" s="170" t="s">
        <v>142</v>
      </c>
      <c r="AY394" s="17" t="s">
        <v>134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142</v>
      </c>
      <c r="BK394" s="171">
        <f>ROUND(I394*H394,2)</f>
        <v>0</v>
      </c>
      <c r="BL394" s="17" t="s">
        <v>180</v>
      </c>
      <c r="BM394" s="170" t="s">
        <v>676</v>
      </c>
    </row>
    <row r="395" spans="1:65" s="2" customFormat="1" ht="21.75" customHeight="1">
      <c r="A395" s="32"/>
      <c r="B395" s="157"/>
      <c r="C395" s="158">
        <v>141</v>
      </c>
      <c r="D395" s="158" t="s">
        <v>137</v>
      </c>
      <c r="E395" s="159" t="s">
        <v>677</v>
      </c>
      <c r="F395" s="160" t="s">
        <v>678</v>
      </c>
      <c r="G395" s="161" t="s">
        <v>211</v>
      </c>
      <c r="H395" s="162">
        <v>1.373</v>
      </c>
      <c r="I395" s="163"/>
      <c r="J395" s="164">
        <f>ROUND(I395*H395,2)</f>
        <v>0</v>
      </c>
      <c r="K395" s="165"/>
      <c r="L395" s="33"/>
      <c r="M395" s="166" t="s">
        <v>1</v>
      </c>
      <c r="N395" s="167" t="s">
        <v>42</v>
      </c>
      <c r="O395" s="58"/>
      <c r="P395" s="168">
        <f>O395*H395</f>
        <v>0</v>
      </c>
      <c r="Q395" s="168">
        <v>0</v>
      </c>
      <c r="R395" s="168">
        <f>Q395*H395</f>
        <v>0</v>
      </c>
      <c r="S395" s="168">
        <v>0</v>
      </c>
      <c r="T395" s="169">
        <f>S395*H395</f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70" t="s">
        <v>180</v>
      </c>
      <c r="AT395" s="170" t="s">
        <v>137</v>
      </c>
      <c r="AU395" s="170" t="s">
        <v>142</v>
      </c>
      <c r="AY395" s="17" t="s">
        <v>134</v>
      </c>
      <c r="BE395" s="171">
        <f>IF(N395="základní",J395,0)</f>
        <v>0</v>
      </c>
      <c r="BF395" s="171">
        <f>IF(N395="snížená",J395,0)</f>
        <v>0</v>
      </c>
      <c r="BG395" s="171">
        <f>IF(N395="zákl. přenesená",J395,0)</f>
        <v>0</v>
      </c>
      <c r="BH395" s="171">
        <f>IF(N395="sníž. přenesená",J395,0)</f>
        <v>0</v>
      </c>
      <c r="BI395" s="171">
        <f>IF(N395="nulová",J395,0)</f>
        <v>0</v>
      </c>
      <c r="BJ395" s="17" t="s">
        <v>142</v>
      </c>
      <c r="BK395" s="171">
        <f>ROUND(I395*H395,2)</f>
        <v>0</v>
      </c>
      <c r="BL395" s="17" t="s">
        <v>180</v>
      </c>
      <c r="BM395" s="170" t="s">
        <v>679</v>
      </c>
    </row>
    <row r="396" spans="1:65" s="2" customFormat="1" ht="16.5" customHeight="1">
      <c r="A396" s="32"/>
      <c r="B396" s="157"/>
      <c r="C396" s="158">
        <v>142</v>
      </c>
      <c r="D396" s="158" t="s">
        <v>137</v>
      </c>
      <c r="E396" s="159" t="s">
        <v>680</v>
      </c>
      <c r="F396" s="160" t="s">
        <v>681</v>
      </c>
      <c r="G396" s="161" t="s">
        <v>438</v>
      </c>
      <c r="H396" s="162">
        <v>1</v>
      </c>
      <c r="I396" s="163"/>
      <c r="J396" s="164">
        <f>ROUND(I396*H396,2)</f>
        <v>0</v>
      </c>
      <c r="K396" s="165"/>
      <c r="L396" s="33"/>
      <c r="M396" s="166" t="s">
        <v>1</v>
      </c>
      <c r="N396" s="167" t="s">
        <v>42</v>
      </c>
      <c r="O396" s="58"/>
      <c r="P396" s="168">
        <f>O396*H396</f>
        <v>0</v>
      </c>
      <c r="Q396" s="168">
        <v>0</v>
      </c>
      <c r="R396" s="168">
        <f>Q396*H396</f>
        <v>0</v>
      </c>
      <c r="S396" s="168">
        <v>0</v>
      </c>
      <c r="T396" s="169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70" t="s">
        <v>180</v>
      </c>
      <c r="AT396" s="170" t="s">
        <v>137</v>
      </c>
      <c r="AU396" s="170" t="s">
        <v>142</v>
      </c>
      <c r="AY396" s="17" t="s">
        <v>134</v>
      </c>
      <c r="BE396" s="171">
        <f>IF(N396="základní",J396,0)</f>
        <v>0</v>
      </c>
      <c r="BF396" s="171">
        <f>IF(N396="snížená",J396,0)</f>
        <v>0</v>
      </c>
      <c r="BG396" s="171">
        <f>IF(N396="zákl. přenesená",J396,0)</f>
        <v>0</v>
      </c>
      <c r="BH396" s="171">
        <f>IF(N396="sníž. přenesená",J396,0)</f>
        <v>0</v>
      </c>
      <c r="BI396" s="171">
        <f>IF(N396="nulová",J396,0)</f>
        <v>0</v>
      </c>
      <c r="BJ396" s="17" t="s">
        <v>142</v>
      </c>
      <c r="BK396" s="171">
        <f>ROUND(I396*H396,2)</f>
        <v>0</v>
      </c>
      <c r="BL396" s="17" t="s">
        <v>180</v>
      </c>
      <c r="BM396" s="170" t="s">
        <v>682</v>
      </c>
    </row>
    <row r="397" spans="2:63" s="12" customFormat="1" ht="22.9" customHeight="1">
      <c r="B397" s="144"/>
      <c r="D397" s="145" t="s">
        <v>75</v>
      </c>
      <c r="E397" s="155" t="s">
        <v>683</v>
      </c>
      <c r="F397" s="155" t="s">
        <v>684</v>
      </c>
      <c r="I397" s="147"/>
      <c r="J397" s="156">
        <f>BK397</f>
        <v>0</v>
      </c>
      <c r="L397" s="144"/>
      <c r="M397" s="149"/>
      <c r="N397" s="150"/>
      <c r="O397" s="150"/>
      <c r="P397" s="151">
        <f>SUM(P398:P402)</f>
        <v>0</v>
      </c>
      <c r="Q397" s="150"/>
      <c r="R397" s="151">
        <f>SUM(R398:R402)</f>
        <v>0.001617</v>
      </c>
      <c r="S397" s="150"/>
      <c r="T397" s="152">
        <f>SUM(T398:T402)</f>
        <v>0</v>
      </c>
      <c r="AR397" s="145" t="s">
        <v>142</v>
      </c>
      <c r="AT397" s="153" t="s">
        <v>75</v>
      </c>
      <c r="AU397" s="153" t="s">
        <v>84</v>
      </c>
      <c r="AY397" s="145" t="s">
        <v>134</v>
      </c>
      <c r="BK397" s="154">
        <f>SUM(BK398:BK402)</f>
        <v>0</v>
      </c>
    </row>
    <row r="398" spans="1:65" s="2" customFormat="1" ht="21.75" customHeight="1">
      <c r="A398" s="32"/>
      <c r="B398" s="157"/>
      <c r="C398" s="158">
        <v>143</v>
      </c>
      <c r="D398" s="158" t="s">
        <v>137</v>
      </c>
      <c r="E398" s="159" t="s">
        <v>685</v>
      </c>
      <c r="F398" s="160" t="s">
        <v>686</v>
      </c>
      <c r="G398" s="161" t="s">
        <v>140</v>
      </c>
      <c r="H398" s="162">
        <v>4.9</v>
      </c>
      <c r="I398" s="163"/>
      <c r="J398" s="164">
        <f>ROUND(I398*H398,2)</f>
        <v>0</v>
      </c>
      <c r="K398" s="165"/>
      <c r="L398" s="33"/>
      <c r="M398" s="166" t="s">
        <v>1</v>
      </c>
      <c r="N398" s="167" t="s">
        <v>42</v>
      </c>
      <c r="O398" s="58"/>
      <c r="P398" s="168">
        <f>O398*H398</f>
        <v>0</v>
      </c>
      <c r="Q398" s="168">
        <v>7E-05</v>
      </c>
      <c r="R398" s="168">
        <f>Q398*H398</f>
        <v>0.000343</v>
      </c>
      <c r="S398" s="168">
        <v>0</v>
      </c>
      <c r="T398" s="169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70" t="s">
        <v>180</v>
      </c>
      <c r="AT398" s="170" t="s">
        <v>137</v>
      </c>
      <c r="AU398" s="170" t="s">
        <v>142</v>
      </c>
      <c r="AY398" s="17" t="s">
        <v>134</v>
      </c>
      <c r="BE398" s="171">
        <f>IF(N398="základní",J398,0)</f>
        <v>0</v>
      </c>
      <c r="BF398" s="171">
        <f>IF(N398="snížená",J398,0)</f>
        <v>0</v>
      </c>
      <c r="BG398" s="171">
        <f>IF(N398="zákl. přenesená",J398,0)</f>
        <v>0</v>
      </c>
      <c r="BH398" s="171">
        <f>IF(N398="sníž. přenesená",J398,0)</f>
        <v>0</v>
      </c>
      <c r="BI398" s="171">
        <f>IF(N398="nulová",J398,0)</f>
        <v>0</v>
      </c>
      <c r="BJ398" s="17" t="s">
        <v>142</v>
      </c>
      <c r="BK398" s="171">
        <f>ROUND(I398*H398,2)</f>
        <v>0</v>
      </c>
      <c r="BL398" s="17" t="s">
        <v>180</v>
      </c>
      <c r="BM398" s="170" t="s">
        <v>687</v>
      </c>
    </row>
    <row r="399" spans="1:65" s="2" customFormat="1" ht="21.75" customHeight="1">
      <c r="A399" s="32"/>
      <c r="B399" s="157"/>
      <c r="C399" s="158">
        <v>144</v>
      </c>
      <c r="D399" s="158" t="s">
        <v>137</v>
      </c>
      <c r="E399" s="159" t="s">
        <v>688</v>
      </c>
      <c r="F399" s="160" t="s">
        <v>689</v>
      </c>
      <c r="G399" s="161" t="s">
        <v>140</v>
      </c>
      <c r="H399" s="162">
        <v>4.9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0.00014</v>
      </c>
      <c r="R399" s="168">
        <f>Q399*H399</f>
        <v>0.000686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180</v>
      </c>
      <c r="AT399" s="170" t="s">
        <v>137</v>
      </c>
      <c r="AU399" s="170" t="s">
        <v>142</v>
      </c>
      <c r="AY399" s="17" t="s">
        <v>134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142</v>
      </c>
      <c r="BK399" s="171">
        <f>ROUND(I399*H399,2)</f>
        <v>0</v>
      </c>
      <c r="BL399" s="17" t="s">
        <v>180</v>
      </c>
      <c r="BM399" s="170" t="s">
        <v>690</v>
      </c>
    </row>
    <row r="400" spans="2:51" s="14" customFormat="1" ht="12">
      <c r="B400" s="181"/>
      <c r="D400" s="173" t="s">
        <v>144</v>
      </c>
      <c r="E400" s="182" t="s">
        <v>1</v>
      </c>
      <c r="F400" s="183" t="s">
        <v>691</v>
      </c>
      <c r="H400" s="182" t="s">
        <v>1</v>
      </c>
      <c r="I400" s="184"/>
      <c r="L400" s="181"/>
      <c r="M400" s="185"/>
      <c r="N400" s="186"/>
      <c r="O400" s="186"/>
      <c r="P400" s="186"/>
      <c r="Q400" s="186"/>
      <c r="R400" s="186"/>
      <c r="S400" s="186"/>
      <c r="T400" s="187"/>
      <c r="AT400" s="182" t="s">
        <v>144</v>
      </c>
      <c r="AU400" s="182" t="s">
        <v>142</v>
      </c>
      <c r="AV400" s="14" t="s">
        <v>84</v>
      </c>
      <c r="AW400" s="14" t="s">
        <v>33</v>
      </c>
      <c r="AX400" s="14" t="s">
        <v>76</v>
      </c>
      <c r="AY400" s="182" t="s">
        <v>134</v>
      </c>
    </row>
    <row r="401" spans="2:51" s="13" customFormat="1" ht="12">
      <c r="B401" s="172"/>
      <c r="D401" s="173" t="s">
        <v>144</v>
      </c>
      <c r="E401" s="174" t="s">
        <v>1</v>
      </c>
      <c r="F401" s="175" t="s">
        <v>692</v>
      </c>
      <c r="H401" s="176">
        <v>4.9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144</v>
      </c>
      <c r="AU401" s="174" t="s">
        <v>142</v>
      </c>
      <c r="AV401" s="13" t="s">
        <v>142</v>
      </c>
      <c r="AW401" s="13" t="s">
        <v>33</v>
      </c>
      <c r="AX401" s="13" t="s">
        <v>84</v>
      </c>
      <c r="AY401" s="174" t="s">
        <v>134</v>
      </c>
    </row>
    <row r="402" spans="1:65" s="2" customFormat="1" ht="21.75" customHeight="1">
      <c r="A402" s="32"/>
      <c r="B402" s="157"/>
      <c r="C402" s="158">
        <v>145</v>
      </c>
      <c r="D402" s="158" t="s">
        <v>137</v>
      </c>
      <c r="E402" s="159" t="s">
        <v>693</v>
      </c>
      <c r="F402" s="160" t="s">
        <v>694</v>
      </c>
      <c r="G402" s="161" t="s">
        <v>140</v>
      </c>
      <c r="H402" s="162">
        <v>4.9</v>
      </c>
      <c r="I402" s="163"/>
      <c r="J402" s="164">
        <f>ROUND(I402*H402,2)</f>
        <v>0</v>
      </c>
      <c r="K402" s="165"/>
      <c r="L402" s="33"/>
      <c r="M402" s="166" t="s">
        <v>1</v>
      </c>
      <c r="N402" s="167" t="s">
        <v>42</v>
      </c>
      <c r="O402" s="58"/>
      <c r="P402" s="168">
        <f>O402*H402</f>
        <v>0</v>
      </c>
      <c r="Q402" s="168">
        <v>0.00012</v>
      </c>
      <c r="R402" s="168">
        <f>Q402*H402</f>
        <v>0.0005880000000000001</v>
      </c>
      <c r="S402" s="168">
        <v>0</v>
      </c>
      <c r="T402" s="16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0" t="s">
        <v>180</v>
      </c>
      <c r="AT402" s="170" t="s">
        <v>137</v>
      </c>
      <c r="AU402" s="170" t="s">
        <v>142</v>
      </c>
      <c r="AY402" s="17" t="s">
        <v>134</v>
      </c>
      <c r="BE402" s="171">
        <f>IF(N402="základní",J402,0)</f>
        <v>0</v>
      </c>
      <c r="BF402" s="171">
        <f>IF(N402="snížená",J402,0)</f>
        <v>0</v>
      </c>
      <c r="BG402" s="171">
        <f>IF(N402="zákl. přenesená",J402,0)</f>
        <v>0</v>
      </c>
      <c r="BH402" s="171">
        <f>IF(N402="sníž. přenesená",J402,0)</f>
        <v>0</v>
      </c>
      <c r="BI402" s="171">
        <f>IF(N402="nulová",J402,0)</f>
        <v>0</v>
      </c>
      <c r="BJ402" s="17" t="s">
        <v>142</v>
      </c>
      <c r="BK402" s="171">
        <f>ROUND(I402*H402,2)</f>
        <v>0</v>
      </c>
      <c r="BL402" s="17" t="s">
        <v>180</v>
      </c>
      <c r="BM402" s="170" t="s">
        <v>695</v>
      </c>
    </row>
    <row r="403" spans="2:63" s="12" customFormat="1" ht="22.9" customHeight="1">
      <c r="B403" s="144"/>
      <c r="D403" s="145" t="s">
        <v>75</v>
      </c>
      <c r="E403" s="155" t="s">
        <v>696</v>
      </c>
      <c r="F403" s="155" t="s">
        <v>697</v>
      </c>
      <c r="I403" s="147"/>
      <c r="J403" s="156">
        <f>BK403</f>
        <v>0</v>
      </c>
      <c r="L403" s="144"/>
      <c r="M403" s="149"/>
      <c r="N403" s="150"/>
      <c r="O403" s="150"/>
      <c r="P403" s="151">
        <f>SUM(P404:P420)</f>
        <v>0</v>
      </c>
      <c r="Q403" s="150"/>
      <c r="R403" s="151">
        <f>SUM(R404:R420)</f>
        <v>0.012801260000000002</v>
      </c>
      <c r="S403" s="150"/>
      <c r="T403" s="152">
        <f>SUM(T404:T420)</f>
        <v>0.00044733</v>
      </c>
      <c r="AR403" s="145" t="s">
        <v>142</v>
      </c>
      <c r="AT403" s="153" t="s">
        <v>75</v>
      </c>
      <c r="AU403" s="153" t="s">
        <v>84</v>
      </c>
      <c r="AY403" s="145" t="s">
        <v>134</v>
      </c>
      <c r="BK403" s="154">
        <f>SUM(BK404:BK420)</f>
        <v>0</v>
      </c>
    </row>
    <row r="404" spans="1:65" s="2" customFormat="1" ht="21.75" customHeight="1">
      <c r="A404" s="32"/>
      <c r="B404" s="157"/>
      <c r="C404" s="158">
        <v>146</v>
      </c>
      <c r="D404" s="158" t="s">
        <v>137</v>
      </c>
      <c r="E404" s="159" t="s">
        <v>178</v>
      </c>
      <c r="F404" s="160" t="s">
        <v>179</v>
      </c>
      <c r="G404" s="161" t="s">
        <v>140</v>
      </c>
      <c r="H404" s="162">
        <v>30.698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</v>
      </c>
      <c r="R404" s="168">
        <f>Q404*H404</f>
        <v>0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180</v>
      </c>
      <c r="AT404" s="170" t="s">
        <v>137</v>
      </c>
      <c r="AU404" s="170" t="s">
        <v>142</v>
      </c>
      <c r="AY404" s="17" t="s">
        <v>134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142</v>
      </c>
      <c r="BK404" s="171">
        <f>ROUND(I404*H404,2)</f>
        <v>0</v>
      </c>
      <c r="BL404" s="17" t="s">
        <v>180</v>
      </c>
      <c r="BM404" s="170" t="s">
        <v>698</v>
      </c>
    </row>
    <row r="405" spans="2:51" s="14" customFormat="1" ht="12">
      <c r="B405" s="181"/>
      <c r="D405" s="173" t="s">
        <v>144</v>
      </c>
      <c r="E405" s="182" t="s">
        <v>1</v>
      </c>
      <c r="F405" s="183" t="s">
        <v>184</v>
      </c>
      <c r="H405" s="182" t="s">
        <v>1</v>
      </c>
      <c r="I405" s="184"/>
      <c r="L405" s="181"/>
      <c r="M405" s="185"/>
      <c r="N405" s="186"/>
      <c r="O405" s="186"/>
      <c r="P405" s="186"/>
      <c r="Q405" s="186"/>
      <c r="R405" s="186"/>
      <c r="S405" s="186"/>
      <c r="T405" s="187"/>
      <c r="AT405" s="182" t="s">
        <v>144</v>
      </c>
      <c r="AU405" s="182" t="s">
        <v>142</v>
      </c>
      <c r="AV405" s="14" t="s">
        <v>84</v>
      </c>
      <c r="AW405" s="14" t="s">
        <v>33</v>
      </c>
      <c r="AX405" s="14" t="s">
        <v>76</v>
      </c>
      <c r="AY405" s="182" t="s">
        <v>134</v>
      </c>
    </row>
    <row r="406" spans="2:51" s="13" customFormat="1" ht="12">
      <c r="B406" s="172"/>
      <c r="D406" s="173" t="s">
        <v>144</v>
      </c>
      <c r="E406" s="174" t="s">
        <v>1</v>
      </c>
      <c r="F406" s="175" t="s">
        <v>699</v>
      </c>
      <c r="H406" s="176">
        <v>0.885</v>
      </c>
      <c r="I406" s="177"/>
      <c r="L406" s="172"/>
      <c r="M406" s="178"/>
      <c r="N406" s="179"/>
      <c r="O406" s="179"/>
      <c r="P406" s="179"/>
      <c r="Q406" s="179"/>
      <c r="R406" s="179"/>
      <c r="S406" s="179"/>
      <c r="T406" s="180"/>
      <c r="AT406" s="174" t="s">
        <v>144</v>
      </c>
      <c r="AU406" s="174" t="s">
        <v>142</v>
      </c>
      <c r="AV406" s="13" t="s">
        <v>142</v>
      </c>
      <c r="AW406" s="13" t="s">
        <v>33</v>
      </c>
      <c r="AX406" s="13" t="s">
        <v>76</v>
      </c>
      <c r="AY406" s="174" t="s">
        <v>134</v>
      </c>
    </row>
    <row r="407" spans="2:51" s="13" customFormat="1" ht="12">
      <c r="B407" s="172"/>
      <c r="D407" s="173" t="s">
        <v>144</v>
      </c>
      <c r="E407" s="174" t="s">
        <v>1</v>
      </c>
      <c r="F407" s="175" t="s">
        <v>246</v>
      </c>
      <c r="H407" s="176">
        <v>4.363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144</v>
      </c>
      <c r="AU407" s="174" t="s">
        <v>142</v>
      </c>
      <c r="AV407" s="13" t="s">
        <v>142</v>
      </c>
      <c r="AW407" s="13" t="s">
        <v>33</v>
      </c>
      <c r="AX407" s="13" t="s">
        <v>76</v>
      </c>
      <c r="AY407" s="174" t="s">
        <v>134</v>
      </c>
    </row>
    <row r="408" spans="2:51" s="14" customFormat="1" ht="12">
      <c r="B408" s="181"/>
      <c r="D408" s="173" t="s">
        <v>144</v>
      </c>
      <c r="E408" s="182" t="s">
        <v>1</v>
      </c>
      <c r="F408" s="183" t="s">
        <v>700</v>
      </c>
      <c r="H408" s="182" t="s">
        <v>1</v>
      </c>
      <c r="I408" s="184"/>
      <c r="L408" s="181"/>
      <c r="M408" s="185"/>
      <c r="N408" s="186"/>
      <c r="O408" s="186"/>
      <c r="P408" s="186"/>
      <c r="Q408" s="186"/>
      <c r="R408" s="186"/>
      <c r="S408" s="186"/>
      <c r="T408" s="187"/>
      <c r="AT408" s="182" t="s">
        <v>144</v>
      </c>
      <c r="AU408" s="182" t="s">
        <v>142</v>
      </c>
      <c r="AV408" s="14" t="s">
        <v>84</v>
      </c>
      <c r="AW408" s="14" t="s">
        <v>33</v>
      </c>
      <c r="AX408" s="14" t="s">
        <v>76</v>
      </c>
      <c r="AY408" s="182" t="s">
        <v>134</v>
      </c>
    </row>
    <row r="409" spans="2:51" s="13" customFormat="1" ht="12">
      <c r="B409" s="172"/>
      <c r="D409" s="173" t="s">
        <v>144</v>
      </c>
      <c r="E409" s="174" t="s">
        <v>1</v>
      </c>
      <c r="F409" s="175" t="s">
        <v>701</v>
      </c>
      <c r="H409" s="176">
        <v>5.082</v>
      </c>
      <c r="I409" s="177"/>
      <c r="L409" s="172"/>
      <c r="M409" s="178"/>
      <c r="N409" s="179"/>
      <c r="O409" s="179"/>
      <c r="P409" s="179"/>
      <c r="Q409" s="179"/>
      <c r="R409" s="179"/>
      <c r="S409" s="179"/>
      <c r="T409" s="180"/>
      <c r="AT409" s="174" t="s">
        <v>144</v>
      </c>
      <c r="AU409" s="174" t="s">
        <v>142</v>
      </c>
      <c r="AV409" s="13" t="s">
        <v>142</v>
      </c>
      <c r="AW409" s="13" t="s">
        <v>33</v>
      </c>
      <c r="AX409" s="13" t="s">
        <v>76</v>
      </c>
      <c r="AY409" s="174" t="s">
        <v>134</v>
      </c>
    </row>
    <row r="410" spans="2:51" s="13" customFormat="1" ht="12">
      <c r="B410" s="172"/>
      <c r="D410" s="173" t="s">
        <v>144</v>
      </c>
      <c r="E410" s="174" t="s">
        <v>1</v>
      </c>
      <c r="F410" s="175" t="s">
        <v>702</v>
      </c>
      <c r="H410" s="176">
        <v>2.268</v>
      </c>
      <c r="I410" s="177"/>
      <c r="L410" s="172"/>
      <c r="M410" s="178"/>
      <c r="N410" s="179"/>
      <c r="O410" s="179"/>
      <c r="P410" s="179"/>
      <c r="Q410" s="179"/>
      <c r="R410" s="179"/>
      <c r="S410" s="179"/>
      <c r="T410" s="180"/>
      <c r="AT410" s="174" t="s">
        <v>144</v>
      </c>
      <c r="AU410" s="174" t="s">
        <v>142</v>
      </c>
      <c r="AV410" s="13" t="s">
        <v>142</v>
      </c>
      <c r="AW410" s="13" t="s">
        <v>33</v>
      </c>
      <c r="AX410" s="13" t="s">
        <v>76</v>
      </c>
      <c r="AY410" s="174" t="s">
        <v>134</v>
      </c>
    </row>
    <row r="411" spans="2:51" s="13" customFormat="1" ht="12">
      <c r="B411" s="172"/>
      <c r="D411" s="173" t="s">
        <v>144</v>
      </c>
      <c r="E411" s="174" t="s">
        <v>1</v>
      </c>
      <c r="F411" s="175" t="s">
        <v>703</v>
      </c>
      <c r="H411" s="176">
        <v>0.66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144</v>
      </c>
      <c r="AU411" s="174" t="s">
        <v>142</v>
      </c>
      <c r="AV411" s="13" t="s">
        <v>142</v>
      </c>
      <c r="AW411" s="13" t="s">
        <v>33</v>
      </c>
      <c r="AX411" s="13" t="s">
        <v>76</v>
      </c>
      <c r="AY411" s="174" t="s">
        <v>134</v>
      </c>
    </row>
    <row r="412" spans="2:51" s="14" customFormat="1" ht="12">
      <c r="B412" s="181"/>
      <c r="D412" s="173" t="s">
        <v>144</v>
      </c>
      <c r="E412" s="182" t="s">
        <v>1</v>
      </c>
      <c r="F412" s="183" t="s">
        <v>704</v>
      </c>
      <c r="H412" s="182" t="s">
        <v>1</v>
      </c>
      <c r="I412" s="184"/>
      <c r="L412" s="181"/>
      <c r="M412" s="185"/>
      <c r="N412" s="186"/>
      <c r="O412" s="186"/>
      <c r="P412" s="186"/>
      <c r="Q412" s="186"/>
      <c r="R412" s="186"/>
      <c r="S412" s="186"/>
      <c r="T412" s="187"/>
      <c r="AT412" s="182" t="s">
        <v>144</v>
      </c>
      <c r="AU412" s="182" t="s">
        <v>142</v>
      </c>
      <c r="AV412" s="14" t="s">
        <v>84</v>
      </c>
      <c r="AW412" s="14" t="s">
        <v>33</v>
      </c>
      <c r="AX412" s="14" t="s">
        <v>76</v>
      </c>
      <c r="AY412" s="182" t="s">
        <v>134</v>
      </c>
    </row>
    <row r="413" spans="2:51" s="13" customFormat="1" ht="12">
      <c r="B413" s="172"/>
      <c r="D413" s="173" t="s">
        <v>144</v>
      </c>
      <c r="E413" s="174" t="s">
        <v>1</v>
      </c>
      <c r="F413" s="175" t="s">
        <v>705</v>
      </c>
      <c r="H413" s="176">
        <v>8.84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144</v>
      </c>
      <c r="AU413" s="174" t="s">
        <v>142</v>
      </c>
      <c r="AV413" s="13" t="s">
        <v>142</v>
      </c>
      <c r="AW413" s="13" t="s">
        <v>33</v>
      </c>
      <c r="AX413" s="13" t="s">
        <v>76</v>
      </c>
      <c r="AY413" s="174" t="s">
        <v>134</v>
      </c>
    </row>
    <row r="414" spans="2:51" s="13" customFormat="1" ht="12">
      <c r="B414" s="172"/>
      <c r="D414" s="173" t="s">
        <v>144</v>
      </c>
      <c r="E414" s="174" t="s">
        <v>1</v>
      </c>
      <c r="F414" s="175" t="s">
        <v>706</v>
      </c>
      <c r="H414" s="176">
        <v>8.6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142</v>
      </c>
      <c r="AV414" s="13" t="s">
        <v>142</v>
      </c>
      <c r="AW414" s="13" t="s">
        <v>33</v>
      </c>
      <c r="AX414" s="13" t="s">
        <v>76</v>
      </c>
      <c r="AY414" s="174" t="s">
        <v>134</v>
      </c>
    </row>
    <row r="415" spans="2:51" s="15" customFormat="1" ht="12">
      <c r="B415" s="199"/>
      <c r="D415" s="173" t="s">
        <v>144</v>
      </c>
      <c r="E415" s="200" t="s">
        <v>1</v>
      </c>
      <c r="F415" s="201" t="s">
        <v>187</v>
      </c>
      <c r="H415" s="202">
        <v>30.698</v>
      </c>
      <c r="I415" s="203"/>
      <c r="L415" s="199"/>
      <c r="M415" s="204"/>
      <c r="N415" s="205"/>
      <c r="O415" s="205"/>
      <c r="P415" s="205"/>
      <c r="Q415" s="205"/>
      <c r="R415" s="205"/>
      <c r="S415" s="205"/>
      <c r="T415" s="206"/>
      <c r="AT415" s="200" t="s">
        <v>144</v>
      </c>
      <c r="AU415" s="200" t="s">
        <v>142</v>
      </c>
      <c r="AV415" s="15" t="s">
        <v>141</v>
      </c>
      <c r="AW415" s="15" t="s">
        <v>33</v>
      </c>
      <c r="AX415" s="15" t="s">
        <v>84</v>
      </c>
      <c r="AY415" s="200" t="s">
        <v>134</v>
      </c>
    </row>
    <row r="416" spans="1:65" s="2" customFormat="1" ht="16.5" customHeight="1">
      <c r="A416" s="32"/>
      <c r="B416" s="157"/>
      <c r="C416" s="158">
        <v>147</v>
      </c>
      <c r="D416" s="158" t="s">
        <v>137</v>
      </c>
      <c r="E416" s="159" t="s">
        <v>707</v>
      </c>
      <c r="F416" s="160" t="s">
        <v>708</v>
      </c>
      <c r="G416" s="161" t="s">
        <v>140</v>
      </c>
      <c r="H416" s="162">
        <v>1.443</v>
      </c>
      <c r="I416" s="163"/>
      <c r="J416" s="164">
        <f>ROUND(I416*H416,2)</f>
        <v>0</v>
      </c>
      <c r="K416" s="165"/>
      <c r="L416" s="33"/>
      <c r="M416" s="166" t="s">
        <v>1</v>
      </c>
      <c r="N416" s="167" t="s">
        <v>42</v>
      </c>
      <c r="O416" s="58"/>
      <c r="P416" s="168">
        <f>O416*H416</f>
        <v>0</v>
      </c>
      <c r="Q416" s="168">
        <v>0.001</v>
      </c>
      <c r="R416" s="168">
        <f>Q416*H416</f>
        <v>0.001443</v>
      </c>
      <c r="S416" s="168">
        <v>0.00031</v>
      </c>
      <c r="T416" s="169">
        <f>S416*H416</f>
        <v>0.00044733</v>
      </c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R416" s="170" t="s">
        <v>180</v>
      </c>
      <c r="AT416" s="170" t="s">
        <v>137</v>
      </c>
      <c r="AU416" s="170" t="s">
        <v>142</v>
      </c>
      <c r="AY416" s="17" t="s">
        <v>134</v>
      </c>
      <c r="BE416" s="171">
        <f>IF(N416="základní",J416,0)</f>
        <v>0</v>
      </c>
      <c r="BF416" s="171">
        <f>IF(N416="snížená",J416,0)</f>
        <v>0</v>
      </c>
      <c r="BG416" s="171">
        <f>IF(N416="zákl. přenesená",J416,0)</f>
        <v>0</v>
      </c>
      <c r="BH416" s="171">
        <f>IF(N416="sníž. přenesená",J416,0)</f>
        <v>0</v>
      </c>
      <c r="BI416" s="171">
        <f>IF(N416="nulová",J416,0)</f>
        <v>0</v>
      </c>
      <c r="BJ416" s="17" t="s">
        <v>142</v>
      </c>
      <c r="BK416" s="171">
        <f>ROUND(I416*H416,2)</f>
        <v>0</v>
      </c>
      <c r="BL416" s="17" t="s">
        <v>180</v>
      </c>
      <c r="BM416" s="170" t="s">
        <v>709</v>
      </c>
    </row>
    <row r="417" spans="2:51" s="14" customFormat="1" ht="12">
      <c r="B417" s="181"/>
      <c r="D417" s="173" t="s">
        <v>144</v>
      </c>
      <c r="E417" s="182" t="s">
        <v>1</v>
      </c>
      <c r="F417" s="183" t="s">
        <v>710</v>
      </c>
      <c r="H417" s="182" t="s">
        <v>1</v>
      </c>
      <c r="I417" s="184"/>
      <c r="L417" s="181"/>
      <c r="M417" s="185"/>
      <c r="N417" s="186"/>
      <c r="O417" s="186"/>
      <c r="P417" s="186"/>
      <c r="Q417" s="186"/>
      <c r="R417" s="186"/>
      <c r="S417" s="186"/>
      <c r="T417" s="187"/>
      <c r="AT417" s="182" t="s">
        <v>144</v>
      </c>
      <c r="AU417" s="182" t="s">
        <v>142</v>
      </c>
      <c r="AV417" s="14" t="s">
        <v>84</v>
      </c>
      <c r="AW417" s="14" t="s">
        <v>33</v>
      </c>
      <c r="AX417" s="14" t="s">
        <v>76</v>
      </c>
      <c r="AY417" s="182" t="s">
        <v>134</v>
      </c>
    </row>
    <row r="418" spans="2:51" s="13" customFormat="1" ht="12">
      <c r="B418" s="172"/>
      <c r="D418" s="173" t="s">
        <v>144</v>
      </c>
      <c r="E418" s="174" t="s">
        <v>1</v>
      </c>
      <c r="F418" s="175" t="s">
        <v>711</v>
      </c>
      <c r="H418" s="176">
        <v>1.443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144</v>
      </c>
      <c r="AU418" s="174" t="s">
        <v>142</v>
      </c>
      <c r="AV418" s="13" t="s">
        <v>142</v>
      </c>
      <c r="AW418" s="13" t="s">
        <v>33</v>
      </c>
      <c r="AX418" s="13" t="s">
        <v>84</v>
      </c>
      <c r="AY418" s="174" t="s">
        <v>134</v>
      </c>
    </row>
    <row r="419" spans="1:65" s="2" customFormat="1" ht="21.75" customHeight="1">
      <c r="A419" s="32"/>
      <c r="B419" s="157"/>
      <c r="C419" s="158">
        <v>148</v>
      </c>
      <c r="D419" s="158" t="s">
        <v>137</v>
      </c>
      <c r="E419" s="159" t="s">
        <v>712</v>
      </c>
      <c r="F419" s="160" t="s">
        <v>713</v>
      </c>
      <c r="G419" s="161" t="s">
        <v>140</v>
      </c>
      <c r="H419" s="162">
        <v>30.698</v>
      </c>
      <c r="I419" s="163"/>
      <c r="J419" s="164">
        <f>ROUND(I419*H419,2)</f>
        <v>0</v>
      </c>
      <c r="K419" s="165"/>
      <c r="L419" s="33"/>
      <c r="M419" s="166" t="s">
        <v>1</v>
      </c>
      <c r="N419" s="167" t="s">
        <v>42</v>
      </c>
      <c r="O419" s="58"/>
      <c r="P419" s="168">
        <f>O419*H419</f>
        <v>0</v>
      </c>
      <c r="Q419" s="168">
        <v>0.00021</v>
      </c>
      <c r="R419" s="168">
        <f>Q419*H419</f>
        <v>0.00644658</v>
      </c>
      <c r="S419" s="168">
        <v>0</v>
      </c>
      <c r="T419" s="169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70" t="s">
        <v>180</v>
      </c>
      <c r="AT419" s="170" t="s">
        <v>137</v>
      </c>
      <c r="AU419" s="170" t="s">
        <v>142</v>
      </c>
      <c r="AY419" s="17" t="s">
        <v>134</v>
      </c>
      <c r="BE419" s="171">
        <f>IF(N419="základní",J419,0)</f>
        <v>0</v>
      </c>
      <c r="BF419" s="171">
        <f>IF(N419="snížená",J419,0)</f>
        <v>0</v>
      </c>
      <c r="BG419" s="171">
        <f>IF(N419="zákl. přenesená",J419,0)</f>
        <v>0</v>
      </c>
      <c r="BH419" s="171">
        <f>IF(N419="sníž. přenesená",J419,0)</f>
        <v>0</v>
      </c>
      <c r="BI419" s="171">
        <f>IF(N419="nulová",J419,0)</f>
        <v>0</v>
      </c>
      <c r="BJ419" s="17" t="s">
        <v>142</v>
      </c>
      <c r="BK419" s="171">
        <f>ROUND(I419*H419,2)</f>
        <v>0</v>
      </c>
      <c r="BL419" s="17" t="s">
        <v>180</v>
      </c>
      <c r="BM419" s="170" t="s">
        <v>714</v>
      </c>
    </row>
    <row r="420" spans="1:65" s="2" customFormat="1" ht="21.75" customHeight="1">
      <c r="A420" s="32"/>
      <c r="B420" s="157"/>
      <c r="C420" s="158">
        <v>149</v>
      </c>
      <c r="D420" s="158" t="s">
        <v>137</v>
      </c>
      <c r="E420" s="159" t="s">
        <v>715</v>
      </c>
      <c r="F420" s="160" t="s">
        <v>716</v>
      </c>
      <c r="G420" s="161" t="s">
        <v>140</v>
      </c>
      <c r="H420" s="162">
        <v>30.698</v>
      </c>
      <c r="I420" s="163"/>
      <c r="J420" s="164">
        <f>ROUND(I420*H420,2)</f>
        <v>0</v>
      </c>
      <c r="K420" s="165"/>
      <c r="L420" s="33"/>
      <c r="M420" s="166" t="s">
        <v>1</v>
      </c>
      <c r="N420" s="167" t="s">
        <v>42</v>
      </c>
      <c r="O420" s="58"/>
      <c r="P420" s="168">
        <f>O420*H420</f>
        <v>0</v>
      </c>
      <c r="Q420" s="168">
        <v>0.00016</v>
      </c>
      <c r="R420" s="168">
        <f>Q420*H420</f>
        <v>0.004911680000000001</v>
      </c>
      <c r="S420" s="168">
        <v>0</v>
      </c>
      <c r="T420" s="169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70" t="s">
        <v>180</v>
      </c>
      <c r="AT420" s="170" t="s">
        <v>137</v>
      </c>
      <c r="AU420" s="170" t="s">
        <v>142</v>
      </c>
      <c r="AY420" s="17" t="s">
        <v>134</v>
      </c>
      <c r="BE420" s="171">
        <f>IF(N420="základní",J420,0)</f>
        <v>0</v>
      </c>
      <c r="BF420" s="171">
        <f>IF(N420="snížená",J420,0)</f>
        <v>0</v>
      </c>
      <c r="BG420" s="171">
        <f>IF(N420="zákl. přenesená",J420,0)</f>
        <v>0</v>
      </c>
      <c r="BH420" s="171">
        <f>IF(N420="sníž. přenesená",J420,0)</f>
        <v>0</v>
      </c>
      <c r="BI420" s="171">
        <f>IF(N420="nulová",J420,0)</f>
        <v>0</v>
      </c>
      <c r="BJ420" s="17" t="s">
        <v>142</v>
      </c>
      <c r="BK420" s="171">
        <f>ROUND(I420*H420,2)</f>
        <v>0</v>
      </c>
      <c r="BL420" s="17" t="s">
        <v>180</v>
      </c>
      <c r="BM420" s="170" t="s">
        <v>717</v>
      </c>
    </row>
    <row r="421" spans="2:63" s="12" customFormat="1" ht="25.9" customHeight="1">
      <c r="B421" s="144"/>
      <c r="D421" s="145" t="s">
        <v>75</v>
      </c>
      <c r="E421" s="146" t="s">
        <v>718</v>
      </c>
      <c r="F421" s="146" t="s">
        <v>719</v>
      </c>
      <c r="I421" s="147"/>
      <c r="J421" s="148">
        <f>BK421</f>
        <v>0</v>
      </c>
      <c r="L421" s="144"/>
      <c r="M421" s="149"/>
      <c r="N421" s="150"/>
      <c r="O421" s="150"/>
      <c r="P421" s="151">
        <f>SUM(P422:P440)</f>
        <v>0</v>
      </c>
      <c r="Q421" s="150"/>
      <c r="R421" s="151">
        <f>SUM(R422:R440)</f>
        <v>0</v>
      </c>
      <c r="S421" s="150"/>
      <c r="T421" s="152">
        <f>SUM(T422:T440)</f>
        <v>0</v>
      </c>
      <c r="AR421" s="145" t="s">
        <v>141</v>
      </c>
      <c r="AT421" s="153" t="s">
        <v>75</v>
      </c>
      <c r="AU421" s="153" t="s">
        <v>76</v>
      </c>
      <c r="AY421" s="145" t="s">
        <v>134</v>
      </c>
      <c r="BK421" s="154">
        <f>SUM(BK422:BK440)</f>
        <v>0</v>
      </c>
    </row>
    <row r="422" spans="1:65" s="2" customFormat="1" ht="16.5" customHeight="1">
      <c r="A422" s="32"/>
      <c r="B422" s="157"/>
      <c r="C422" s="158">
        <v>150</v>
      </c>
      <c r="D422" s="158" t="s">
        <v>137</v>
      </c>
      <c r="E422" s="159" t="s">
        <v>720</v>
      </c>
      <c r="F422" s="160" t="s">
        <v>721</v>
      </c>
      <c r="G422" s="161" t="s">
        <v>722</v>
      </c>
      <c r="H422" s="162">
        <v>50</v>
      </c>
      <c r="I422" s="163"/>
      <c r="J422" s="164">
        <f>ROUND(I422*H422,2)</f>
        <v>0</v>
      </c>
      <c r="K422" s="165"/>
      <c r="L422" s="33"/>
      <c r="M422" s="166" t="s">
        <v>1</v>
      </c>
      <c r="N422" s="167" t="s">
        <v>42</v>
      </c>
      <c r="O422" s="58"/>
      <c r="P422" s="168">
        <f>O422*H422</f>
        <v>0</v>
      </c>
      <c r="Q422" s="168">
        <v>0</v>
      </c>
      <c r="R422" s="168">
        <f>Q422*H422</f>
        <v>0</v>
      </c>
      <c r="S422" s="168">
        <v>0</v>
      </c>
      <c r="T422" s="169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70" t="s">
        <v>723</v>
      </c>
      <c r="AT422" s="170" t="s">
        <v>137</v>
      </c>
      <c r="AU422" s="170" t="s">
        <v>84</v>
      </c>
      <c r="AY422" s="17" t="s">
        <v>134</v>
      </c>
      <c r="BE422" s="171">
        <f>IF(N422="základní",J422,0)</f>
        <v>0</v>
      </c>
      <c r="BF422" s="171">
        <f>IF(N422="snížená",J422,0)</f>
        <v>0</v>
      </c>
      <c r="BG422" s="171">
        <f>IF(N422="zákl. přenesená",J422,0)</f>
        <v>0</v>
      </c>
      <c r="BH422" s="171">
        <f>IF(N422="sníž. přenesená",J422,0)</f>
        <v>0</v>
      </c>
      <c r="BI422" s="171">
        <f>IF(N422="nulová",J422,0)</f>
        <v>0</v>
      </c>
      <c r="BJ422" s="17" t="s">
        <v>142</v>
      </c>
      <c r="BK422" s="171">
        <f>ROUND(I422*H422,2)</f>
        <v>0</v>
      </c>
      <c r="BL422" s="17" t="s">
        <v>723</v>
      </c>
      <c r="BM422" s="170" t="s">
        <v>724</v>
      </c>
    </row>
    <row r="423" spans="2:51" s="14" customFormat="1" ht="22.5">
      <c r="B423" s="181"/>
      <c r="D423" s="173" t="s">
        <v>144</v>
      </c>
      <c r="E423" s="182" t="s">
        <v>1</v>
      </c>
      <c r="F423" s="183" t="s">
        <v>725</v>
      </c>
      <c r="H423" s="182" t="s">
        <v>1</v>
      </c>
      <c r="I423" s="184"/>
      <c r="L423" s="181"/>
      <c r="M423" s="185"/>
      <c r="N423" s="186"/>
      <c r="O423" s="186"/>
      <c r="P423" s="186"/>
      <c r="Q423" s="186"/>
      <c r="R423" s="186"/>
      <c r="S423" s="186"/>
      <c r="T423" s="187"/>
      <c r="AT423" s="182" t="s">
        <v>144</v>
      </c>
      <c r="AU423" s="182" t="s">
        <v>84</v>
      </c>
      <c r="AV423" s="14" t="s">
        <v>84</v>
      </c>
      <c r="AW423" s="14" t="s">
        <v>33</v>
      </c>
      <c r="AX423" s="14" t="s">
        <v>76</v>
      </c>
      <c r="AY423" s="182" t="s">
        <v>134</v>
      </c>
    </row>
    <row r="424" spans="2:51" s="14" customFormat="1" ht="12">
      <c r="B424" s="181"/>
      <c r="D424" s="173" t="s">
        <v>144</v>
      </c>
      <c r="E424" s="182" t="s">
        <v>1</v>
      </c>
      <c r="F424" s="183" t="s">
        <v>726</v>
      </c>
      <c r="H424" s="182" t="s">
        <v>1</v>
      </c>
      <c r="I424" s="184"/>
      <c r="L424" s="181"/>
      <c r="M424" s="185"/>
      <c r="N424" s="186"/>
      <c r="O424" s="186"/>
      <c r="P424" s="186"/>
      <c r="Q424" s="186"/>
      <c r="R424" s="186"/>
      <c r="S424" s="186"/>
      <c r="T424" s="187"/>
      <c r="AT424" s="182" t="s">
        <v>144</v>
      </c>
      <c r="AU424" s="182" t="s">
        <v>84</v>
      </c>
      <c r="AV424" s="14" t="s">
        <v>84</v>
      </c>
      <c r="AW424" s="14" t="s">
        <v>33</v>
      </c>
      <c r="AX424" s="14" t="s">
        <v>76</v>
      </c>
      <c r="AY424" s="182" t="s">
        <v>134</v>
      </c>
    </row>
    <row r="425" spans="2:51" s="13" customFormat="1" ht="12">
      <c r="B425" s="172"/>
      <c r="D425" s="173" t="s">
        <v>144</v>
      </c>
      <c r="E425" s="174" t="s">
        <v>1</v>
      </c>
      <c r="F425" s="175" t="s">
        <v>180</v>
      </c>
      <c r="H425" s="176">
        <v>16</v>
      </c>
      <c r="I425" s="177"/>
      <c r="L425" s="172"/>
      <c r="M425" s="178"/>
      <c r="N425" s="179"/>
      <c r="O425" s="179"/>
      <c r="P425" s="179"/>
      <c r="Q425" s="179"/>
      <c r="R425" s="179"/>
      <c r="S425" s="179"/>
      <c r="T425" s="180"/>
      <c r="AT425" s="174" t="s">
        <v>144</v>
      </c>
      <c r="AU425" s="174" t="s">
        <v>84</v>
      </c>
      <c r="AV425" s="13" t="s">
        <v>142</v>
      </c>
      <c r="AW425" s="13" t="s">
        <v>33</v>
      </c>
      <c r="AX425" s="13" t="s">
        <v>76</v>
      </c>
      <c r="AY425" s="174" t="s">
        <v>134</v>
      </c>
    </row>
    <row r="426" spans="2:51" s="14" customFormat="1" ht="12">
      <c r="B426" s="181"/>
      <c r="D426" s="173" t="s">
        <v>144</v>
      </c>
      <c r="E426" s="182" t="s">
        <v>1</v>
      </c>
      <c r="F426" s="183" t="s">
        <v>727</v>
      </c>
      <c r="H426" s="182" t="s">
        <v>1</v>
      </c>
      <c r="I426" s="184"/>
      <c r="L426" s="181"/>
      <c r="M426" s="185"/>
      <c r="N426" s="186"/>
      <c r="O426" s="186"/>
      <c r="P426" s="186"/>
      <c r="Q426" s="186"/>
      <c r="R426" s="186"/>
      <c r="S426" s="186"/>
      <c r="T426" s="187"/>
      <c r="AT426" s="182" t="s">
        <v>144</v>
      </c>
      <c r="AU426" s="182" t="s">
        <v>84</v>
      </c>
      <c r="AV426" s="14" t="s">
        <v>84</v>
      </c>
      <c r="AW426" s="14" t="s">
        <v>33</v>
      </c>
      <c r="AX426" s="14" t="s">
        <v>76</v>
      </c>
      <c r="AY426" s="182" t="s">
        <v>134</v>
      </c>
    </row>
    <row r="427" spans="2:51" s="13" customFormat="1" ht="12">
      <c r="B427" s="172"/>
      <c r="D427" s="173" t="s">
        <v>144</v>
      </c>
      <c r="E427" s="174" t="s">
        <v>1</v>
      </c>
      <c r="F427" s="175" t="s">
        <v>180</v>
      </c>
      <c r="H427" s="176">
        <v>16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144</v>
      </c>
      <c r="AU427" s="174" t="s">
        <v>84</v>
      </c>
      <c r="AV427" s="13" t="s">
        <v>142</v>
      </c>
      <c r="AW427" s="13" t="s">
        <v>33</v>
      </c>
      <c r="AX427" s="13" t="s">
        <v>76</v>
      </c>
      <c r="AY427" s="174" t="s">
        <v>134</v>
      </c>
    </row>
    <row r="428" spans="2:51" s="14" customFormat="1" ht="22.5">
      <c r="B428" s="181"/>
      <c r="D428" s="173" t="s">
        <v>144</v>
      </c>
      <c r="E428" s="182" t="s">
        <v>1</v>
      </c>
      <c r="F428" s="183" t="s">
        <v>728</v>
      </c>
      <c r="H428" s="182" t="s">
        <v>1</v>
      </c>
      <c r="I428" s="184"/>
      <c r="L428" s="181"/>
      <c r="M428" s="185"/>
      <c r="N428" s="186"/>
      <c r="O428" s="186"/>
      <c r="P428" s="186"/>
      <c r="Q428" s="186"/>
      <c r="R428" s="186"/>
      <c r="S428" s="186"/>
      <c r="T428" s="187"/>
      <c r="AT428" s="182" t="s">
        <v>144</v>
      </c>
      <c r="AU428" s="182" t="s">
        <v>84</v>
      </c>
      <c r="AV428" s="14" t="s">
        <v>84</v>
      </c>
      <c r="AW428" s="14" t="s">
        <v>33</v>
      </c>
      <c r="AX428" s="14" t="s">
        <v>76</v>
      </c>
      <c r="AY428" s="182" t="s">
        <v>134</v>
      </c>
    </row>
    <row r="429" spans="2:51" s="13" customFormat="1" ht="12">
      <c r="B429" s="172"/>
      <c r="D429" s="173" t="s">
        <v>144</v>
      </c>
      <c r="E429" s="174" t="s">
        <v>1</v>
      </c>
      <c r="F429" s="175" t="s">
        <v>142</v>
      </c>
      <c r="H429" s="176">
        <v>2</v>
      </c>
      <c r="I429" s="177"/>
      <c r="L429" s="172"/>
      <c r="M429" s="178"/>
      <c r="N429" s="179"/>
      <c r="O429" s="179"/>
      <c r="P429" s="179"/>
      <c r="Q429" s="179"/>
      <c r="R429" s="179"/>
      <c r="S429" s="179"/>
      <c r="T429" s="180"/>
      <c r="AT429" s="174" t="s">
        <v>144</v>
      </c>
      <c r="AU429" s="174" t="s">
        <v>84</v>
      </c>
      <c r="AV429" s="13" t="s">
        <v>142</v>
      </c>
      <c r="AW429" s="13" t="s">
        <v>33</v>
      </c>
      <c r="AX429" s="13" t="s">
        <v>76</v>
      </c>
      <c r="AY429" s="174" t="s">
        <v>134</v>
      </c>
    </row>
    <row r="430" spans="2:51" s="14" customFormat="1" ht="12">
      <c r="B430" s="181"/>
      <c r="D430" s="173" t="s">
        <v>144</v>
      </c>
      <c r="E430" s="182" t="s">
        <v>1</v>
      </c>
      <c r="F430" s="183" t="s">
        <v>729</v>
      </c>
      <c r="H430" s="182" t="s">
        <v>1</v>
      </c>
      <c r="I430" s="184"/>
      <c r="L430" s="181"/>
      <c r="M430" s="185"/>
      <c r="N430" s="186"/>
      <c r="O430" s="186"/>
      <c r="P430" s="186"/>
      <c r="Q430" s="186"/>
      <c r="R430" s="186"/>
      <c r="S430" s="186"/>
      <c r="T430" s="187"/>
      <c r="AT430" s="182" t="s">
        <v>144</v>
      </c>
      <c r="AU430" s="182" t="s">
        <v>84</v>
      </c>
      <c r="AV430" s="14" t="s">
        <v>84</v>
      </c>
      <c r="AW430" s="14" t="s">
        <v>33</v>
      </c>
      <c r="AX430" s="14" t="s">
        <v>76</v>
      </c>
      <c r="AY430" s="182" t="s">
        <v>134</v>
      </c>
    </row>
    <row r="431" spans="2:51" s="13" customFormat="1" ht="12">
      <c r="B431" s="172"/>
      <c r="D431" s="173" t="s">
        <v>144</v>
      </c>
      <c r="E431" s="174" t="s">
        <v>1</v>
      </c>
      <c r="F431" s="175" t="s">
        <v>154</v>
      </c>
      <c r="H431" s="176">
        <v>8</v>
      </c>
      <c r="I431" s="177"/>
      <c r="L431" s="172"/>
      <c r="M431" s="178"/>
      <c r="N431" s="179"/>
      <c r="O431" s="179"/>
      <c r="P431" s="179"/>
      <c r="Q431" s="179"/>
      <c r="R431" s="179"/>
      <c r="S431" s="179"/>
      <c r="T431" s="180"/>
      <c r="AT431" s="174" t="s">
        <v>144</v>
      </c>
      <c r="AU431" s="174" t="s">
        <v>84</v>
      </c>
      <c r="AV431" s="13" t="s">
        <v>142</v>
      </c>
      <c r="AW431" s="13" t="s">
        <v>33</v>
      </c>
      <c r="AX431" s="13" t="s">
        <v>76</v>
      </c>
      <c r="AY431" s="174" t="s">
        <v>134</v>
      </c>
    </row>
    <row r="432" spans="2:51" s="14" customFormat="1" ht="12">
      <c r="B432" s="181"/>
      <c r="D432" s="173" t="s">
        <v>144</v>
      </c>
      <c r="E432" s="182" t="s">
        <v>1</v>
      </c>
      <c r="F432" s="183" t="s">
        <v>730</v>
      </c>
      <c r="H432" s="182" t="s">
        <v>1</v>
      </c>
      <c r="I432" s="184"/>
      <c r="L432" s="181"/>
      <c r="M432" s="185"/>
      <c r="N432" s="186"/>
      <c r="O432" s="186"/>
      <c r="P432" s="186"/>
      <c r="Q432" s="186"/>
      <c r="R432" s="186"/>
      <c r="S432" s="186"/>
      <c r="T432" s="187"/>
      <c r="AT432" s="182" t="s">
        <v>144</v>
      </c>
      <c r="AU432" s="182" t="s">
        <v>84</v>
      </c>
      <c r="AV432" s="14" t="s">
        <v>84</v>
      </c>
      <c r="AW432" s="14" t="s">
        <v>33</v>
      </c>
      <c r="AX432" s="14" t="s">
        <v>76</v>
      </c>
      <c r="AY432" s="182" t="s">
        <v>134</v>
      </c>
    </row>
    <row r="433" spans="2:51" s="13" customFormat="1" ht="12">
      <c r="B433" s="172"/>
      <c r="D433" s="173" t="s">
        <v>144</v>
      </c>
      <c r="E433" s="174" t="s">
        <v>1</v>
      </c>
      <c r="F433" s="175" t="s">
        <v>154</v>
      </c>
      <c r="H433" s="176">
        <v>8</v>
      </c>
      <c r="I433" s="177"/>
      <c r="L433" s="172"/>
      <c r="M433" s="178"/>
      <c r="N433" s="179"/>
      <c r="O433" s="179"/>
      <c r="P433" s="179"/>
      <c r="Q433" s="179"/>
      <c r="R433" s="179"/>
      <c r="S433" s="179"/>
      <c r="T433" s="180"/>
      <c r="AT433" s="174" t="s">
        <v>144</v>
      </c>
      <c r="AU433" s="174" t="s">
        <v>84</v>
      </c>
      <c r="AV433" s="13" t="s">
        <v>142</v>
      </c>
      <c r="AW433" s="13" t="s">
        <v>33</v>
      </c>
      <c r="AX433" s="13" t="s">
        <v>76</v>
      </c>
      <c r="AY433" s="174" t="s">
        <v>134</v>
      </c>
    </row>
    <row r="434" spans="2:51" s="15" customFormat="1" ht="12">
      <c r="B434" s="199"/>
      <c r="D434" s="173" t="s">
        <v>144</v>
      </c>
      <c r="E434" s="200" t="s">
        <v>1</v>
      </c>
      <c r="F434" s="201" t="s">
        <v>187</v>
      </c>
      <c r="H434" s="202">
        <v>50</v>
      </c>
      <c r="I434" s="203"/>
      <c r="L434" s="199"/>
      <c r="M434" s="204"/>
      <c r="N434" s="205"/>
      <c r="O434" s="205"/>
      <c r="P434" s="205"/>
      <c r="Q434" s="205"/>
      <c r="R434" s="205"/>
      <c r="S434" s="205"/>
      <c r="T434" s="206"/>
      <c r="AT434" s="200" t="s">
        <v>144</v>
      </c>
      <c r="AU434" s="200" t="s">
        <v>84</v>
      </c>
      <c r="AV434" s="15" t="s">
        <v>141</v>
      </c>
      <c r="AW434" s="15" t="s">
        <v>33</v>
      </c>
      <c r="AX434" s="15" t="s">
        <v>84</v>
      </c>
      <c r="AY434" s="200" t="s">
        <v>134</v>
      </c>
    </row>
    <row r="435" spans="1:65" s="2" customFormat="1" ht="16.5" customHeight="1">
      <c r="A435" s="32"/>
      <c r="B435" s="157"/>
      <c r="C435" s="158">
        <v>151</v>
      </c>
      <c r="D435" s="158" t="s">
        <v>137</v>
      </c>
      <c r="E435" s="159" t="s">
        <v>731</v>
      </c>
      <c r="F435" s="160" t="s">
        <v>732</v>
      </c>
      <c r="G435" s="161" t="s">
        <v>722</v>
      </c>
      <c r="H435" s="162">
        <v>8</v>
      </c>
      <c r="I435" s="163"/>
      <c r="J435" s="164">
        <f>ROUND(I435*H435,2)</f>
        <v>0</v>
      </c>
      <c r="K435" s="165"/>
      <c r="L435" s="33"/>
      <c r="M435" s="166" t="s">
        <v>1</v>
      </c>
      <c r="N435" s="167" t="s">
        <v>42</v>
      </c>
      <c r="O435" s="58"/>
      <c r="P435" s="168">
        <f>O435*H435</f>
        <v>0</v>
      </c>
      <c r="Q435" s="168">
        <v>0</v>
      </c>
      <c r="R435" s="168">
        <f>Q435*H435</f>
        <v>0</v>
      </c>
      <c r="S435" s="168">
        <v>0</v>
      </c>
      <c r="T435" s="169">
        <f>S435*H435</f>
        <v>0</v>
      </c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R435" s="170" t="s">
        <v>723</v>
      </c>
      <c r="AT435" s="170" t="s">
        <v>137</v>
      </c>
      <c r="AU435" s="170" t="s">
        <v>84</v>
      </c>
      <c r="AY435" s="17" t="s">
        <v>134</v>
      </c>
      <c r="BE435" s="171">
        <f>IF(N435="základní",J435,0)</f>
        <v>0</v>
      </c>
      <c r="BF435" s="171">
        <f>IF(N435="snížená",J435,0)</f>
        <v>0</v>
      </c>
      <c r="BG435" s="171">
        <f>IF(N435="zákl. přenesená",J435,0)</f>
        <v>0</v>
      </c>
      <c r="BH435" s="171">
        <f>IF(N435="sníž. přenesená",J435,0)</f>
        <v>0</v>
      </c>
      <c r="BI435" s="171">
        <f>IF(N435="nulová",J435,0)</f>
        <v>0</v>
      </c>
      <c r="BJ435" s="17" t="s">
        <v>142</v>
      </c>
      <c r="BK435" s="171">
        <f>ROUND(I435*H435,2)</f>
        <v>0</v>
      </c>
      <c r="BL435" s="17" t="s">
        <v>723</v>
      </c>
      <c r="BM435" s="170" t="s">
        <v>733</v>
      </c>
    </row>
    <row r="436" spans="2:51" s="14" customFormat="1" ht="22.5">
      <c r="B436" s="181"/>
      <c r="D436" s="173" t="s">
        <v>144</v>
      </c>
      <c r="E436" s="182" t="s">
        <v>1</v>
      </c>
      <c r="F436" s="183" t="s">
        <v>734</v>
      </c>
      <c r="H436" s="182" t="s">
        <v>1</v>
      </c>
      <c r="I436" s="184"/>
      <c r="L436" s="181"/>
      <c r="M436" s="185"/>
      <c r="N436" s="186"/>
      <c r="O436" s="186"/>
      <c r="P436" s="186"/>
      <c r="Q436" s="186"/>
      <c r="R436" s="186"/>
      <c r="S436" s="186"/>
      <c r="T436" s="187"/>
      <c r="AT436" s="182" t="s">
        <v>144</v>
      </c>
      <c r="AU436" s="182" t="s">
        <v>84</v>
      </c>
      <c r="AV436" s="14" t="s">
        <v>84</v>
      </c>
      <c r="AW436" s="14" t="s">
        <v>33</v>
      </c>
      <c r="AX436" s="14" t="s">
        <v>76</v>
      </c>
      <c r="AY436" s="182" t="s">
        <v>134</v>
      </c>
    </row>
    <row r="437" spans="2:51" s="13" customFormat="1" ht="12">
      <c r="B437" s="172"/>
      <c r="D437" s="173" t="s">
        <v>144</v>
      </c>
      <c r="E437" s="174" t="s">
        <v>1</v>
      </c>
      <c r="F437" s="175" t="s">
        <v>154</v>
      </c>
      <c r="H437" s="176">
        <v>8</v>
      </c>
      <c r="I437" s="177"/>
      <c r="L437" s="172"/>
      <c r="M437" s="178"/>
      <c r="N437" s="179"/>
      <c r="O437" s="179"/>
      <c r="P437" s="179"/>
      <c r="Q437" s="179"/>
      <c r="R437" s="179"/>
      <c r="S437" s="179"/>
      <c r="T437" s="180"/>
      <c r="AT437" s="174" t="s">
        <v>144</v>
      </c>
      <c r="AU437" s="174" t="s">
        <v>84</v>
      </c>
      <c r="AV437" s="13" t="s">
        <v>142</v>
      </c>
      <c r="AW437" s="13" t="s">
        <v>33</v>
      </c>
      <c r="AX437" s="13" t="s">
        <v>84</v>
      </c>
      <c r="AY437" s="174" t="s">
        <v>134</v>
      </c>
    </row>
    <row r="438" spans="1:65" s="2" customFormat="1" ht="16.5" customHeight="1">
      <c r="A438" s="32"/>
      <c r="B438" s="157"/>
      <c r="C438" s="158">
        <v>152</v>
      </c>
      <c r="D438" s="158" t="s">
        <v>137</v>
      </c>
      <c r="E438" s="159" t="s">
        <v>735</v>
      </c>
      <c r="F438" s="160" t="s">
        <v>736</v>
      </c>
      <c r="G438" s="161" t="s">
        <v>722</v>
      </c>
      <c r="H438" s="162">
        <v>4</v>
      </c>
      <c r="I438" s="163"/>
      <c r="J438" s="164">
        <f>ROUND(I438*H438,2)</f>
        <v>0</v>
      </c>
      <c r="K438" s="165"/>
      <c r="L438" s="33"/>
      <c r="M438" s="166" t="s">
        <v>1</v>
      </c>
      <c r="N438" s="167" t="s">
        <v>42</v>
      </c>
      <c r="O438" s="58"/>
      <c r="P438" s="168">
        <f>O438*H438</f>
        <v>0</v>
      </c>
      <c r="Q438" s="168">
        <v>0</v>
      </c>
      <c r="R438" s="168">
        <f>Q438*H438</f>
        <v>0</v>
      </c>
      <c r="S438" s="168">
        <v>0</v>
      </c>
      <c r="T438" s="169">
        <f>S438*H438</f>
        <v>0</v>
      </c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R438" s="170" t="s">
        <v>723</v>
      </c>
      <c r="AT438" s="170" t="s">
        <v>137</v>
      </c>
      <c r="AU438" s="170" t="s">
        <v>84</v>
      </c>
      <c r="AY438" s="17" t="s">
        <v>134</v>
      </c>
      <c r="BE438" s="171">
        <f>IF(N438="základní",J438,0)</f>
        <v>0</v>
      </c>
      <c r="BF438" s="171">
        <f>IF(N438="snížená",J438,0)</f>
        <v>0</v>
      </c>
      <c r="BG438" s="171">
        <f>IF(N438="zákl. přenesená",J438,0)</f>
        <v>0</v>
      </c>
      <c r="BH438" s="171">
        <f>IF(N438="sníž. přenesená",J438,0)</f>
        <v>0</v>
      </c>
      <c r="BI438" s="171">
        <f>IF(N438="nulová",J438,0)</f>
        <v>0</v>
      </c>
      <c r="BJ438" s="17" t="s">
        <v>142</v>
      </c>
      <c r="BK438" s="171">
        <f>ROUND(I438*H438,2)</f>
        <v>0</v>
      </c>
      <c r="BL438" s="17" t="s">
        <v>723</v>
      </c>
      <c r="BM438" s="170" t="s">
        <v>737</v>
      </c>
    </row>
    <row r="439" spans="2:51" s="14" customFormat="1" ht="12">
      <c r="B439" s="181"/>
      <c r="D439" s="173" t="s">
        <v>144</v>
      </c>
      <c r="E439" s="182" t="s">
        <v>1</v>
      </c>
      <c r="F439" s="183" t="s">
        <v>738</v>
      </c>
      <c r="H439" s="182" t="s">
        <v>1</v>
      </c>
      <c r="I439" s="184"/>
      <c r="L439" s="181"/>
      <c r="M439" s="185"/>
      <c r="N439" s="186"/>
      <c r="O439" s="186"/>
      <c r="P439" s="186"/>
      <c r="Q439" s="186"/>
      <c r="R439" s="186"/>
      <c r="S439" s="186"/>
      <c r="T439" s="187"/>
      <c r="AT439" s="182" t="s">
        <v>144</v>
      </c>
      <c r="AU439" s="182" t="s">
        <v>84</v>
      </c>
      <c r="AV439" s="14" t="s">
        <v>84</v>
      </c>
      <c r="AW439" s="14" t="s">
        <v>33</v>
      </c>
      <c r="AX439" s="14" t="s">
        <v>76</v>
      </c>
      <c r="AY439" s="182" t="s">
        <v>134</v>
      </c>
    </row>
    <row r="440" spans="2:51" s="13" customFormat="1" ht="12">
      <c r="B440" s="172"/>
      <c r="D440" s="173" t="s">
        <v>144</v>
      </c>
      <c r="E440" s="174" t="s">
        <v>1</v>
      </c>
      <c r="F440" s="175" t="s">
        <v>141</v>
      </c>
      <c r="H440" s="176">
        <v>4</v>
      </c>
      <c r="I440" s="177"/>
      <c r="L440" s="172"/>
      <c r="M440" s="178"/>
      <c r="N440" s="179"/>
      <c r="O440" s="179"/>
      <c r="P440" s="179"/>
      <c r="Q440" s="179"/>
      <c r="R440" s="179"/>
      <c r="S440" s="179"/>
      <c r="T440" s="180"/>
      <c r="AT440" s="174" t="s">
        <v>144</v>
      </c>
      <c r="AU440" s="174" t="s">
        <v>84</v>
      </c>
      <c r="AV440" s="13" t="s">
        <v>142</v>
      </c>
      <c r="AW440" s="13" t="s">
        <v>33</v>
      </c>
      <c r="AX440" s="13" t="s">
        <v>84</v>
      </c>
      <c r="AY440" s="174" t="s">
        <v>134</v>
      </c>
    </row>
    <row r="441" spans="2:63" s="12" customFormat="1" ht="25.9" customHeight="1">
      <c r="B441" s="144"/>
      <c r="D441" s="145" t="s">
        <v>75</v>
      </c>
      <c r="E441" s="146" t="s">
        <v>739</v>
      </c>
      <c r="F441" s="146" t="s">
        <v>740</v>
      </c>
      <c r="I441" s="147"/>
      <c r="J441" s="148">
        <f>BK441</f>
        <v>0</v>
      </c>
      <c r="L441" s="144"/>
      <c r="M441" s="149"/>
      <c r="N441" s="150"/>
      <c r="O441" s="150"/>
      <c r="P441" s="151">
        <f>P442+P444</f>
        <v>0</v>
      </c>
      <c r="Q441" s="150"/>
      <c r="R441" s="151">
        <f>R442+R444</f>
        <v>0</v>
      </c>
      <c r="S441" s="150"/>
      <c r="T441" s="152">
        <f>T442+T444</f>
        <v>0</v>
      </c>
      <c r="AR441" s="145" t="s">
        <v>81</v>
      </c>
      <c r="AT441" s="153" t="s">
        <v>75</v>
      </c>
      <c r="AU441" s="153" t="s">
        <v>76</v>
      </c>
      <c r="AY441" s="145" t="s">
        <v>134</v>
      </c>
      <c r="BK441" s="154">
        <f>BK442+BK444</f>
        <v>0</v>
      </c>
    </row>
    <row r="442" spans="2:63" s="12" customFormat="1" ht="22.9" customHeight="1">
      <c r="B442" s="144"/>
      <c r="D442" s="145" t="s">
        <v>75</v>
      </c>
      <c r="E442" s="155" t="s">
        <v>741</v>
      </c>
      <c r="F442" s="155" t="s">
        <v>742</v>
      </c>
      <c r="I442" s="147"/>
      <c r="J442" s="156">
        <f>BK442</f>
        <v>0</v>
      </c>
      <c r="L442" s="144"/>
      <c r="M442" s="149"/>
      <c r="N442" s="150"/>
      <c r="O442" s="150"/>
      <c r="P442" s="151">
        <f>P443</f>
        <v>0</v>
      </c>
      <c r="Q442" s="150"/>
      <c r="R442" s="151">
        <f>R443</f>
        <v>0</v>
      </c>
      <c r="S442" s="150"/>
      <c r="T442" s="152">
        <f>T443</f>
        <v>0</v>
      </c>
      <c r="AR442" s="145" t="s">
        <v>81</v>
      </c>
      <c r="AT442" s="153" t="s">
        <v>75</v>
      </c>
      <c r="AU442" s="153" t="s">
        <v>84</v>
      </c>
      <c r="AY442" s="145" t="s">
        <v>134</v>
      </c>
      <c r="BK442" s="154">
        <f>BK443</f>
        <v>0</v>
      </c>
    </row>
    <row r="443" spans="1:65" s="2" customFormat="1" ht="16.5" customHeight="1">
      <c r="A443" s="32"/>
      <c r="B443" s="157"/>
      <c r="C443" s="158">
        <v>153</v>
      </c>
      <c r="D443" s="158" t="s">
        <v>137</v>
      </c>
      <c r="E443" s="159" t="s">
        <v>743</v>
      </c>
      <c r="F443" s="160" t="s">
        <v>742</v>
      </c>
      <c r="G443" s="161" t="s">
        <v>334</v>
      </c>
      <c r="H443" s="162">
        <v>1</v>
      </c>
      <c r="I443" s="163"/>
      <c r="J443" s="164">
        <f>ROUND(I443*H443,2)</f>
        <v>0</v>
      </c>
      <c r="K443" s="165"/>
      <c r="L443" s="33"/>
      <c r="M443" s="166" t="s">
        <v>1</v>
      </c>
      <c r="N443" s="167" t="s">
        <v>42</v>
      </c>
      <c r="O443" s="58"/>
      <c r="P443" s="168">
        <f>O443*H443</f>
        <v>0</v>
      </c>
      <c r="Q443" s="168">
        <v>0</v>
      </c>
      <c r="R443" s="168">
        <f>Q443*H443</f>
        <v>0</v>
      </c>
      <c r="S443" s="168">
        <v>0</v>
      </c>
      <c r="T443" s="169">
        <f>S443*H443</f>
        <v>0</v>
      </c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R443" s="170" t="s">
        <v>744</v>
      </c>
      <c r="AT443" s="170" t="s">
        <v>137</v>
      </c>
      <c r="AU443" s="170" t="s">
        <v>142</v>
      </c>
      <c r="AY443" s="17" t="s">
        <v>134</v>
      </c>
      <c r="BE443" s="171">
        <f>IF(N443="základní",J443,0)</f>
        <v>0</v>
      </c>
      <c r="BF443" s="171">
        <f>IF(N443="snížená",J443,0)</f>
        <v>0</v>
      </c>
      <c r="BG443" s="171">
        <f>IF(N443="zákl. přenesená",J443,0)</f>
        <v>0</v>
      </c>
      <c r="BH443" s="171">
        <f>IF(N443="sníž. přenesená",J443,0)</f>
        <v>0</v>
      </c>
      <c r="BI443" s="171">
        <f>IF(N443="nulová",J443,0)</f>
        <v>0</v>
      </c>
      <c r="BJ443" s="17" t="s">
        <v>142</v>
      </c>
      <c r="BK443" s="171">
        <f>ROUND(I443*H443,2)</f>
        <v>0</v>
      </c>
      <c r="BL443" s="17" t="s">
        <v>744</v>
      </c>
      <c r="BM443" s="170" t="s">
        <v>745</v>
      </c>
    </row>
    <row r="444" spans="2:63" s="12" customFormat="1" ht="22.9" customHeight="1">
      <c r="B444" s="144"/>
      <c r="D444" s="145" t="s">
        <v>75</v>
      </c>
      <c r="E444" s="155" t="s">
        <v>746</v>
      </c>
      <c r="F444" s="155" t="s">
        <v>747</v>
      </c>
      <c r="I444" s="147"/>
      <c r="J444" s="156">
        <f>BK444</f>
        <v>0</v>
      </c>
      <c r="L444" s="144"/>
      <c r="M444" s="149"/>
      <c r="N444" s="150"/>
      <c r="O444" s="150"/>
      <c r="P444" s="151">
        <f>P445</f>
        <v>0</v>
      </c>
      <c r="Q444" s="150"/>
      <c r="R444" s="151">
        <f>R445</f>
        <v>0</v>
      </c>
      <c r="S444" s="150"/>
      <c r="T444" s="152">
        <f>T445</f>
        <v>0</v>
      </c>
      <c r="AR444" s="145" t="s">
        <v>81</v>
      </c>
      <c r="AT444" s="153" t="s">
        <v>75</v>
      </c>
      <c r="AU444" s="153" t="s">
        <v>84</v>
      </c>
      <c r="AY444" s="145" t="s">
        <v>134</v>
      </c>
      <c r="BK444" s="154">
        <f>BK445</f>
        <v>0</v>
      </c>
    </row>
    <row r="445" spans="1:65" s="2" customFormat="1" ht="16.5" customHeight="1">
      <c r="A445" s="32"/>
      <c r="B445" s="157"/>
      <c r="C445" s="158">
        <v>154</v>
      </c>
      <c r="D445" s="158" t="s">
        <v>137</v>
      </c>
      <c r="E445" s="159" t="s">
        <v>748</v>
      </c>
      <c r="F445" s="160" t="s">
        <v>747</v>
      </c>
      <c r="G445" s="161" t="s">
        <v>334</v>
      </c>
      <c r="H445" s="162">
        <v>1</v>
      </c>
      <c r="I445" s="163"/>
      <c r="J445" s="164">
        <f>ROUND(I445*H445,2)</f>
        <v>0</v>
      </c>
      <c r="K445" s="165"/>
      <c r="L445" s="33"/>
      <c r="M445" s="207" t="s">
        <v>1</v>
      </c>
      <c r="N445" s="208" t="s">
        <v>42</v>
      </c>
      <c r="O445" s="209"/>
      <c r="P445" s="210">
        <f>O445*H445</f>
        <v>0</v>
      </c>
      <c r="Q445" s="210">
        <v>0</v>
      </c>
      <c r="R445" s="210">
        <f>Q445*H445</f>
        <v>0</v>
      </c>
      <c r="S445" s="210">
        <v>0</v>
      </c>
      <c r="T445" s="211">
        <f>S445*H445</f>
        <v>0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70" t="s">
        <v>744</v>
      </c>
      <c r="AT445" s="170" t="s">
        <v>137</v>
      </c>
      <c r="AU445" s="170" t="s">
        <v>142</v>
      </c>
      <c r="AY445" s="17" t="s">
        <v>134</v>
      </c>
      <c r="BE445" s="171">
        <f>IF(N445="základní",J445,0)</f>
        <v>0</v>
      </c>
      <c r="BF445" s="171">
        <f>IF(N445="snížená",J445,0)</f>
        <v>0</v>
      </c>
      <c r="BG445" s="171">
        <f>IF(N445="zákl. přenesená",J445,0)</f>
        <v>0</v>
      </c>
      <c r="BH445" s="171">
        <f>IF(N445="sníž. přenesená",J445,0)</f>
        <v>0</v>
      </c>
      <c r="BI445" s="171">
        <f>IF(N445="nulová",J445,0)</f>
        <v>0</v>
      </c>
      <c r="BJ445" s="17" t="s">
        <v>142</v>
      </c>
      <c r="BK445" s="171">
        <f>ROUND(I445*H445,2)</f>
        <v>0</v>
      </c>
      <c r="BL445" s="17" t="s">
        <v>744</v>
      </c>
      <c r="BM445" s="170" t="s">
        <v>749</v>
      </c>
    </row>
    <row r="446" spans="1:31" s="2" customFormat="1" ht="6.95" customHeight="1">
      <c r="A446" s="32"/>
      <c r="B446" s="47"/>
      <c r="C446" s="48"/>
      <c r="D446" s="48"/>
      <c r="E446" s="48"/>
      <c r="F446" s="48"/>
      <c r="G446" s="48"/>
      <c r="H446" s="48"/>
      <c r="I446" s="116"/>
      <c r="J446" s="48"/>
      <c r="K446" s="48"/>
      <c r="L446" s="33"/>
      <c r="M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</row>
  </sheetData>
  <autoFilter ref="C141:K445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Špatná Jarmila</cp:lastModifiedBy>
  <cp:lastPrinted>2021-09-13T06:28:33Z</cp:lastPrinted>
  <dcterms:created xsi:type="dcterms:W3CDTF">2020-06-02T05:05:00Z</dcterms:created>
  <dcterms:modified xsi:type="dcterms:W3CDTF">2021-09-13T06:35:31Z</dcterms:modified>
  <cp:category/>
  <cp:version/>
  <cp:contentType/>
  <cp:contentStatus/>
</cp:coreProperties>
</file>