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 -DNS 2021\VZ 98.2021_K1_OBHbyt_Špat\"/>
    </mc:Choice>
  </mc:AlternateContent>
  <bookViews>
    <workbookView xWindow="0" yWindow="0" windowWidth="28005" windowHeight="681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č.2'!$C$141:$K$434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č.2'!$C$129:$K$434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434" i="2"/>
  <c r="BH434" i="2"/>
  <c r="BG434" i="2"/>
  <c r="BE434" i="2"/>
  <c r="T434" i="2"/>
  <c r="T433" i="2" s="1"/>
  <c r="R434" i="2"/>
  <c r="R433" i="2" s="1"/>
  <c r="P434" i="2"/>
  <c r="P433" i="2" s="1"/>
  <c r="BI432" i="2"/>
  <c r="BH432" i="2"/>
  <c r="BG432" i="2"/>
  <c r="BE432" i="2"/>
  <c r="T432" i="2"/>
  <c r="T431" i="2" s="1"/>
  <c r="R432" i="2"/>
  <c r="R431" i="2" s="1"/>
  <c r="P432" i="2"/>
  <c r="P431" i="2" s="1"/>
  <c r="P430" i="2" s="1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08" i="2"/>
  <c r="BH208" i="2"/>
  <c r="BG208" i="2"/>
  <c r="BE208" i="2"/>
  <c r="T208" i="2"/>
  <c r="R208" i="2"/>
  <c r="P208" i="2"/>
  <c r="BI200" i="2"/>
  <c r="BH200" i="2"/>
  <c r="BG200" i="2"/>
  <c r="BE200" i="2"/>
  <c r="T200" i="2"/>
  <c r="R200" i="2"/>
  <c r="P200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 s="1"/>
  <c r="R145" i="2"/>
  <c r="R144" i="2" s="1"/>
  <c r="P145" i="2"/>
  <c r="P144" i="2" s="1"/>
  <c r="J138" i="2"/>
  <c r="F136" i="2"/>
  <c r="E134" i="2"/>
  <c r="J91" i="2"/>
  <c r="F89" i="2"/>
  <c r="E87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132" i="2"/>
  <c r="L90" i="1"/>
  <c r="AM90" i="1"/>
  <c r="AM89" i="1"/>
  <c r="L89" i="1"/>
  <c r="AM87" i="1"/>
  <c r="L87" i="1"/>
  <c r="L85" i="1"/>
  <c r="L84" i="1"/>
  <c r="J432" i="2"/>
  <c r="BK427" i="2"/>
  <c r="J424" i="2"/>
  <c r="J411" i="2"/>
  <c r="BK409" i="2"/>
  <c r="BK408" i="2"/>
  <c r="BK405" i="2"/>
  <c r="BK394" i="2"/>
  <c r="BK392" i="2"/>
  <c r="BK389" i="2"/>
  <c r="BK388" i="2"/>
  <c r="J386" i="2"/>
  <c r="BK385" i="2"/>
  <c r="J384" i="2"/>
  <c r="J383" i="2"/>
  <c r="J381" i="2"/>
  <c r="J377" i="2"/>
  <c r="J375" i="2"/>
  <c r="J371" i="2"/>
  <c r="BK369" i="2"/>
  <c r="BK368" i="2"/>
  <c r="J366" i="2"/>
  <c r="BK365" i="2"/>
  <c r="J359" i="2"/>
  <c r="J357" i="2"/>
  <c r="BK356" i="2"/>
  <c r="BK354" i="2"/>
  <c r="BK353" i="2"/>
  <c r="J349" i="2"/>
  <c r="BK347" i="2"/>
  <c r="BK346" i="2"/>
  <c r="J345" i="2"/>
  <c r="J344" i="2"/>
  <c r="BK343" i="2"/>
  <c r="BK342" i="2"/>
  <c r="BK341" i="2"/>
  <c r="J340" i="2"/>
  <c r="J339" i="2"/>
  <c r="BK338" i="2"/>
  <c r="BK337" i="2"/>
  <c r="BK332" i="2"/>
  <c r="BK330" i="2"/>
  <c r="J329" i="2"/>
  <c r="BK326" i="2"/>
  <c r="J325" i="2"/>
  <c r="BK324" i="2"/>
  <c r="J320" i="2"/>
  <c r="J315" i="2"/>
  <c r="J310" i="2"/>
  <c r="BK308" i="2"/>
  <c r="J307" i="2"/>
  <c r="BK306" i="2"/>
  <c r="BK305" i="2"/>
  <c r="J302" i="2"/>
  <c r="J301" i="2"/>
  <c r="J300" i="2"/>
  <c r="J299" i="2"/>
  <c r="BK298" i="2"/>
  <c r="J297" i="2"/>
  <c r="BK296" i="2"/>
  <c r="BK295" i="2"/>
  <c r="J295" i="2"/>
  <c r="J294" i="2"/>
  <c r="J293" i="2"/>
  <c r="BK292" i="2"/>
  <c r="BK291" i="2"/>
  <c r="BK290" i="2"/>
  <c r="J289" i="2"/>
  <c r="J288" i="2"/>
  <c r="J287" i="2"/>
  <c r="J286" i="2"/>
  <c r="BK284" i="2"/>
  <c r="BK283" i="2"/>
  <c r="J282" i="2"/>
  <c r="J280" i="2"/>
  <c r="J279" i="2"/>
  <c r="BK278" i="2"/>
  <c r="J278" i="2"/>
  <c r="J277" i="2"/>
  <c r="J276" i="2"/>
  <c r="BK275" i="2"/>
  <c r="J274" i="2"/>
  <c r="BK273" i="2"/>
  <c r="J272" i="2"/>
  <c r="BK271" i="2"/>
  <c r="BK270" i="2"/>
  <c r="BK269" i="2"/>
  <c r="BK268" i="2"/>
  <c r="J268" i="2"/>
  <c r="J267" i="2"/>
  <c r="J266" i="2"/>
  <c r="J265" i="2"/>
  <c r="J264" i="2"/>
  <c r="J263" i="2"/>
  <c r="BK262" i="2"/>
  <c r="J260" i="2"/>
  <c r="BK259" i="2"/>
  <c r="J258" i="2"/>
  <c r="BK257" i="2"/>
  <c r="BK256" i="2"/>
  <c r="J256" i="2"/>
  <c r="BK255" i="2"/>
  <c r="BK254" i="2"/>
  <c r="BK251" i="2"/>
  <c r="J250" i="2"/>
  <c r="BK248" i="2"/>
  <c r="J247" i="2"/>
  <c r="J246" i="2"/>
  <c r="BK245" i="2"/>
  <c r="J244" i="2"/>
  <c r="BK243" i="2"/>
  <c r="J242" i="2"/>
  <c r="J241" i="2"/>
  <c r="BK240" i="2"/>
  <c r="J240" i="2"/>
  <c r="J239" i="2"/>
  <c r="BK238" i="2"/>
  <c r="BK236" i="2"/>
  <c r="BK235" i="2"/>
  <c r="J234" i="2"/>
  <c r="BK231" i="2"/>
  <c r="BK230" i="2"/>
  <c r="BK229" i="2"/>
  <c r="BK228" i="2"/>
  <c r="BK224" i="2"/>
  <c r="J224" i="2"/>
  <c r="BK222" i="2"/>
  <c r="J222" i="2"/>
  <c r="BK221" i="2"/>
  <c r="J221" i="2"/>
  <c r="BK213" i="2"/>
  <c r="J213" i="2"/>
  <c r="BK211" i="2"/>
  <c r="J211" i="2"/>
  <c r="BK208" i="2"/>
  <c r="J208" i="2"/>
  <c r="BK200" i="2"/>
  <c r="J200" i="2"/>
  <c r="BK196" i="2"/>
  <c r="J196" i="2"/>
  <c r="BK193" i="2"/>
  <c r="J193" i="2"/>
  <c r="BK192" i="2"/>
  <c r="J192" i="2"/>
  <c r="BK191" i="2"/>
  <c r="J191" i="2"/>
  <c r="BK189" i="2"/>
  <c r="J189" i="2"/>
  <c r="BK187" i="2"/>
  <c r="J187" i="2"/>
  <c r="BK186" i="2"/>
  <c r="J186" i="2"/>
  <c r="BK184" i="2"/>
  <c r="J184" i="2"/>
  <c r="BK183" i="2"/>
  <c r="J183" i="2"/>
  <c r="BK178" i="2"/>
  <c r="J178" i="2"/>
  <c r="BK176" i="2"/>
  <c r="J176" i="2"/>
  <c r="BK171" i="2"/>
  <c r="J171" i="2"/>
  <c r="BK168" i="2"/>
  <c r="J168" i="2"/>
  <c r="BK161" i="2"/>
  <c r="J161" i="2"/>
  <c r="BK159" i="2"/>
  <c r="J159" i="2"/>
  <c r="BK158" i="2"/>
  <c r="J158" i="2"/>
  <c r="BK157" i="2"/>
  <c r="J157" i="2"/>
  <c r="BK152" i="2"/>
  <c r="J152" i="2"/>
  <c r="BK150" i="2"/>
  <c r="J150" i="2"/>
  <c r="BK149" i="2"/>
  <c r="J149" i="2"/>
  <c r="BK148" i="2"/>
  <c r="J148" i="2"/>
  <c r="BK145" i="2"/>
  <c r="J145" i="2"/>
  <c r="AS94" i="1"/>
  <c r="BK434" i="2"/>
  <c r="J434" i="2"/>
  <c r="BK432" i="2"/>
  <c r="J427" i="2"/>
  <c r="BK424" i="2"/>
  <c r="BK411" i="2"/>
  <c r="J409" i="2"/>
  <c r="J408" i="2"/>
  <c r="J405" i="2"/>
  <c r="J394" i="2"/>
  <c r="J392" i="2"/>
  <c r="J389" i="2"/>
  <c r="J388" i="2"/>
  <c r="BK386" i="2"/>
  <c r="J385" i="2"/>
  <c r="BK384" i="2"/>
  <c r="BK383" i="2"/>
  <c r="BK381" i="2"/>
  <c r="BK377" i="2"/>
  <c r="BK375" i="2"/>
  <c r="BK371" i="2"/>
  <c r="J369" i="2"/>
  <c r="J368" i="2"/>
  <c r="BK366" i="2"/>
  <c r="J365" i="2"/>
  <c r="BK359" i="2"/>
  <c r="BK357" i="2"/>
  <c r="J356" i="2"/>
  <c r="J354" i="2"/>
  <c r="J353" i="2"/>
  <c r="BK349" i="2"/>
  <c r="J347" i="2"/>
  <c r="J346" i="2"/>
  <c r="BK345" i="2"/>
  <c r="BK344" i="2"/>
  <c r="J343" i="2"/>
  <c r="J342" i="2"/>
  <c r="J341" i="2"/>
  <c r="BK340" i="2"/>
  <c r="BK339" i="2"/>
  <c r="J338" i="2"/>
  <c r="J337" i="2"/>
  <c r="J332" i="2"/>
  <c r="J330" i="2"/>
  <c r="BK329" i="2"/>
  <c r="J326" i="2"/>
  <c r="BK325" i="2"/>
  <c r="J324" i="2"/>
  <c r="BK320" i="2"/>
  <c r="BK315" i="2"/>
  <c r="BK310" i="2"/>
  <c r="J308" i="2"/>
  <c r="BK307" i="2"/>
  <c r="J306" i="2"/>
  <c r="J305" i="2"/>
  <c r="BK304" i="2"/>
  <c r="J304" i="2"/>
  <c r="BK302" i="2"/>
  <c r="BK301" i="2"/>
  <c r="BK300" i="2"/>
  <c r="BK299" i="2"/>
  <c r="J298" i="2"/>
  <c r="BK297" i="2"/>
  <c r="J296" i="2"/>
  <c r="BK294" i="2"/>
  <c r="BK293" i="2"/>
  <c r="J292" i="2"/>
  <c r="J291" i="2"/>
  <c r="J290" i="2"/>
  <c r="BK289" i="2"/>
  <c r="BK288" i="2"/>
  <c r="BK287" i="2"/>
  <c r="BK286" i="2"/>
  <c r="J284" i="2"/>
  <c r="J283" i="2"/>
  <c r="BK282" i="2"/>
  <c r="BK280" i="2"/>
  <c r="BK279" i="2"/>
  <c r="BK277" i="2"/>
  <c r="BK276" i="2"/>
  <c r="J275" i="2"/>
  <c r="BK274" i="2"/>
  <c r="J273" i="2"/>
  <c r="BK272" i="2"/>
  <c r="J271" i="2"/>
  <c r="J270" i="2"/>
  <c r="J269" i="2"/>
  <c r="BK267" i="2"/>
  <c r="BK266" i="2"/>
  <c r="BK265" i="2"/>
  <c r="BK264" i="2"/>
  <c r="BK263" i="2"/>
  <c r="J262" i="2"/>
  <c r="BK260" i="2"/>
  <c r="J259" i="2"/>
  <c r="BK258" i="2"/>
  <c r="J257" i="2"/>
  <c r="J255" i="2"/>
  <c r="J254" i="2"/>
  <c r="J251" i="2"/>
  <c r="BK250" i="2"/>
  <c r="J248" i="2"/>
  <c r="BK247" i="2"/>
  <c r="BK246" i="2"/>
  <c r="J245" i="2"/>
  <c r="BK244" i="2"/>
  <c r="J243" i="2"/>
  <c r="BK242" i="2"/>
  <c r="BK241" i="2"/>
  <c r="BK239" i="2"/>
  <c r="J238" i="2"/>
  <c r="J236" i="2"/>
  <c r="J235" i="2"/>
  <c r="BK234" i="2"/>
  <c r="J231" i="2"/>
  <c r="J230" i="2"/>
  <c r="J229" i="2"/>
  <c r="J228" i="2"/>
  <c r="BK227" i="2"/>
  <c r="J227" i="2"/>
  <c r="BK225" i="2"/>
  <c r="J225" i="2"/>
  <c r="R430" i="2" l="1"/>
  <c r="T430" i="2"/>
  <c r="P147" i="2"/>
  <c r="T147" i="2"/>
  <c r="P160" i="2"/>
  <c r="T160" i="2"/>
  <c r="P182" i="2"/>
  <c r="T182" i="2"/>
  <c r="T143" i="2" s="1"/>
  <c r="P190" i="2"/>
  <c r="T190" i="2"/>
  <c r="P195" i="2"/>
  <c r="T195" i="2"/>
  <c r="P226" i="2"/>
  <c r="T226" i="2"/>
  <c r="P237" i="2"/>
  <c r="T237" i="2"/>
  <c r="P249" i="2"/>
  <c r="T249" i="2"/>
  <c r="P261" i="2"/>
  <c r="T261" i="2"/>
  <c r="P348" i="2"/>
  <c r="BK147" i="2"/>
  <c r="J147" i="2" s="1"/>
  <c r="J99" i="2" s="1"/>
  <c r="R147" i="2"/>
  <c r="BK160" i="2"/>
  <c r="J160" i="2" s="1"/>
  <c r="J100" i="2" s="1"/>
  <c r="R160" i="2"/>
  <c r="BK182" i="2"/>
  <c r="J182" i="2" s="1"/>
  <c r="J101" i="2" s="1"/>
  <c r="R182" i="2"/>
  <c r="BK190" i="2"/>
  <c r="J190" i="2" s="1"/>
  <c r="J102" i="2" s="1"/>
  <c r="R190" i="2"/>
  <c r="BK195" i="2"/>
  <c r="J195" i="2" s="1"/>
  <c r="J104" i="2" s="1"/>
  <c r="R195" i="2"/>
  <c r="BK226" i="2"/>
  <c r="J226" i="2" s="1"/>
  <c r="J105" i="2" s="1"/>
  <c r="R226" i="2"/>
  <c r="BK237" i="2"/>
  <c r="J237" i="2" s="1"/>
  <c r="J106" i="2" s="1"/>
  <c r="R237" i="2"/>
  <c r="BK249" i="2"/>
  <c r="J249" i="2" s="1"/>
  <c r="J107" i="2" s="1"/>
  <c r="R249" i="2"/>
  <c r="BK261" i="2"/>
  <c r="J261" i="2" s="1"/>
  <c r="J108" i="2" s="1"/>
  <c r="R261" i="2"/>
  <c r="BK281" i="2"/>
  <c r="J281" i="2" s="1"/>
  <c r="J109" i="2" s="1"/>
  <c r="P281" i="2"/>
  <c r="R281" i="2"/>
  <c r="T281" i="2"/>
  <c r="BK285" i="2"/>
  <c r="J285" i="2" s="1"/>
  <c r="J110" i="2" s="1"/>
  <c r="P285" i="2"/>
  <c r="R285" i="2"/>
  <c r="T285" i="2"/>
  <c r="BK303" i="2"/>
  <c r="J303" i="2" s="1"/>
  <c r="J111" i="2" s="1"/>
  <c r="P303" i="2"/>
  <c r="R303" i="2"/>
  <c r="T303" i="2"/>
  <c r="BK309" i="2"/>
  <c r="J309" i="2" s="1"/>
  <c r="J112" i="2" s="1"/>
  <c r="P309" i="2"/>
  <c r="R309" i="2"/>
  <c r="T309" i="2"/>
  <c r="BK331" i="2"/>
  <c r="J331" i="2" s="1"/>
  <c r="J113" i="2" s="1"/>
  <c r="P331" i="2"/>
  <c r="R331" i="2"/>
  <c r="T331" i="2"/>
  <c r="BK348" i="2"/>
  <c r="J348" i="2" s="1"/>
  <c r="J114" i="2" s="1"/>
  <c r="R348" i="2"/>
  <c r="T348" i="2"/>
  <c r="BK358" i="2"/>
  <c r="J358" i="2" s="1"/>
  <c r="J115" i="2" s="1"/>
  <c r="P358" i="2"/>
  <c r="R358" i="2"/>
  <c r="T358" i="2"/>
  <c r="BK370" i="2"/>
  <c r="J370" i="2" s="1"/>
  <c r="J116" i="2" s="1"/>
  <c r="P370" i="2"/>
  <c r="R370" i="2"/>
  <c r="T370" i="2"/>
  <c r="BK387" i="2"/>
  <c r="J387" i="2" s="1"/>
  <c r="J117" i="2" s="1"/>
  <c r="P387" i="2"/>
  <c r="R387" i="2"/>
  <c r="T387" i="2"/>
  <c r="BK393" i="2"/>
  <c r="J393" i="2" s="1"/>
  <c r="J118" i="2" s="1"/>
  <c r="P393" i="2"/>
  <c r="R393" i="2"/>
  <c r="T393" i="2"/>
  <c r="BK410" i="2"/>
  <c r="J410" i="2" s="1"/>
  <c r="J119" i="2" s="1"/>
  <c r="P410" i="2"/>
  <c r="R410" i="2"/>
  <c r="T410" i="2"/>
  <c r="BF224" i="2"/>
  <c r="BF225" i="2"/>
  <c r="BF227" i="2"/>
  <c r="BF229" i="2"/>
  <c r="BF230" i="2"/>
  <c r="BF234" i="2"/>
  <c r="BF235" i="2"/>
  <c r="BF241" i="2"/>
  <c r="BF245" i="2"/>
  <c r="BF247" i="2"/>
  <c r="BF250" i="2"/>
  <c r="BF251" i="2"/>
  <c r="BF259" i="2"/>
  <c r="BF263" i="2"/>
  <c r="BF264" i="2"/>
  <c r="BF265" i="2"/>
  <c r="BF267" i="2"/>
  <c r="BF268" i="2"/>
  <c r="BF273" i="2"/>
  <c r="BF274" i="2"/>
  <c r="BF275" i="2"/>
  <c r="BF278" i="2"/>
  <c r="BF280" i="2"/>
  <c r="BF283" i="2"/>
  <c r="BF284" i="2"/>
  <c r="BF287" i="2"/>
  <c r="BF291" i="2"/>
  <c r="BF292" i="2"/>
  <c r="BF293" i="2"/>
  <c r="BF298" i="2"/>
  <c r="BF301" i="2"/>
  <c r="BF320" i="2"/>
  <c r="BF325" i="2"/>
  <c r="BF332" i="2"/>
  <c r="BF337" i="2"/>
  <c r="BF340" i="2"/>
  <c r="BF341" i="2"/>
  <c r="BF342" i="2"/>
  <c r="BF345" i="2"/>
  <c r="BF347" i="2"/>
  <c r="BF349" i="2"/>
  <c r="BF353" i="2"/>
  <c r="BF356" i="2"/>
  <c r="BF357" i="2"/>
  <c r="BF365" i="2"/>
  <c r="BF366" i="2"/>
  <c r="BF368" i="2"/>
  <c r="BF369" i="2"/>
  <c r="BF377" i="2"/>
  <c r="BF384" i="2"/>
  <c r="BF388" i="2"/>
  <c r="BF389" i="2"/>
  <c r="BF405" i="2"/>
  <c r="BF408" i="2"/>
  <c r="BF409" i="2"/>
  <c r="BF424" i="2"/>
  <c r="BF432" i="2"/>
  <c r="BF434" i="2"/>
  <c r="E85" i="2"/>
  <c r="J89" i="2"/>
  <c r="F91" i="2"/>
  <c r="F92" i="2"/>
  <c r="J92" i="2"/>
  <c r="BF145" i="2"/>
  <c r="BF148" i="2"/>
  <c r="BF149" i="2"/>
  <c r="BF150" i="2"/>
  <c r="BF152" i="2"/>
  <c r="BF157" i="2"/>
  <c r="BF158" i="2"/>
  <c r="BF159" i="2"/>
  <c r="BF161" i="2"/>
  <c r="BF168" i="2"/>
  <c r="BF171" i="2"/>
  <c r="BF176" i="2"/>
  <c r="BF178" i="2"/>
  <c r="BF183" i="2"/>
  <c r="BF184" i="2"/>
  <c r="BF186" i="2"/>
  <c r="BF187" i="2"/>
  <c r="BF189" i="2"/>
  <c r="BF191" i="2"/>
  <c r="BF192" i="2"/>
  <c r="BF193" i="2"/>
  <c r="BF196" i="2"/>
  <c r="BF200" i="2"/>
  <c r="BF208" i="2"/>
  <c r="BF211" i="2"/>
  <c r="BF213" i="2"/>
  <c r="BF221" i="2"/>
  <c r="BF222" i="2"/>
  <c r="BF228" i="2"/>
  <c r="BF231" i="2"/>
  <c r="BF236" i="2"/>
  <c r="BF238" i="2"/>
  <c r="BF239" i="2"/>
  <c r="BF240" i="2"/>
  <c r="BF242" i="2"/>
  <c r="BF243" i="2"/>
  <c r="BF244" i="2"/>
  <c r="BF246" i="2"/>
  <c r="BF248" i="2"/>
  <c r="BF254" i="2"/>
  <c r="BF255" i="2"/>
  <c r="BF256" i="2"/>
  <c r="BF257" i="2"/>
  <c r="BF258" i="2"/>
  <c r="BF260" i="2"/>
  <c r="BF262" i="2"/>
  <c r="BF266" i="2"/>
  <c r="BF269" i="2"/>
  <c r="BF270" i="2"/>
  <c r="BF271" i="2"/>
  <c r="BF272" i="2"/>
  <c r="BF276" i="2"/>
  <c r="BF277" i="2"/>
  <c r="BF279" i="2"/>
  <c r="BF282" i="2"/>
  <c r="BF286" i="2"/>
  <c r="BF288" i="2"/>
  <c r="BF289" i="2"/>
  <c r="BF290" i="2"/>
  <c r="BF294" i="2"/>
  <c r="BF295" i="2"/>
  <c r="BF296" i="2"/>
  <c r="BF297" i="2"/>
  <c r="BF299" i="2"/>
  <c r="BF300" i="2"/>
  <c r="BF302" i="2"/>
  <c r="BF304" i="2"/>
  <c r="BF305" i="2"/>
  <c r="BF306" i="2"/>
  <c r="BF307" i="2"/>
  <c r="BF308" i="2"/>
  <c r="BF310" i="2"/>
  <c r="BF315" i="2"/>
  <c r="BF324" i="2"/>
  <c r="BF326" i="2"/>
  <c r="BF329" i="2"/>
  <c r="BF330" i="2"/>
  <c r="BF338" i="2"/>
  <c r="BF339" i="2"/>
  <c r="BF343" i="2"/>
  <c r="BF344" i="2"/>
  <c r="BF346" i="2"/>
  <c r="BF354" i="2"/>
  <c r="BF359" i="2"/>
  <c r="BF371" i="2"/>
  <c r="BF375" i="2"/>
  <c r="BF381" i="2"/>
  <c r="BF383" i="2"/>
  <c r="BF385" i="2"/>
  <c r="BF386" i="2"/>
  <c r="BF392" i="2"/>
  <c r="BF394" i="2"/>
  <c r="BF411" i="2"/>
  <c r="BF427" i="2"/>
  <c r="BK144" i="2"/>
  <c r="J144" i="2" s="1"/>
  <c r="J98" i="2" s="1"/>
  <c r="BK431" i="2"/>
  <c r="J431" i="2"/>
  <c r="J121" i="2" s="1"/>
  <c r="BK433" i="2"/>
  <c r="J433" i="2" s="1"/>
  <c r="J122" i="2" s="1"/>
  <c r="J33" i="2"/>
  <c r="AV95" i="1" s="1"/>
  <c r="F37" i="2"/>
  <c r="BD95" i="1" s="1"/>
  <c r="BD94" i="1" s="1"/>
  <c r="W33" i="1" s="1"/>
  <c r="F33" i="2"/>
  <c r="AZ95" i="1" s="1"/>
  <c r="AZ94" i="1" s="1"/>
  <c r="W29" i="1" s="1"/>
  <c r="F35" i="2"/>
  <c r="BB95" i="1" s="1"/>
  <c r="BB94" i="1" s="1"/>
  <c r="W31" i="1" s="1"/>
  <c r="F36" i="2"/>
  <c r="BC95" i="1" s="1"/>
  <c r="BC94" i="1" s="1"/>
  <c r="W32" i="1" s="1"/>
  <c r="R143" i="2" l="1"/>
  <c r="R142" i="2" s="1"/>
  <c r="P143" i="2"/>
  <c r="R194" i="2"/>
  <c r="T194" i="2"/>
  <c r="T142" i="2" s="1"/>
  <c r="P194" i="2"/>
  <c r="P142" i="2" s="1"/>
  <c r="AU95" i="1" s="1"/>
  <c r="AU94" i="1" s="1"/>
  <c r="BK143" i="2"/>
  <c r="J143" i="2" s="1"/>
  <c r="J97" i="2" s="1"/>
  <c r="BK194" i="2"/>
  <c r="J194" i="2" s="1"/>
  <c r="J103" i="2" s="1"/>
  <c r="BK430" i="2"/>
  <c r="J430" i="2" s="1"/>
  <c r="J120" i="2" s="1"/>
  <c r="AV94" i="1"/>
  <c r="AK29" i="1" s="1"/>
  <c r="AX94" i="1"/>
  <c r="AY94" i="1"/>
  <c r="J34" i="2"/>
  <c r="AW95" i="1" s="1"/>
  <c r="AT95" i="1" s="1"/>
  <c r="F34" i="2"/>
  <c r="BA95" i="1" s="1"/>
  <c r="BA94" i="1" s="1"/>
  <c r="W30" i="1" s="1"/>
  <c r="BK142" i="2" l="1"/>
  <c r="J142" i="2" s="1"/>
  <c r="J96" i="2" s="1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<sst xmlns="http://schemas.openxmlformats.org/spreadsheetml/2006/main" count="3474" uniqueCount="737">
  <si>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</si>
  <si>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</si>
  <si>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</si>
  <si>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</si>
  <si>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</si>
  <si>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</si>
  <si>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</si>
  <si>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</si>
  <si>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</si>
  <si>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</si>
  <si>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</si>
  <si>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</si>
  <si>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</si>
  <si>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</si>
  <si>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</si>
  <si>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</si>
  <si>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</si>
  <si>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</si>
  <si>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</si>
  <si>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</si>
  <si>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</si>
  <si>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</si>
  <si>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</si>
  <si>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</si>
  <si>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</si>
  <si>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</si>
  <si>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</si>
  <si>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</si>
  <si>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</si>
  <si>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</si>
  <si>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</si>
  <si>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</si>
  <si>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</si>
  <si>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</si>
  <si>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</si>
  <si>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</si>
  <si>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</si>
  <si>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</si>
  <si>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</si>
  <si>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</si>
  <si>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</si>
  <si>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</si>
  <si>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</si>
  <si>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</si>
  <si>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</si>
  <si>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</si>
  <si>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</si>
  <si>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</si>
  <si>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</si>
  <si>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</si>
  <si>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</si>
  <si>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</si>
  <si>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</si>
  <si>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</si>
  <si>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</si>
  <si>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</si>
  <si>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</si>
  <si>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</si>
  <si>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</si>
  <si>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</si>
  <si>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</si>
  <si>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</si>
  <si>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</si>
  <si>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</si>
  <si>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</si>
  <si>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</si>
  <si>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</si>
  <si>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</si>
  <si>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</si>
  <si>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</si>
  <si>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</si>
  <si>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</si>
  <si>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</si>
  <si>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</si>
  <si>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</si>
  <si>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</si>
  <si>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</si>
  <si>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</si>
  <si>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</si>
  <si>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</si>
  <si>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</si>
  <si>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</si>
  <si>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</si>
  <si>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</si>
  <si>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</si>
  <si>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{23b8d780-2a50-4c66-9003-60ae096f858a}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</si>
  <si>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</si>
  <si>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</si>
  <si>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</si>
  <si>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</si>
  <si>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</si>
  <si>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</si>
  <si>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</si>
  <si>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</si>
  <si>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</si>
  <si>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</si>
  <si>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</si>
  <si>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</si>
  <si>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</si>
  <si>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</si>
  <si>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</si>
  <si>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</si>
  <si>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</si>
  <si>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</si>
  <si>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</si>
  <si>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</si>
  <si>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</si>
  <si>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</si>
  <si>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</si>
  <si>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</si>
  <si>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</si>
  <si>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</si>
  <si>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</si>
  <si>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</si>
  <si>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</si>
  <si>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</si>
  <si>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</si>
  <si>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</si>
  <si>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</si>
  <si>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</si>
  <si>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</si>
  <si>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</si>
  <si>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</si>
  <si>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</si>
  <si>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</si>
  <si>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</si>
  <si>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</si>
  <si>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</si>
  <si>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</si>
  <si>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</si>
  <si>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</si>
  <si>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</si>
  <si>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</si>
  <si>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</si>
  <si>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</si>
  <si>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</si>
  <si>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</si>
  <si>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</si>
  <si>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</si>
  <si>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</si>
  <si>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</si>
  <si>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</si>
  <si>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-1121263660</t>
  </si>
  <si>
    <t>VV</t>
  </si>
  <si>
    <t>(1,6+0,7)*0,8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</si>
  <si>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</si>
  <si>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</si>
  <si>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</si>
  <si>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</si>
  <si>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</si>
  <si>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602436442</t>
  </si>
  <si>
    <t>612142001</t>
  </si>
  <si>
    <t>Potažení vnitřních stěn sklovláknitým pletivem vtlačeným do tenkovrstvé hmoty</t>
  </si>
  <si>
    <t>383822301</t>
  </si>
  <si>
    <t>8</t>
  </si>
  <si>
    <t>612311131</t>
  </si>
  <si>
    <t>Potažení vnitřních stěn vápenným štukem tloušťky do 3 mm</t>
  </si>
  <si>
    <t>450573401</t>
  </si>
  <si>
    <t>(0,08+1,035+0,065+0,065+2,465+1,77+0,08)*0,6</t>
  </si>
  <si>
    <t>9</t>
  </si>
  <si>
    <t>612321111</t>
  </si>
  <si>
    <t>Vápenocementová omítka hrubá jednovrstvá zatřená vnitřních stěn nanášená ručně</t>
  </si>
  <si>
    <t>-314262216</t>
  </si>
  <si>
    <t>(0,08+1,035+0,065+0,065+2,465+1,77+0,08)*2,6</t>
  </si>
  <si>
    <t>3,5*5</t>
  </si>
  <si>
    <t>konstrukce v blízkosti bytového jádra:</t>
  </si>
  <si>
    <t>50</t>
  </si>
  <si>
    <t>632441112</t>
  </si>
  <si>
    <t>Potěr anhydritový samonivelační tl do 30 mm ze suchých směsí</t>
  </si>
  <si>
    <t>-1376444056</t>
  </si>
  <si>
    <t>642944121</t>
  </si>
  <si>
    <t>Osazování ocelových zárubní dodatečné pl do 2,5 m2</t>
  </si>
  <si>
    <t>kus</t>
  </si>
  <si>
    <t>-660841482</t>
  </si>
  <si>
    <t>M</t>
  </si>
  <si>
    <t>55331521</t>
  </si>
  <si>
    <t>zárubeň ocelová pro sádrokarton 100 700 L/P</t>
  </si>
  <si>
    <t>2025856086</t>
  </si>
  <si>
    <t>Ostatní konstrukce a práce, bourání</t>
  </si>
  <si>
    <t>784111001</t>
  </si>
  <si>
    <t>Oprášení (ometení ) podkladu v místnostech výšky do 3,80 m</t>
  </si>
  <si>
    <t>16</t>
  </si>
  <si>
    <t>1026835770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</si>
  <si>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</si>
  <si>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</si>
  <si>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</si>
  <si>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</si>
  <si>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</si>
  <si>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</si>
  <si>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</si>
  <si>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omítnutého v místnostech výšky do 3,80 m</t>
  </si>
  <si>
    <t>-1244065054</t>
  </si>
  <si>
    <t>lehké obroušení stávajícího panelu - příprava pro novou omítku:</t>
  </si>
  <si>
    <t>26,094</t>
  </si>
  <si>
    <t>952901111</t>
  </si>
  <si>
    <t>Vyčištění budov bytové a občanské výstavby při výšce podlaží do 4 m</t>
  </si>
  <si>
    <t>-1648926709</t>
  </si>
  <si>
    <t>3,4*5</t>
  </si>
  <si>
    <t>přístupová trasa do bytu-choba:</t>
  </si>
  <si>
    <t>962084121</t>
  </si>
  <si>
    <t>Bourání příček umakartových tl do 50 mm</t>
  </si>
  <si>
    <t>-1634446008</t>
  </si>
  <si>
    <t>(2,62+1,85+1,85+1,71+0,87+1,14+0,78)*2,6</t>
  </si>
  <si>
    <t>965046111</t>
  </si>
  <si>
    <t>Broušení stávajících betonových podlah úběr do 3 mm</t>
  </si>
  <si>
    <t>1559179773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</si>
  <si>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</si>
  <si>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</si>
  <si>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</si>
  <si>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</si>
  <si>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</si>
  <si>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</si>
  <si>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</si>
  <si>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1011067496</t>
  </si>
  <si>
    <t>997013219</t>
  </si>
  <si>
    <t>Příplatek k vnitrostaveništní dopravě suti a vybouraných hmot za zvětšenou dopravu suti ZKD 10 m</t>
  </si>
  <si>
    <t>-266315739</t>
  </si>
  <si>
    <t>3,049*50 'Přepočtené koeficientem množství</t>
  </si>
  <si>
    <t>997013501</t>
  </si>
  <si>
    <t>Odvoz suti a vybouraných hmot na skládku nebo meziskládku do 1 km se složením</t>
  </si>
  <si>
    <t>-1146422734</t>
  </si>
  <si>
    <t>997013509</t>
  </si>
  <si>
    <t>Příplatek k odvozu suti a vybouraných hmot na skládku ZKD 1 km přes 1 km</t>
  </si>
  <si>
    <t>393550177</t>
  </si>
  <si>
    <t>3,049*9 'Přepočtené koeficientem množství</t>
  </si>
  <si>
    <t>997013831</t>
  </si>
  <si>
    <t>Poplatek za uložení na skládce (skládkovné) stavebního odpadu směsného kód odpadu 170 904</t>
  </si>
  <si>
    <t>728084343</t>
  </si>
  <si>
    <t>998</t>
  </si>
  <si>
    <t>Přesun hmot</t>
  </si>
  <si>
    <t>998011003</t>
  </si>
  <si>
    <t>Přesun hmot pro budovy zděné v do 24 m</t>
  </si>
  <si>
    <t>1837752161</t>
  </si>
  <si>
    <t>998011014</t>
  </si>
  <si>
    <t>Příplatek k přesunu hmot pro budovy zděné za zvětšený přesun do 500 m</t>
  </si>
  <si>
    <t>555714805</t>
  </si>
  <si>
    <t>998017003</t>
  </si>
  <si>
    <t>Přesun hmot s omezením mechanizace pro budovy v do 24 m</t>
  </si>
  <si>
    <t>461871569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</si>
  <si>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</si>
  <si>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</si>
  <si>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</si>
  <si>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</si>
  <si>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</si>
  <si>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</si>
  <si>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-741091154</t>
  </si>
  <si>
    <t>0,855*1,035</t>
  </si>
  <si>
    <t>2,465*1,77</t>
  </si>
  <si>
    <t>711192201</t>
  </si>
  <si>
    <t>Provedení izolace proti zemní vlhkosti hydroizolační stěrkou svislé na betonu, 2 vrstvy</t>
  </si>
  <si>
    <t>1264060376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</si>
  <si>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</si>
  <si>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</si>
  <si>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</si>
  <si>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</si>
  <si>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</si>
  <si>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</si>
  <si>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24617150</t>
  </si>
  <si>
    <t>hmota nátěrová hydroizolační elastická na beton nebo omítku</t>
  </si>
  <si>
    <t>kg</t>
  </si>
  <si>
    <t>32</t>
  </si>
  <si>
    <t>1255056086</t>
  </si>
  <si>
    <t>spotřeba 3kg/m2, tl. 2mm</t>
  </si>
  <si>
    <t>(5,248+9,192)*3</t>
  </si>
  <si>
    <t>711199095</t>
  </si>
  <si>
    <t>Příplatek k izolacím proti zemní vlhkosti za plochu do 10 m2 natěradly za studena nebo za horka</t>
  </si>
  <si>
    <t>-1118311666</t>
  </si>
  <si>
    <t>5,248+9,192</t>
  </si>
  <si>
    <t>711199101</t>
  </si>
  <si>
    <t>Provedení těsnícího pásu do spoje dilatační nebo styčné spáry podlaha - stěna</t>
  </si>
  <si>
    <t>m</t>
  </si>
  <si>
    <t>786334757</t>
  </si>
  <si>
    <t>1,35+0,855+1,35</t>
  </si>
  <si>
    <t>1,77+2,465+1,77+2,465-0,7</t>
  </si>
  <si>
    <t>1,6+0,5</t>
  </si>
  <si>
    <t>0,2*4</t>
  </si>
  <si>
    <t>711199102</t>
  </si>
  <si>
    <t>Provedení těsnícího koutu pro vnější nebo vnitřní roh spáry podlaha - stěna</t>
  </si>
  <si>
    <t>-1207637291</t>
  </si>
  <si>
    <t>28355020</t>
  </si>
  <si>
    <t>páska pružná těsnící š 80mm</t>
  </si>
  <si>
    <t>194552606</t>
  </si>
  <si>
    <t>15,825*1,1</t>
  </si>
  <si>
    <t>998711103</t>
  </si>
  <si>
    <t>Přesun hmot tonážní pro izolace proti vodě, vlhkosti a plynům v objektech výšky do 60 m</t>
  </si>
  <si>
    <t>405355926</t>
  </si>
  <si>
    <t>998711181</t>
  </si>
  <si>
    <t>Příplatek k přesunu hmot tonážní 711 prováděný bez použití mechanizace</t>
  </si>
  <si>
    <t>-335227408</t>
  </si>
  <si>
    <t>721</t>
  </si>
  <si>
    <t>Zdravotechnika - vnitřní kanalizace</t>
  </si>
  <si>
    <t>721171808</t>
  </si>
  <si>
    <t>Demontáž potrubí z PVC do D 114</t>
  </si>
  <si>
    <t>1755068226</t>
  </si>
  <si>
    <t>721173706</t>
  </si>
  <si>
    <t>Potrubí kanalizační z PE odpadní DN 100</t>
  </si>
  <si>
    <t>-82017706</t>
  </si>
  <si>
    <t>721173722</t>
  </si>
  <si>
    <t>Potrubí kanalizační z PE připojovací DN 40</t>
  </si>
  <si>
    <t>-2031003205</t>
  </si>
  <si>
    <t>721173724</t>
  </si>
  <si>
    <t>Potrubí kanalizační z PE připojovací DN 70</t>
  </si>
  <si>
    <t>-119100022</t>
  </si>
  <si>
    <t>721220801</t>
  </si>
  <si>
    <t>Demontáž uzávěrek zápachových DN 70</t>
  </si>
  <si>
    <t>-318284705</t>
  </si>
  <si>
    <t>vana,umyvadlo,pračka:</t>
  </si>
  <si>
    <t>721290111</t>
  </si>
  <si>
    <t>Zkouška těsnosti potrubí kanalizace vodou do DN 125</t>
  </si>
  <si>
    <t>425855342</t>
  </si>
  <si>
    <t>998721103</t>
  </si>
  <si>
    <t>Přesun hmot tonážní pro vnitřní kanalizace v objektech v do 24 m</t>
  </si>
  <si>
    <t>-1206840131</t>
  </si>
  <si>
    <t>998721181</t>
  </si>
  <si>
    <t>Příplatek k přesunu hmot tonážní 721 prováděný bez použití mechanizace</t>
  </si>
  <si>
    <t>466385878</t>
  </si>
  <si>
    <t>722</t>
  </si>
  <si>
    <t>Zdravotechnika - vnitřní vodovod</t>
  </si>
  <si>
    <t>722170801</t>
  </si>
  <si>
    <t>Demontáž rozvodů vody z plastů do D 25</t>
  </si>
  <si>
    <t>1977163075</t>
  </si>
  <si>
    <t>722176113</t>
  </si>
  <si>
    <t>Montáž potrubí plastové spojované svary polyfuzně do D 25 mm</t>
  </si>
  <si>
    <t>-1873607832</t>
  </si>
  <si>
    <t>28615150</t>
  </si>
  <si>
    <t>trubka vodovodní tlaková PPR řada PN 20 D 16mm dl 4m</t>
  </si>
  <si>
    <t>-1327136003</t>
  </si>
  <si>
    <t>28615152</t>
  </si>
  <si>
    <t>trubka vodovodní tlaková PPR řada PN 20 D 20mm dl 4m</t>
  </si>
  <si>
    <t>-1876751153</t>
  </si>
  <si>
    <t>28615153</t>
  </si>
  <si>
    <t>trubka vodovodní tlaková PPR řada PN 20 D 25mm dl 4m</t>
  </si>
  <si>
    <t>1751642656</t>
  </si>
  <si>
    <t>722179191</t>
  </si>
  <si>
    <t>Příplatek k rozvodu vody z plastů za malý rozsah prací na zakázce do 20 m</t>
  </si>
  <si>
    <t>soubor</t>
  </si>
  <si>
    <t>-1184145921</t>
  </si>
  <si>
    <t>722179192</t>
  </si>
  <si>
    <t>Příplatek k rozvodu vody z plastů za potrubí do D 32 mm do 15 svarů</t>
  </si>
  <si>
    <t>-1290157720</t>
  </si>
  <si>
    <t>722290215</t>
  </si>
  <si>
    <t>Zkouška těsnosti vodovodního potrubí hrdlového nebo přírubového do DN 100</t>
  </si>
  <si>
    <t>917652315</t>
  </si>
  <si>
    <t>722290234</t>
  </si>
  <si>
    <t>Proplach a dezinfekce vodovodního potrubí do DN 80</t>
  </si>
  <si>
    <t>-1524820185</t>
  </si>
  <si>
    <t>998722103</t>
  </si>
  <si>
    <t>Přesun hmot tonážní pro vnitřní vodovod v objektech v do 24 m</t>
  </si>
  <si>
    <t>-81600593</t>
  </si>
  <si>
    <t>998722181</t>
  </si>
  <si>
    <t>Příplatek k přesunu hmot tonážní 722 prováděný bez použití mechanizace</t>
  </si>
  <si>
    <t>-1640894376</t>
  </si>
  <si>
    <t>723</t>
  </si>
  <si>
    <t>Zdravotechnika - vnitřní plynovod</t>
  </si>
  <si>
    <t>723120804</t>
  </si>
  <si>
    <t>Demontáž potrubí ocelové závitové svařované do DN 25</t>
  </si>
  <si>
    <t>895960885</t>
  </si>
  <si>
    <t>723150402</t>
  </si>
  <si>
    <t>Potrubí plyn ocelové z ušlechtilé oceli spojované lisováním DN 15</t>
  </si>
  <si>
    <t>1020646080</t>
  </si>
  <si>
    <t>chránička:</t>
  </si>
  <si>
    <t>723181002</t>
  </si>
  <si>
    <t>Potrubí měděné měkké spojované lisováním DN 15 ZTI</t>
  </si>
  <si>
    <t>-2033280953</t>
  </si>
  <si>
    <t>723190105</t>
  </si>
  <si>
    <t>Přípojka plynovodní nerezová hadice G1/2 F x G1/2 F délky 100 cm spojovaná na závit</t>
  </si>
  <si>
    <t>1188141291</t>
  </si>
  <si>
    <t>723190901</t>
  </si>
  <si>
    <t>Uzavření,otevření plynovodního potrubí při opravě</t>
  </si>
  <si>
    <t>1549026190</t>
  </si>
  <si>
    <t>723190907</t>
  </si>
  <si>
    <t>Odvzdušnění nebo napuštění plynovodního potrubí</t>
  </si>
  <si>
    <t>1502399320</t>
  </si>
  <si>
    <t>723190909</t>
  </si>
  <si>
    <t>Zkouška těsnosti potrubí plynovodního</t>
  </si>
  <si>
    <t>-1852647693</t>
  </si>
  <si>
    <t>998723103</t>
  </si>
  <si>
    <t>Přesun hmot tonážní pro vnitřní plynovod v objektech v do 24 m</t>
  </si>
  <si>
    <t>-744303447</t>
  </si>
  <si>
    <t>998723181</t>
  </si>
  <si>
    <t>Příplatek k přesunu hmot tonážní 723 prováděný bez použití mechanizace</t>
  </si>
  <si>
    <t>-272594377</t>
  </si>
  <si>
    <t>725</t>
  </si>
  <si>
    <t>Zdravotechnika - zařizovací předměty</t>
  </si>
  <si>
    <t>725110811</t>
  </si>
  <si>
    <t>Demontáž klozetů splachovací s nádrží</t>
  </si>
  <si>
    <t>-1099865560</t>
  </si>
  <si>
    <t>725112001</t>
  </si>
  <si>
    <t>1297362279</t>
  </si>
  <si>
    <t>725210821</t>
  </si>
  <si>
    <t>Demontáž umyvadel bez výtokových armatur</t>
  </si>
  <si>
    <t>-1730242865</t>
  </si>
  <si>
    <t>725211602</t>
  </si>
  <si>
    <t>Umyvadlo keramické připevněné na stěnu šrouby bílé bez krytu na sifon 550 mm</t>
  </si>
  <si>
    <t>-135524992</t>
  </si>
  <si>
    <t>725220841</t>
  </si>
  <si>
    <t>Demontáž van ocelová</t>
  </si>
  <si>
    <t>1450046551</t>
  </si>
  <si>
    <t>725222116</t>
  </si>
  <si>
    <t>Vana bez armatur výtokových akrylátová se zápachovou uzávěrkou 1600x700 mm</t>
  </si>
  <si>
    <t>1022675360</t>
  </si>
  <si>
    <t>725810811</t>
  </si>
  <si>
    <t>Demontáž ventilů výtokových nástěnných</t>
  </si>
  <si>
    <t>-125816729</t>
  </si>
  <si>
    <t>725811115</t>
  </si>
  <si>
    <t>Ventil nástěnný pevný výtok G1/2x80 mm</t>
  </si>
  <si>
    <t>-816044742</t>
  </si>
  <si>
    <t>725820801</t>
  </si>
  <si>
    <t>Demontáž baterie nástěnné do G 3 / 4</t>
  </si>
  <si>
    <t>1367945574</t>
  </si>
  <si>
    <t>725822611</t>
  </si>
  <si>
    <t>Baterie umyvadlová stojánková páková bez výpusti</t>
  </si>
  <si>
    <t>-2146088760</t>
  </si>
  <si>
    <t>725831313</t>
  </si>
  <si>
    <t>Baterie vanová nástěnná páková s příslušenstvím a pohyblivým držákem</t>
  </si>
  <si>
    <t>-695782037</t>
  </si>
  <si>
    <t>725865501</t>
  </si>
  <si>
    <t>Odpadní souprava DN 40/50 se zápachovou uzávěrkou pro vanu, ovládání bovdenem</t>
  </si>
  <si>
    <t>1679755028</t>
  </si>
  <si>
    <t>725869101</t>
  </si>
  <si>
    <t>Montáž zápachových uzávěrek do DN 40</t>
  </si>
  <si>
    <t>836254494</t>
  </si>
  <si>
    <t>55161837</t>
  </si>
  <si>
    <t>uzávěrka zápachová pro pračku a myčku nástěnná PP-bílá DN 40</t>
  </si>
  <si>
    <t>843869767</t>
  </si>
  <si>
    <t>ZUU</t>
  </si>
  <si>
    <t>Zápachová uzávěra - sifon pro umyvadla, provedení chrom</t>
  </si>
  <si>
    <t>193512626</t>
  </si>
  <si>
    <t>725980123</t>
  </si>
  <si>
    <t>Dvířka 40/20 vč. montáže a začištění k obkladu</t>
  </si>
  <si>
    <t>519833155</t>
  </si>
  <si>
    <t>998725103</t>
  </si>
  <si>
    <t>Přesun hmot tonážní pro zařizovací předměty v objektech v do 24 m</t>
  </si>
  <si>
    <t>-2031742079</t>
  </si>
  <si>
    <t>998725181</t>
  </si>
  <si>
    <t>Příplatek k přesunu hmot tonážní 725 prováděný bez použití mechanizace</t>
  </si>
  <si>
    <t>-1056176217</t>
  </si>
  <si>
    <t>OIM</t>
  </si>
  <si>
    <t>Ostatní instalační materiál nutný pro dopojení zařizovacích předmětů (pancéřové hadičky, těsnění atd...)</t>
  </si>
  <si>
    <t>kpl</t>
  </si>
  <si>
    <t>1999535010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</si>
  <si>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</si>
  <si>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</si>
  <si>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</si>
  <si>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</si>
  <si>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-90060624</t>
  </si>
  <si>
    <t>998726113</t>
  </si>
  <si>
    <t>Přesun hmot tonážní pro instalační prefabrikáty v objektech v do 24 m</t>
  </si>
  <si>
    <t>-211184446</t>
  </si>
  <si>
    <t>998726181</t>
  </si>
  <si>
    <t>Příplatek k přesunu hmot tonážní 726 prováděný bez použití mechanizace</t>
  </si>
  <si>
    <t>82864372</t>
  </si>
  <si>
    <t>741</t>
  </si>
  <si>
    <t>Elektroinstalace - silnoproud</t>
  </si>
  <si>
    <t>741112001</t>
  </si>
  <si>
    <t>Montáž krabice zapuštěná plastová kruhová</t>
  </si>
  <si>
    <t>-534051823</t>
  </si>
  <si>
    <t>34571515</t>
  </si>
  <si>
    <t>krabice přístrojová instalační 400 V, 142x71x45mm do dutých stěn</t>
  </si>
  <si>
    <t>911301397</t>
  </si>
  <si>
    <t>741120001</t>
  </si>
  <si>
    <t>Montáž vodič Cu izolovaný plný a laněný žíla 0,35-6 mm2 pod omítku (CY)</t>
  </si>
  <si>
    <t>1266880417</t>
  </si>
  <si>
    <t>34111036</t>
  </si>
  <si>
    <t>kabel silový s Cu jádrem 1 kV 3x2,5mm2</t>
  </si>
  <si>
    <t>-1939462779</t>
  </si>
  <si>
    <t>34111018</t>
  </si>
  <si>
    <t>kabel silový s Cu jádrem 6mm2</t>
  </si>
  <si>
    <t>1021668068</t>
  </si>
  <si>
    <t>741210001</t>
  </si>
  <si>
    <t>Montáž rozvodnice oceloplechová nebo plastová běžná do 20 kg</t>
  </si>
  <si>
    <t>1953638977</t>
  </si>
  <si>
    <t>35713850</t>
  </si>
  <si>
    <t>rozvodnice elektroměrové s jedním 1 fázovým místem bez požární úpravy 18 pozic</t>
  </si>
  <si>
    <t>-1360086755</t>
  </si>
  <si>
    <t>741310001</t>
  </si>
  <si>
    <t>Montáž vypínač nástěnný 1-jednopólový prostředí normální</t>
  </si>
  <si>
    <t>1838264491</t>
  </si>
  <si>
    <t>34535799</t>
  </si>
  <si>
    <t>ovladač zapínací tlačítkový 10A 3553-80289 velkoplošný</t>
  </si>
  <si>
    <t>161317527</t>
  </si>
  <si>
    <t>741313001</t>
  </si>
  <si>
    <t>Montáž zásuvka (polo)zapuštěná bezšroubové připojení 2P+PE se zapojením vodičů</t>
  </si>
  <si>
    <t>-1541989121</t>
  </si>
  <si>
    <t>35811077</t>
  </si>
  <si>
    <t>zásuvka nepropustná nástěnná 16A 220 V 3pólová</t>
  </si>
  <si>
    <t>-1021213619</t>
  </si>
  <si>
    <t>741370002</t>
  </si>
  <si>
    <t>Montáž svítidlo žárovkové bytové stropní přisazené 1 zdroj se sklem</t>
  </si>
  <si>
    <t>534760743</t>
  </si>
  <si>
    <t>34821275</t>
  </si>
  <si>
    <t>svítidlo bytové žárovkové IP 42, max. 60 W E27</t>
  </si>
  <si>
    <t>-1193437812</t>
  </si>
  <si>
    <t>34111030</t>
  </si>
  <si>
    <t>kabel silový s Cu jádrem 1 kV 3x1,5mm2</t>
  </si>
  <si>
    <t>-1432103819</t>
  </si>
  <si>
    <t>741810001</t>
  </si>
  <si>
    <t>Celková prohlídka elektrického rozvodu a zařízení do 100 000,- Kč</t>
  </si>
  <si>
    <t>1696501209</t>
  </si>
  <si>
    <t>998741103</t>
  </si>
  <si>
    <t>Přesun hmot tonážní pro silnoproud v objektech v do 24 m</t>
  </si>
  <si>
    <t>880048232</t>
  </si>
  <si>
    <t>998741181</t>
  </si>
  <si>
    <t>Příplatek k přesunu hmot tonážní 741 prováděný bez použití mechanizace</t>
  </si>
  <si>
    <t>213053547</t>
  </si>
  <si>
    <t>751</t>
  </si>
  <si>
    <t>Vzduchotechnika</t>
  </si>
  <si>
    <t>751111012</t>
  </si>
  <si>
    <t>Mtž vent ax ntl nástěnného základního D do 200 mm</t>
  </si>
  <si>
    <t>-1297918126</t>
  </si>
  <si>
    <t>V</t>
  </si>
  <si>
    <t>Axiální ventilátor max. 20x20cm, pr. 125 mm</t>
  </si>
  <si>
    <t>169478031</t>
  </si>
  <si>
    <t>751111811</t>
  </si>
  <si>
    <t>Demontáž ventilátoru axiálního nízkotlakého kruhové potrubí D do 200 mm</t>
  </si>
  <si>
    <t>1045983693</t>
  </si>
  <si>
    <t>998751102</t>
  </si>
  <si>
    <t>Přesun hmot tonážní pro vzduchotechniku v objektech v do 24 m</t>
  </si>
  <si>
    <t>-316155694</t>
  </si>
  <si>
    <t>998751181</t>
  </si>
  <si>
    <t>Příplatek k přesunu hmot tonážní 751 prováděný bez použití mechanizace</t>
  </si>
  <si>
    <t>-228795865</t>
  </si>
  <si>
    <t>763</t>
  </si>
  <si>
    <t>Konstrukce suché výstavby</t>
  </si>
  <si>
    <t>763111331</t>
  </si>
  <si>
    <t>SDK příčka tl 80 mm profil CW+UW 50 desky 1xH2 15 TI 40 mm</t>
  </si>
  <si>
    <t>1966720297</t>
  </si>
  <si>
    <t>1,035*2,6</t>
  </si>
  <si>
    <t>(0,855+0,08)*2,6</t>
  </si>
  <si>
    <t>2,465*2,6</t>
  </si>
  <si>
    <t>763111718</t>
  </si>
  <si>
    <t>SDK příčka úprava styku příčky a stropu/stávající stěny páskou nebo silikonováním</t>
  </si>
  <si>
    <t>1734925390</t>
  </si>
  <si>
    <t>(0,85+1,035)*2</t>
  </si>
  <si>
    <t>(2,465+1,77)*2</t>
  </si>
  <si>
    <t>2,6*6</t>
  </si>
  <si>
    <t>763111724</t>
  </si>
  <si>
    <t>SDK příčka páska k vyztužení různých úhlů</t>
  </si>
  <si>
    <t>844872964</t>
  </si>
  <si>
    <t>2,6*5</t>
  </si>
  <si>
    <t>0,5</t>
  </si>
  <si>
    <t>763111751</t>
  </si>
  <si>
    <t>Příplatek k SDK příčce za plochu do 6 m2 jednotlivě</t>
  </si>
  <si>
    <t>-1386365333</t>
  </si>
  <si>
    <t>763111762</t>
  </si>
  <si>
    <t>Příplatek k SDK příčce s jednoduchou nosnou konstrukcí za zahuštění profilů na vzdálenost 41 mm</t>
  </si>
  <si>
    <t>-1098752771</t>
  </si>
  <si>
    <t>763111771</t>
  </si>
  <si>
    <t>Příplatek k SDK příčce za rovinnost kvality Q3</t>
  </si>
  <si>
    <t>1895245653</t>
  </si>
  <si>
    <t>11,531*2</t>
  </si>
  <si>
    <t>998763303</t>
  </si>
  <si>
    <t>Přesun hmot tonážní pro sádrokartonové konstrukce v objektech v do 24 m</t>
  </si>
  <si>
    <t>-1727721584</t>
  </si>
  <si>
    <t>998763381</t>
  </si>
  <si>
    <t>Příplatek k přesunu hmot tonážní 763 SDK prováděný bez použití mechanizace</t>
  </si>
  <si>
    <t>-1798614983</t>
  </si>
  <si>
    <t>766</t>
  </si>
  <si>
    <t>Konstrukce truhlářské</t>
  </si>
  <si>
    <t>766421812</t>
  </si>
  <si>
    <t>Demontáž truhlářského obložení podhledů z panelů plochy přes 1,5 m2</t>
  </si>
  <si>
    <t>728761446</t>
  </si>
  <si>
    <t>demontáž obložení stropu umakartem:</t>
  </si>
  <si>
    <t>1,14*0,87</t>
  </si>
  <si>
    <t>1,71*1,85</t>
  </si>
  <si>
    <t>766660001</t>
  </si>
  <si>
    <t>Montáž dveřních křídel otvíravých 1křídlových š do 0,8 m do ocelové zárubně</t>
  </si>
  <si>
    <t>1611337538</t>
  </si>
  <si>
    <t>61162854</t>
  </si>
  <si>
    <t>dveře vnitřní foliované plné 1křídlové 70x197 cm</t>
  </si>
  <si>
    <t>-1540457621</t>
  </si>
  <si>
    <t>54914610</t>
  </si>
  <si>
    <t>kování vrchní dveřní klika včetně rozet a montážního materiál nerez PK</t>
  </si>
  <si>
    <t>577908454</t>
  </si>
  <si>
    <t>766660722</t>
  </si>
  <si>
    <t>Montáž dveřního kování - zámku</t>
  </si>
  <si>
    <t>-1283901807</t>
  </si>
  <si>
    <t>54925015</t>
  </si>
  <si>
    <t>zámek stavební zadlabací dozický 02-03 L Zn</t>
  </si>
  <si>
    <t>-1584520712</t>
  </si>
  <si>
    <t>766695212</t>
  </si>
  <si>
    <t>Montáž truhlářských prahů dveří 1křídlových šířky do 10 cm</t>
  </si>
  <si>
    <t>850930605</t>
  </si>
  <si>
    <t>61187416</t>
  </si>
  <si>
    <t>práh dveřní dřevěný bukový tl 2cm dl 92cm š 10cm</t>
  </si>
  <si>
    <t>-1978484528</t>
  </si>
  <si>
    <t>998766103</t>
  </si>
  <si>
    <t>Přesun hmot tonážní pro konstrukce truhlářské v objektech v do 24 m</t>
  </si>
  <si>
    <t>1456208248</t>
  </si>
  <si>
    <t>998766181</t>
  </si>
  <si>
    <t>Příplatek k přesunu hmot tonážní 766 prováděný bez použití mechanizace</t>
  </si>
  <si>
    <t>-397687576</t>
  </si>
  <si>
    <t>DV</t>
  </si>
  <si>
    <t>Dodávka a osazení SDK konstrukce dvířek za wc - pro obklad vč. úchytek a začištění</t>
  </si>
  <si>
    <t>-1631740139</t>
  </si>
  <si>
    <t>UP</t>
  </si>
  <si>
    <t>Dodatečná úprava dveřních prahů vzhledem k výškovým rozdílům podlah</t>
  </si>
  <si>
    <t>-168866945</t>
  </si>
  <si>
    <t>771</t>
  </si>
  <si>
    <t>Podlahy z dlaždic</t>
  </si>
  <si>
    <t>771571113</t>
  </si>
  <si>
    <t>Montáž podlah z keramických dlaždic režných hladkých do malty do 12 ks/m2</t>
  </si>
  <si>
    <t>-742162766</t>
  </si>
  <si>
    <t>2,46*1,77</t>
  </si>
  <si>
    <t>771591111</t>
  </si>
  <si>
    <t>Podlahy penetrace podkladu</t>
  </si>
  <si>
    <t>-1728151052</t>
  </si>
  <si>
    <t>59761408</t>
  </si>
  <si>
    <t>dlaždice keramická barevná přes 9 do 12 ks/m2</t>
  </si>
  <si>
    <t>2126805128</t>
  </si>
  <si>
    <t>5,239*1,1 'Přepočtené koeficientem množství</t>
  </si>
  <si>
    <t>998771103</t>
  </si>
  <si>
    <t>Přesun hmot tonážní pro podlahy z dlaždic v objektech v do 24 m</t>
  </si>
  <si>
    <t>-119824135</t>
  </si>
  <si>
    <t>998771181</t>
  </si>
  <si>
    <t>Příplatek k přesunu hmot tonážní 771 prováděný bez použití mechanizace</t>
  </si>
  <si>
    <t>-1263223896</t>
  </si>
  <si>
    <t>776</t>
  </si>
  <si>
    <t>Podlahy povlakové</t>
  </si>
  <si>
    <t>776201812</t>
  </si>
  <si>
    <t>Demontáž lepených povlakových podlah s podložkou ručně</t>
  </si>
  <si>
    <t>1046048338</t>
  </si>
  <si>
    <t>demontáž nášlapné vrstvy z pvc:</t>
  </si>
  <si>
    <t>1,85*0,78</t>
  </si>
  <si>
    <t>776421111</t>
  </si>
  <si>
    <t>Montáž obvodových lišt lepením</t>
  </si>
  <si>
    <t>944171561</t>
  </si>
  <si>
    <t>28411003</t>
  </si>
  <si>
    <t>lišta soklová PVC 30 x 30 mm</t>
  </si>
  <si>
    <t>589862531</t>
  </si>
  <si>
    <t>4*1,02 'Přepočtené koeficientem množství</t>
  </si>
  <si>
    <t>998776103</t>
  </si>
  <si>
    <t>Přesun hmot tonážní pro podlahy povlakové v objektech v do 24 m</t>
  </si>
  <si>
    <t>-695706974</t>
  </si>
  <si>
    <t>998776181</t>
  </si>
  <si>
    <t>Příplatek k přesunu hmot tonážní 776 prováděný bez použití mechanizace</t>
  </si>
  <si>
    <t>756667773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</si>
  <si>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</si>
  <si>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</si>
  <si>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</si>
  <si>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</si>
  <si>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1024387929</t>
  </si>
  <si>
    <t>(0,855+1,02)*2</t>
  </si>
  <si>
    <t>L</t>
  </si>
  <si>
    <t>Listela - dekorovaný obklad</t>
  </si>
  <si>
    <t>-1758156476</t>
  </si>
  <si>
    <t>12,22/0,4*1,1</t>
  </si>
  <si>
    <t>781471113</t>
  </si>
  <si>
    <t>Montáž obkladů vnitřních keramických hladkých do 19 ks/m2 kladených do malty</t>
  </si>
  <si>
    <t>-1400245856</t>
  </si>
  <si>
    <t>(2,46+1,77)*2*2</t>
  </si>
  <si>
    <t>(0,855+1,035)*2*2</t>
  </si>
  <si>
    <t>59761155</t>
  </si>
  <si>
    <t>dlaždice keramické koupelnové(barevné) přes 19 do 25 ks/m2</t>
  </si>
  <si>
    <t>739756596</t>
  </si>
  <si>
    <t>24,480*1,1</t>
  </si>
  <si>
    <t>781495111</t>
  </si>
  <si>
    <t>Penetrace podkladu vnitřních obkladů</t>
  </si>
  <si>
    <t>1906997680</t>
  </si>
  <si>
    <t>998781103</t>
  </si>
  <si>
    <t>Přesun hmot tonážní pro obklady keramické v objektech v do 24 m</t>
  </si>
  <si>
    <t>120208263</t>
  </si>
  <si>
    <t>998781181</t>
  </si>
  <si>
    <t>Příplatek k přesunu hmot tonážní 781 prováděný bez použití mechanizace</t>
  </si>
  <si>
    <t>-2090854646</t>
  </si>
  <si>
    <t>Z</t>
  </si>
  <si>
    <t>Dodávka a montáž zrcadla na zeď</t>
  </si>
  <si>
    <t>2146874026</t>
  </si>
  <si>
    <t>783</t>
  </si>
  <si>
    <t>Dokončovací práce - nátěry</t>
  </si>
  <si>
    <t>783301313</t>
  </si>
  <si>
    <t>Odmaštění zámečnických konstrukcí ředidlovým odmašťovačem</t>
  </si>
  <si>
    <t>50327321</t>
  </si>
  <si>
    <t>783314101</t>
  </si>
  <si>
    <t>Základní jednonásobný syntetický nátěr zámečnických konstrukcí</t>
  </si>
  <si>
    <t>89259837</t>
  </si>
  <si>
    <t>zárubně:</t>
  </si>
  <si>
    <t>(2*2+0,9)*2*0,5</t>
  </si>
  <si>
    <t>783317101</t>
  </si>
  <si>
    <t>Krycí jednonásobný syntetický standardní nátěr zámečnických konstrukcí</t>
  </si>
  <si>
    <t>586845039</t>
  </si>
  <si>
    <t>784</t>
  </si>
  <si>
    <t>Dokončovací práce - malby a tapety</t>
  </si>
  <si>
    <t>1274947536</t>
  </si>
  <si>
    <t>1,035*0,855</t>
  </si>
  <si>
    <t>stěny:</t>
  </si>
  <si>
    <t>(2,465+1,77)*2*0,6</t>
  </si>
  <si>
    <t>(1,035+0,855)*2*0,6</t>
  </si>
  <si>
    <t>chodba:</t>
  </si>
  <si>
    <t>3,4*2,6</t>
  </si>
  <si>
    <t>(2,6*2+3,4)*1</t>
  </si>
  <si>
    <t>784121001</t>
  </si>
  <si>
    <t>Oškrabání malby v mísnostech výšky do 3,80 m</t>
  </si>
  <si>
    <t>796320620</t>
  </si>
  <si>
    <t>strop komory:</t>
  </si>
  <si>
    <t>0,78*1,85</t>
  </si>
  <si>
    <t>784181111</t>
  </si>
  <si>
    <t>Základní silikátová jednonásobná penetrace podkladu v místnostech výšky do 3,80m</t>
  </si>
  <si>
    <t>-1187561225</t>
  </si>
  <si>
    <t>784321001</t>
  </si>
  <si>
    <t>Jednonásobné silikátové bílé malby v místnosti výšky do 3,80 m</t>
  </si>
  <si>
    <t>1670610025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</si>
  <si>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</si>
  <si>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</si>
  <si>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</si>
  <si>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</si>
  <si>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</si>
  <si>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</si>
  <si>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-177315687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</si>
  <si>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</si>
  <si>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</si>
  <si>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</si>
  <si>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</si>
  <si>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</si>
  <si>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 jádra:</t>
  </si>
  <si>
    <t>HZS2212</t>
  </si>
  <si>
    <t>Hodinová zúčtovací sazba instalatér odborný</t>
  </si>
  <si>
    <t>-59081881</t>
  </si>
  <si>
    <t>Ostatní drobné nepecifikované práce související s rozvody vody a kanalizace bytového jádra:</t>
  </si>
  <si>
    <t>HZS3111</t>
  </si>
  <si>
    <t>Hodinová zúčtovací sazba montér potrubí</t>
  </si>
  <si>
    <t>-444819889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</si>
  <si>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</si>
  <si>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</si>
  <si>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</si>
  <si>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</si>
  <si>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</si>
  <si>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</si>
  <si>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</si>
  <si>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1345288976</t>
  </si>
  <si>
    <t>VRN7</t>
  </si>
  <si>
    <t>Provozní vlivy</t>
  </si>
  <si>
    <t>070001000</t>
  </si>
  <si>
    <t>-193390131</t>
  </si>
  <si>
    <t>B. Četyny 2/930</t>
  </si>
  <si>
    <t>2 - Bytová jednotka č. 75</t>
  </si>
  <si>
    <t>Klozet keramický standardní samostatně stojící s duálním splachováním odpad vodorovný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</si>
</sst>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2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8" t="s">
        <v>14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E5" s="21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0" t="s">
        <v>17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E6" s="21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6"/>
      <c r="BS8" s="17" t="s">
        <v>6</v>
      </c>
    </row>
    <row r="9" spans="1:74" s="1" customFormat="1" ht="14.45" customHeight="1">
      <c r="B9" s="20"/>
      <c r="AR9" s="20"/>
      <c r="BE9" s="21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6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16"/>
      <c r="BS11" s="17" t="s">
        <v>6</v>
      </c>
    </row>
    <row r="12" spans="1:74" s="1" customFormat="1" ht="6.95" customHeight="1">
      <c r="B12" s="20"/>
      <c r="AR12" s="20"/>
      <c r="BE12" s="216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16"/>
      <c r="BS13" s="17" t="s">
        <v>6</v>
      </c>
    </row>
    <row r="14" spans="1:74" ht="12.75">
      <c r="B14" s="20"/>
      <c r="E14" s="221" t="s">
        <v>28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26</v>
      </c>
      <c r="AN14" s="29" t="s">
        <v>28</v>
      </c>
      <c r="AR14" s="20"/>
      <c r="BE14" s="216"/>
      <c r="BS14" s="17" t="s">
        <v>6</v>
      </c>
    </row>
    <row r="15" spans="1:74" s="1" customFormat="1" ht="6.95" customHeight="1">
      <c r="B15" s="20"/>
      <c r="AR15" s="20"/>
      <c r="BE15" s="216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1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16"/>
      <c r="BS17" s="17" t="s">
        <v>33</v>
      </c>
    </row>
    <row r="18" spans="1:71" s="1" customFormat="1" ht="6.95" customHeight="1">
      <c r="B18" s="20"/>
      <c r="AR18" s="20"/>
      <c r="BE18" s="216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16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16"/>
      <c r="BS20" s="17" t="s">
        <v>33</v>
      </c>
    </row>
    <row r="21" spans="1:71" s="1" customFormat="1" ht="6.95" customHeight="1">
      <c r="B21" s="20"/>
      <c r="AR21" s="20"/>
      <c r="BE21" s="216"/>
    </row>
    <row r="22" spans="1:71" s="1" customFormat="1" ht="12" customHeight="1">
      <c r="B22" s="20"/>
      <c r="D22" s="27" t="s">
        <v>35</v>
      </c>
      <c r="AR22" s="20"/>
      <c r="BE22" s="216"/>
    </row>
    <row r="23" spans="1:71" s="1" customFormat="1" ht="16.5" customHeight="1">
      <c r="B23" s="20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6"/>
    </row>
    <row r="24" spans="1:71" s="1" customFormat="1" ht="6.95" customHeight="1">
      <c r="B24" s="20"/>
      <c r="AR24" s="20"/>
      <c r="BE24" s="21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1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37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38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39</v>
      </c>
      <c r="AL28" s="226"/>
      <c r="AM28" s="226"/>
      <c r="AN28" s="226"/>
      <c r="AO28" s="226"/>
      <c r="AP28" s="32"/>
      <c r="AQ28" s="32"/>
      <c r="AR28" s="33"/>
      <c r="BE28" s="216"/>
    </row>
    <row r="29" spans="1:71" s="3" customFormat="1" ht="14.45" customHeight="1">
      <c r="B29" s="37"/>
      <c r="D29" s="27" t="s">
        <v>40</v>
      </c>
      <c r="F29" s="27" t="s">
        <v>41</v>
      </c>
      <c r="L29" s="214">
        <v>0.21</v>
      </c>
      <c r="M29" s="213"/>
      <c r="N29" s="213"/>
      <c r="O29" s="213"/>
      <c r="P29" s="213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K29" s="212">
        <f>ROUND(AV94, 2)</f>
        <v>0</v>
      </c>
      <c r="AL29" s="213"/>
      <c r="AM29" s="213"/>
      <c r="AN29" s="213"/>
      <c r="AO29" s="213"/>
      <c r="AR29" s="37"/>
      <c r="BE29" s="217"/>
    </row>
    <row r="30" spans="1:71" s="3" customFormat="1" ht="14.45" customHeight="1">
      <c r="B30" s="37"/>
      <c r="F30" s="27" t="s">
        <v>42</v>
      </c>
      <c r="L30" s="214">
        <v>0.15</v>
      </c>
      <c r="M30" s="213"/>
      <c r="N30" s="213"/>
      <c r="O30" s="213"/>
      <c r="P30" s="213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K30" s="212">
        <f>ROUND(AW94, 2)</f>
        <v>0</v>
      </c>
      <c r="AL30" s="213"/>
      <c r="AM30" s="213"/>
      <c r="AN30" s="213"/>
      <c r="AO30" s="213"/>
      <c r="AR30" s="37"/>
      <c r="BE30" s="217"/>
    </row>
    <row r="31" spans="1:71" s="3" customFormat="1" ht="14.45" hidden="1" customHeight="1">
      <c r="B31" s="37"/>
      <c r="F31" s="27" t="s">
        <v>43</v>
      </c>
      <c r="L31" s="214">
        <v>0.21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7"/>
      <c r="BE31" s="217"/>
    </row>
    <row r="32" spans="1:71" s="3" customFormat="1" ht="14.45" hidden="1" customHeight="1">
      <c r="B32" s="37"/>
      <c r="F32" s="27" t="s">
        <v>44</v>
      </c>
      <c r="L32" s="214">
        <v>0.15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7"/>
      <c r="BE32" s="217"/>
    </row>
    <row r="33" spans="1:57" s="3" customFormat="1" ht="14.45" hidden="1" customHeight="1">
      <c r="B33" s="37"/>
      <c r="F33" s="27" t="s">
        <v>45</v>
      </c>
      <c r="L33" s="214">
        <v>0</v>
      </c>
      <c r="M33" s="213"/>
      <c r="N33" s="213"/>
      <c r="O33" s="213"/>
      <c r="P33" s="213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K33" s="212">
        <v>0</v>
      </c>
      <c r="AL33" s="213"/>
      <c r="AM33" s="213"/>
      <c r="AN33" s="213"/>
      <c r="AO33" s="213"/>
      <c r="AR33" s="37"/>
      <c r="BE33" s="21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47" t="s">
        <v>48</v>
      </c>
      <c r="Y35" s="248"/>
      <c r="Z35" s="248"/>
      <c r="AA35" s="248"/>
      <c r="AB35" s="248"/>
      <c r="AC35" s="40"/>
      <c r="AD35" s="40"/>
      <c r="AE35" s="40"/>
      <c r="AF35" s="40"/>
      <c r="AG35" s="40"/>
      <c r="AH35" s="40"/>
      <c r="AI35" s="40"/>
      <c r="AJ35" s="40"/>
      <c r="AK35" s="249">
        <f>SUM(AK26:AK33)</f>
        <v>0</v>
      </c>
      <c r="AL35" s="248"/>
      <c r="AM35" s="248"/>
      <c r="AN35" s="248"/>
      <c r="AO35" s="250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38" t="str">
        <f>K6</f>
        <v>Horymírova 2975/4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20. 8. 2019</v>
      </c>
      <c r="AN87" s="24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41" t="str">
        <f>IF(E17="","",E17)</f>
        <v>Ing. Vladimír Slonka</v>
      </c>
      <c r="AN89" s="242"/>
      <c r="AO89" s="242"/>
      <c r="AP89" s="242"/>
      <c r="AQ89" s="32"/>
      <c r="AR89" s="33"/>
      <c r="AS89" s="243" t="s">
        <v>56</v>
      </c>
      <c r="AT89" s="244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1" t="str">
        <f>IF(E20="","",E20)</f>
        <v xml:space="preserve"> </v>
      </c>
      <c r="AN90" s="242"/>
      <c r="AO90" s="242"/>
      <c r="AP90" s="242"/>
      <c r="AQ90" s="32"/>
      <c r="AR90" s="33"/>
      <c r="AS90" s="245"/>
      <c r="AT90" s="246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5"/>
      <c r="AT91" s="246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3" t="s">
        <v>57</v>
      </c>
      <c r="D92" s="234"/>
      <c r="E92" s="234"/>
      <c r="F92" s="234"/>
      <c r="G92" s="234"/>
      <c r="H92" s="60"/>
      <c r="I92" s="235" t="s">
        <v>58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6" t="s">
        <v>59</v>
      </c>
      <c r="AH92" s="234"/>
      <c r="AI92" s="234"/>
      <c r="AJ92" s="234"/>
      <c r="AK92" s="234"/>
      <c r="AL92" s="234"/>
      <c r="AM92" s="234"/>
      <c r="AN92" s="235" t="s">
        <v>60</v>
      </c>
      <c r="AO92" s="234"/>
      <c r="AP92" s="237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0">
        <f>ROUND(AG95,2)</f>
        <v>0</v>
      </c>
      <c r="AH94" s="230"/>
      <c r="AI94" s="230"/>
      <c r="AJ94" s="230"/>
      <c r="AK94" s="230"/>
      <c r="AL94" s="230"/>
      <c r="AM94" s="230"/>
      <c r="AN94" s="231">
        <f>SUM(AG94,AT94)</f>
        <v>0</v>
      </c>
      <c r="AO94" s="231"/>
      <c r="AP94" s="231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9" t="s">
        <v>81</v>
      </c>
      <c r="E95" s="229"/>
      <c r="F95" s="229"/>
      <c r="G95" s="229"/>
      <c r="H95" s="229"/>
      <c r="I95" s="82"/>
      <c r="J95" s="229" t="s">
        <v>82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7">
        <f>'2 - Bytová jednotka č.2'!J30</f>
        <v>0</v>
      </c>
      <c r="AH95" s="228"/>
      <c r="AI95" s="228"/>
      <c r="AJ95" s="228"/>
      <c r="AK95" s="228"/>
      <c r="AL95" s="228"/>
      <c r="AM95" s="228"/>
      <c r="AN95" s="227">
        <f>SUM(AG95,AT95)</f>
        <v>0</v>
      </c>
      <c r="AO95" s="228"/>
      <c r="AP95" s="228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5"/>
  <sheetViews>
    <sheetView showGridLines="0" tabSelected="1" workbookViewId="0">
      <selection activeCell="F263" sqref="F263"/>
    </sheetView>
  </sheetViews>
  <sheetFormatPr defaultRowHeight="11.25"/>
  <cols>
    <col min="1" max="1" width="8.33203125" style="1" customWidth="1"/>
    <col min="2" max="2" width="1.6640625" style="1" customWidth="1"/>
    <col min="3" max="3" width="4.6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32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734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735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18"/>
      <c r="G18" s="218"/>
      <c r="H18" s="218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3" t="s">
        <v>1</v>
      </c>
      <c r="F27" s="223"/>
      <c r="G27" s="223"/>
      <c r="H27" s="223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ROUND((SUM(BE142:BE434)),  2)</f>
        <v>0</v>
      </c>
      <c r="G33" s="32"/>
      <c r="H33" s="32"/>
      <c r="I33" s="103">
        <v>0.21</v>
      </c>
      <c r="J33" s="102">
        <f>ROUND(((SUM(BE142:BE434))*I33),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ROUND((SUM(BF142:BF434)),  2)</f>
        <v>0</v>
      </c>
      <c r="G34" s="32"/>
      <c r="H34" s="32"/>
      <c r="I34" s="103">
        <v>0.15</v>
      </c>
      <c r="J34" s="102">
        <f>ROUND(((SUM(BF142:BF434))*I34),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ROUND((SUM(BG142:BG434)),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ROUND((SUM(BH142:BH434)),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ROUND((SUM(BI142:BI434)),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B. Četyny 2/930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2 - Bytová jednotka č. 75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J160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J182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J190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J194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J195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J226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J237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J249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J261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J281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J285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J303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J309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J331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J348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J358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J370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J387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J393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J410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J430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J431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J433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B. Četyny 2/930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38" t="str">
        <f>E9</f>
        <v>2 - Bytová jednotka č. 75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20. 8. 2019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P143+P194+P410+P430</f>
        <v>0</v>
      </c>
      <c r="Q142" s="66"/>
      <c r="R142" s="141">
        <f>R143+R194+R410+R430</f>
        <v>3.0040142199999997</v>
      </c>
      <c r="S142" s="66"/>
      <c r="T142" s="142">
        <f>T143+T194+T410+T430</f>
        <v>3.0489838300000001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BK143+BK194+BK410+BK430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P144+P147+P160+P182+P190</f>
        <v>0</v>
      </c>
      <c r="Q143" s="150"/>
      <c r="R143" s="151">
        <f>R144+R147+R160+R182+R190</f>
        <v>0.89387063999999994</v>
      </c>
      <c r="S143" s="150"/>
      <c r="T143" s="152">
        <f>T144+T147+T160+T182+T190</f>
        <v>2.8171141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BK144+BK147+BK160+BK182+BK190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0.117852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1.84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0.117852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81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141</v>
      </c>
      <c r="BM145" s="170" t="s">
        <v>142</v>
      </c>
    </row>
    <row r="146" spans="1:65" s="13" customFormat="1">
      <c r="B146" s="172"/>
      <c r="D146" s="173" t="s">
        <v>143</v>
      </c>
      <c r="E146" s="174" t="s">
        <v>1</v>
      </c>
      <c r="F146" s="175" t="s">
        <v>144</v>
      </c>
      <c r="H146" s="176">
        <v>1.84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143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145</v>
      </c>
      <c r="F147" s="155" t="s">
        <v>146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SUM(P148:P159)</f>
        <v>0</v>
      </c>
      <c r="Q147" s="150"/>
      <c r="R147" s="151">
        <f>SUM(R148:R159)</f>
        <v>0.77333863999999997</v>
      </c>
      <c r="S147" s="150"/>
      <c r="T147" s="152">
        <f>SUM(T148:T159)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SUM(BK148:BK159)</f>
        <v>0</v>
      </c>
    </row>
    <row r="148" spans="1:65" s="2" customFormat="1" ht="21.75" customHeight="1">
      <c r="A148" s="32"/>
      <c r="B148" s="157"/>
      <c r="C148" s="158">
        <v>2</v>
      </c>
      <c r="D148" s="158" t="s">
        <v>137</v>
      </c>
      <c r="E148" s="159" t="s">
        <v>148</v>
      </c>
      <c r="F148" s="160" t="s">
        <v>149</v>
      </c>
      <c r="G148" s="161" t="s">
        <v>140</v>
      </c>
      <c r="H148" s="162">
        <v>14.456</v>
      </c>
      <c r="I148" s="163"/>
      <c r="J148" s="164">
        <f t="shared" ref="J148:J150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0" si="1">O148*H148</f>
        <v>0</v>
      </c>
      <c r="Q148" s="168">
        <v>2.5999999999999998E-4</v>
      </c>
      <c r="R148" s="168">
        <f t="shared" ref="R148:R150" si="2">Q148*H148</f>
        <v>3.7585599999999993E-3</v>
      </c>
      <c r="S148" s="168">
        <v>0</v>
      </c>
      <c r="T148" s="169">
        <f t="shared" ref="T148:T150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81</v>
      </c>
      <c r="AY148" s="17" t="s">
        <v>134</v>
      </c>
      <c r="BE148" s="171">
        <f t="shared" ref="BE148:BE150" si="4">IF(N148="základní",J148,0)</f>
        <v>0</v>
      </c>
      <c r="BF148" s="171">
        <f t="shared" ref="BF148:BF150" si="5">IF(N148="snížená",J148,0)</f>
        <v>0</v>
      </c>
      <c r="BG148" s="171">
        <f t="shared" ref="BG148:BG150" si="6">IF(N148="zákl. přenesená",J148,0)</f>
        <v>0</v>
      </c>
      <c r="BH148" s="171">
        <f t="shared" ref="BH148:BH150" si="7">IF(N148="sníž. přenesená",J148,0)</f>
        <v>0</v>
      </c>
      <c r="BI148" s="171">
        <f t="shared" ref="BI148:BI150" si="8">IF(N148="nulová",J148,0)</f>
        <v>0</v>
      </c>
      <c r="BJ148" s="17" t="s">
        <v>81</v>
      </c>
      <c r="BK148" s="171">
        <f t="shared" ref="BK148:BK150" si="9">ROUND(I148*H148,2)</f>
        <v>0</v>
      </c>
      <c r="BL148" s="17" t="s">
        <v>141</v>
      </c>
      <c r="BM148" s="170" t="s">
        <v>150</v>
      </c>
    </row>
    <row r="149" spans="1:65" s="2" customFormat="1" ht="21.75" customHeight="1">
      <c r="A149" s="32"/>
      <c r="B149" s="157"/>
      <c r="C149" s="158">
        <v>3</v>
      </c>
      <c r="D149" s="158" t="s">
        <v>137</v>
      </c>
      <c r="E149" s="159" t="s">
        <v>151</v>
      </c>
      <c r="F149" s="160" t="s">
        <v>152</v>
      </c>
      <c r="G149" s="161" t="s">
        <v>140</v>
      </c>
      <c r="H149" s="162">
        <v>14.456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6.3317280000000004E-2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81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81</v>
      </c>
      <c r="BK149" s="171">
        <f t="shared" si="9"/>
        <v>0</v>
      </c>
      <c r="BL149" s="17" t="s">
        <v>141</v>
      </c>
      <c r="BM149" s="170" t="s">
        <v>153</v>
      </c>
    </row>
    <row r="150" spans="1:65" s="2" customFormat="1" ht="21.75" customHeight="1">
      <c r="A150" s="32"/>
      <c r="B150" s="157"/>
      <c r="C150" s="158">
        <v>4</v>
      </c>
      <c r="D150" s="158" t="s">
        <v>137</v>
      </c>
      <c r="E150" s="159" t="s">
        <v>155</v>
      </c>
      <c r="F150" s="160" t="s">
        <v>156</v>
      </c>
      <c r="G150" s="161" t="s">
        <v>140</v>
      </c>
      <c r="H150" s="162">
        <v>3.3359999999999999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1.0008E-2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81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81</v>
      </c>
      <c r="BK150" s="171">
        <f t="shared" si="9"/>
        <v>0</v>
      </c>
      <c r="BL150" s="17" t="s">
        <v>141</v>
      </c>
      <c r="BM150" s="170" t="s">
        <v>157</v>
      </c>
    </row>
    <row r="151" spans="1:65" s="13" customFormat="1">
      <c r="B151" s="172"/>
      <c r="D151" s="173" t="s">
        <v>143</v>
      </c>
      <c r="E151" s="174" t="s">
        <v>1</v>
      </c>
      <c r="F151" s="175" t="s">
        <v>158</v>
      </c>
      <c r="H151" s="176">
        <v>3.3359999999999999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143</v>
      </c>
      <c r="AU151" s="174" t="s">
        <v>81</v>
      </c>
      <c r="AV151" s="13" t="s">
        <v>81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>
        <v>5</v>
      </c>
      <c r="D152" s="158" t="s">
        <v>137</v>
      </c>
      <c r="E152" s="159" t="s">
        <v>160</v>
      </c>
      <c r="F152" s="160" t="s">
        <v>161</v>
      </c>
      <c r="G152" s="161" t="s">
        <v>140</v>
      </c>
      <c r="H152" s="162">
        <v>14.456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0.227682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141</v>
      </c>
      <c r="AT152" s="170" t="s">
        <v>137</v>
      </c>
      <c r="AU152" s="170" t="s">
        <v>81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81</v>
      </c>
      <c r="BK152" s="171">
        <f>ROUND(I152*H152,2)</f>
        <v>0</v>
      </c>
      <c r="BL152" s="17" t="s">
        <v>141</v>
      </c>
      <c r="BM152" s="170" t="s">
        <v>162</v>
      </c>
    </row>
    <row r="153" spans="1:65" s="13" customFormat="1">
      <c r="B153" s="172"/>
      <c r="D153" s="173" t="s">
        <v>143</v>
      </c>
      <c r="E153" s="174" t="s">
        <v>1</v>
      </c>
      <c r="F153" s="175" t="s">
        <v>163</v>
      </c>
      <c r="H153" s="176">
        <v>14.456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143</v>
      </c>
      <c r="AU153" s="174" t="s">
        <v>81</v>
      </c>
      <c r="AV153" s="13" t="s">
        <v>81</v>
      </c>
      <c r="AW153" s="13" t="s">
        <v>33</v>
      </c>
      <c r="AX153" s="13" t="s">
        <v>84</v>
      </c>
      <c r="AY153" s="174" t="s">
        <v>134</v>
      </c>
    </row>
    <row r="154" spans="1:65" s="13" customFormat="1">
      <c r="B154" s="172"/>
      <c r="D154" s="173" t="s">
        <v>143</v>
      </c>
      <c r="E154" s="174" t="s">
        <v>1</v>
      </c>
      <c r="F154" s="175" t="s">
        <v>164</v>
      </c>
      <c r="H154" s="176">
        <v>17.5</v>
      </c>
      <c r="I154" s="177"/>
      <c r="L154" s="172"/>
      <c r="M154" s="178"/>
      <c r="N154" s="179"/>
      <c r="O154" s="179"/>
      <c r="P154" s="179"/>
      <c r="Q154" s="179"/>
      <c r="R154" s="179"/>
      <c r="S154" s="179"/>
      <c r="T154" s="180"/>
      <c r="AT154" s="174" t="s">
        <v>143</v>
      </c>
      <c r="AU154" s="174" t="s">
        <v>81</v>
      </c>
      <c r="AV154" s="13" t="s">
        <v>81</v>
      </c>
      <c r="AW154" s="13" t="s">
        <v>33</v>
      </c>
      <c r="AX154" s="13" t="s">
        <v>84</v>
      </c>
      <c r="AY154" s="174" t="s">
        <v>134</v>
      </c>
    </row>
    <row r="155" spans="1:65" s="14" customFormat="1">
      <c r="B155" s="181"/>
      <c r="D155" s="173" t="s">
        <v>143</v>
      </c>
      <c r="E155" s="182" t="s">
        <v>1</v>
      </c>
      <c r="F155" s="183" t="s">
        <v>165</v>
      </c>
      <c r="H155" s="182" t="s">
        <v>1</v>
      </c>
      <c r="I155" s="184"/>
      <c r="L155" s="181"/>
      <c r="M155" s="185"/>
      <c r="N155" s="186"/>
      <c r="O155" s="186"/>
      <c r="P155" s="186"/>
      <c r="Q155" s="186"/>
      <c r="R155" s="186"/>
      <c r="S155" s="186"/>
      <c r="T155" s="187"/>
      <c r="AT155" s="182" t="s">
        <v>143</v>
      </c>
      <c r="AU155" s="182" t="s">
        <v>81</v>
      </c>
      <c r="AV155" s="14" t="s">
        <v>84</v>
      </c>
      <c r="AW155" s="14" t="s">
        <v>33</v>
      </c>
      <c r="AX155" s="14" t="s">
        <v>76</v>
      </c>
      <c r="AY155" s="182" t="s">
        <v>134</v>
      </c>
    </row>
    <row r="156" spans="1:65" s="13" customFormat="1">
      <c r="B156" s="172"/>
      <c r="D156" s="173" t="s">
        <v>143</v>
      </c>
      <c r="E156" s="174" t="s">
        <v>1</v>
      </c>
      <c r="F156" s="175" t="s">
        <v>166</v>
      </c>
      <c r="H156" s="176">
        <v>50</v>
      </c>
      <c r="I156" s="177"/>
      <c r="L156" s="172"/>
      <c r="M156" s="178"/>
      <c r="N156" s="179"/>
      <c r="O156" s="179"/>
      <c r="P156" s="179"/>
      <c r="Q156" s="179"/>
      <c r="R156" s="179"/>
      <c r="S156" s="179"/>
      <c r="T156" s="180"/>
      <c r="AT156" s="174" t="s">
        <v>143</v>
      </c>
      <c r="AU156" s="174" t="s">
        <v>81</v>
      </c>
      <c r="AV156" s="13" t="s">
        <v>81</v>
      </c>
      <c r="AW156" s="13" t="s">
        <v>33</v>
      </c>
      <c r="AX156" s="13" t="s">
        <v>84</v>
      </c>
      <c r="AY156" s="174" t="s">
        <v>134</v>
      </c>
    </row>
    <row r="157" spans="1:65" s="2" customFormat="1" ht="21.75" customHeight="1">
      <c r="A157" s="32"/>
      <c r="B157" s="157"/>
      <c r="C157" s="158">
        <v>6</v>
      </c>
      <c r="D157" s="158" t="s">
        <v>137</v>
      </c>
      <c r="E157" s="159" t="s">
        <v>167</v>
      </c>
      <c r="F157" s="160" t="s">
        <v>168</v>
      </c>
      <c r="G157" s="161" t="s">
        <v>140</v>
      </c>
      <c r="H157" s="162">
        <v>5.7839999999999998</v>
      </c>
      <c r="I157" s="163"/>
      <c r="J157" s="164">
        <f>ROUND(I157*H157,2)</f>
        <v>0</v>
      </c>
      <c r="K157" s="165"/>
      <c r="L157" s="33"/>
      <c r="M157" s="166" t="s">
        <v>1</v>
      </c>
      <c r="N157" s="167" t="s">
        <v>42</v>
      </c>
      <c r="O157" s="58"/>
      <c r="P157" s="168">
        <f>O157*H157</f>
        <v>0</v>
      </c>
      <c r="Q157" s="168">
        <v>5.67E-2</v>
      </c>
      <c r="R157" s="168">
        <f>Q157*H157</f>
        <v>0.32795279999999999</v>
      </c>
      <c r="S157" s="168">
        <v>0</v>
      </c>
      <c r="T157" s="169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141</v>
      </c>
      <c r="AT157" s="170" t="s">
        <v>137</v>
      </c>
      <c r="AU157" s="170" t="s">
        <v>81</v>
      </c>
      <c r="AY157" s="17" t="s">
        <v>134</v>
      </c>
      <c r="BE157" s="171">
        <f>IF(N157="základní",J157,0)</f>
        <v>0</v>
      </c>
      <c r="BF157" s="171">
        <f>IF(N157="snížená",J157,0)</f>
        <v>0</v>
      </c>
      <c r="BG157" s="171">
        <f>IF(N157="zákl. přenesená",J157,0)</f>
        <v>0</v>
      </c>
      <c r="BH157" s="171">
        <f>IF(N157="sníž. přenesená",J157,0)</f>
        <v>0</v>
      </c>
      <c r="BI157" s="171">
        <f>IF(N157="nulová",J157,0)</f>
        <v>0</v>
      </c>
      <c r="BJ157" s="17" t="s">
        <v>81</v>
      </c>
      <c r="BK157" s="171">
        <f>ROUND(I157*H157,2)</f>
        <v>0</v>
      </c>
      <c r="BL157" s="17" t="s">
        <v>141</v>
      </c>
      <c r="BM157" s="170" t="s">
        <v>169</v>
      </c>
    </row>
    <row r="158" spans="1:65" s="2" customFormat="1" ht="16.5" customHeight="1">
      <c r="A158" s="32"/>
      <c r="B158" s="157"/>
      <c r="C158" s="158">
        <v>7</v>
      </c>
      <c r="D158" s="158" t="s">
        <v>137</v>
      </c>
      <c r="E158" s="159" t="s">
        <v>170</v>
      </c>
      <c r="F158" s="160" t="s">
        <v>171</v>
      </c>
      <c r="G158" s="161" t="s">
        <v>172</v>
      </c>
      <c r="H158" s="162">
        <v>2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4.684E-2</v>
      </c>
      <c r="R158" s="168">
        <f>Q158*H158</f>
        <v>9.3679999999999999E-2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81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81</v>
      </c>
      <c r="BK158" s="171">
        <f>ROUND(I158*H158,2)</f>
        <v>0</v>
      </c>
      <c r="BL158" s="17" t="s">
        <v>141</v>
      </c>
      <c r="BM158" s="170" t="s">
        <v>173</v>
      </c>
    </row>
    <row r="159" spans="1:65" s="2" customFormat="1" ht="16.5" customHeight="1">
      <c r="A159" s="32"/>
      <c r="B159" s="157"/>
      <c r="C159" s="188">
        <v>8</v>
      </c>
      <c r="D159" s="188" t="s">
        <v>174</v>
      </c>
      <c r="E159" s="189" t="s">
        <v>175</v>
      </c>
      <c r="F159" s="190" t="s">
        <v>176</v>
      </c>
      <c r="G159" s="191" t="s">
        <v>172</v>
      </c>
      <c r="H159" s="192">
        <v>2</v>
      </c>
      <c r="I159" s="193"/>
      <c r="J159" s="194">
        <f>ROUND(I159*H159,2)</f>
        <v>0</v>
      </c>
      <c r="K159" s="195"/>
      <c r="L159" s="196"/>
      <c r="M159" s="197" t="s">
        <v>1</v>
      </c>
      <c r="N159" s="198" t="s">
        <v>42</v>
      </c>
      <c r="O159" s="58"/>
      <c r="P159" s="168">
        <f>O159*H159</f>
        <v>0</v>
      </c>
      <c r="Q159" s="168">
        <v>2.3470000000000001E-2</v>
      </c>
      <c r="R159" s="168">
        <f>Q159*H159</f>
        <v>4.6940000000000003E-2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154</v>
      </c>
      <c r="AT159" s="170" t="s">
        <v>174</v>
      </c>
      <c r="AU159" s="170" t="s">
        <v>81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81</v>
      </c>
      <c r="BK159" s="171">
        <f>ROUND(I159*H159,2)</f>
        <v>0</v>
      </c>
      <c r="BL159" s="17" t="s">
        <v>141</v>
      </c>
      <c r="BM159" s="170" t="s">
        <v>177</v>
      </c>
    </row>
    <row r="160" spans="1:65" s="12" customFormat="1" ht="22.9" customHeight="1">
      <c r="B160" s="144"/>
      <c r="D160" s="145" t="s">
        <v>75</v>
      </c>
      <c r="E160" s="155" t="s">
        <v>159</v>
      </c>
      <c r="F160" s="155" t="s">
        <v>178</v>
      </c>
      <c r="I160" s="147"/>
      <c r="J160" s="156">
        <f>BK160</f>
        <v>0</v>
      </c>
      <c r="L160" s="144"/>
      <c r="M160" s="149"/>
      <c r="N160" s="150"/>
      <c r="O160" s="150"/>
      <c r="P160" s="151">
        <f>SUM(P161:P181)</f>
        <v>0</v>
      </c>
      <c r="Q160" s="150"/>
      <c r="R160" s="151">
        <f>SUM(R161:R181)</f>
        <v>2.6800000000000001E-3</v>
      </c>
      <c r="S160" s="150"/>
      <c r="T160" s="152">
        <f>SUM(T161:T181)</f>
        <v>2.8171141</v>
      </c>
      <c r="AR160" s="145" t="s">
        <v>84</v>
      </c>
      <c r="AT160" s="153" t="s">
        <v>75</v>
      </c>
      <c r="AU160" s="153" t="s">
        <v>84</v>
      </c>
      <c r="AY160" s="145" t="s">
        <v>134</v>
      </c>
      <c r="BK160" s="154">
        <f>SUM(BK161:BK181)</f>
        <v>0</v>
      </c>
    </row>
    <row r="161" spans="1:65" s="2" customFormat="1" ht="21.75" customHeight="1">
      <c r="A161" s="32"/>
      <c r="B161" s="157"/>
      <c r="C161" s="158">
        <v>9</v>
      </c>
      <c r="D161" s="158" t="s">
        <v>137</v>
      </c>
      <c r="E161" s="159" t="s">
        <v>179</v>
      </c>
      <c r="F161" s="160" t="s">
        <v>180</v>
      </c>
      <c r="G161" s="161" t="s">
        <v>140</v>
      </c>
      <c r="H161" s="162">
        <v>20.094000000000001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181</v>
      </c>
      <c r="AT161" s="170" t="s">
        <v>137</v>
      </c>
      <c r="AU161" s="170" t="s">
        <v>81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81</v>
      </c>
      <c r="BK161" s="171">
        <f>ROUND(I161*H161,2)</f>
        <v>0</v>
      </c>
      <c r="BL161" s="17" t="s">
        <v>181</v>
      </c>
      <c r="BM161" s="170" t="s">
        <v>182</v>
      </c>
    </row>
    <row r="162" spans="1:65" s="14" customFormat="1">
      <c r="B162" s="181"/>
      <c r="D162" s="173" t="s">
        <v>143</v>
      </c>
      <c r="E162" s="182" t="s">
        <v>1</v>
      </c>
      <c r="F162" s="183" t="s">
        <v>183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143</v>
      </c>
      <c r="AU162" s="182" t="s">
        <v>81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143</v>
      </c>
      <c r="E163" s="174" t="s">
        <v>1</v>
      </c>
      <c r="F163" s="175" t="s">
        <v>184</v>
      </c>
      <c r="H163" s="176">
        <v>14.404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143</v>
      </c>
      <c r="AU163" s="174" t="s">
        <v>81</v>
      </c>
      <c r="AV163" s="13" t="s">
        <v>81</v>
      </c>
      <c r="AW163" s="13" t="s">
        <v>33</v>
      </c>
      <c r="AX163" s="13" t="s">
        <v>76</v>
      </c>
      <c r="AY163" s="174" t="s">
        <v>134</v>
      </c>
    </row>
    <row r="164" spans="1:65" s="14" customFormat="1">
      <c r="B164" s="181"/>
      <c r="D164" s="173" t="s">
        <v>143</v>
      </c>
      <c r="E164" s="182" t="s">
        <v>1</v>
      </c>
      <c r="F164" s="183" t="s">
        <v>185</v>
      </c>
      <c r="H164" s="182" t="s">
        <v>1</v>
      </c>
      <c r="I164" s="184"/>
      <c r="L164" s="181"/>
      <c r="M164" s="185"/>
      <c r="N164" s="186"/>
      <c r="O164" s="186"/>
      <c r="P164" s="186"/>
      <c r="Q164" s="186"/>
      <c r="R164" s="186"/>
      <c r="S164" s="186"/>
      <c r="T164" s="187"/>
      <c r="AT164" s="182" t="s">
        <v>143</v>
      </c>
      <c r="AU164" s="182" t="s">
        <v>81</v>
      </c>
      <c r="AV164" s="14" t="s">
        <v>84</v>
      </c>
      <c r="AW164" s="14" t="s">
        <v>33</v>
      </c>
      <c r="AX164" s="14" t="s">
        <v>76</v>
      </c>
      <c r="AY164" s="182" t="s">
        <v>134</v>
      </c>
    </row>
    <row r="165" spans="1:65" s="13" customFormat="1">
      <c r="B165" s="172"/>
      <c r="D165" s="173" t="s">
        <v>143</v>
      </c>
      <c r="E165" s="174" t="s">
        <v>1</v>
      </c>
      <c r="F165" s="175" t="s">
        <v>186</v>
      </c>
      <c r="H165" s="176">
        <v>1.0089999999999999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143</v>
      </c>
      <c r="AU165" s="174" t="s">
        <v>81</v>
      </c>
      <c r="AV165" s="13" t="s">
        <v>81</v>
      </c>
      <c r="AW165" s="13" t="s">
        <v>33</v>
      </c>
      <c r="AX165" s="13" t="s">
        <v>76</v>
      </c>
      <c r="AY165" s="174" t="s">
        <v>134</v>
      </c>
    </row>
    <row r="166" spans="1:65" s="13" customFormat="1">
      <c r="B166" s="172"/>
      <c r="D166" s="173" t="s">
        <v>143</v>
      </c>
      <c r="E166" s="174" t="s">
        <v>1</v>
      </c>
      <c r="F166" s="175" t="s">
        <v>187</v>
      </c>
      <c r="H166" s="176">
        <v>4.681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143</v>
      </c>
      <c r="AU166" s="174" t="s">
        <v>81</v>
      </c>
      <c r="AV166" s="13" t="s">
        <v>81</v>
      </c>
      <c r="AW166" s="13" t="s">
        <v>33</v>
      </c>
      <c r="AX166" s="13" t="s">
        <v>76</v>
      </c>
      <c r="AY166" s="174" t="s">
        <v>134</v>
      </c>
    </row>
    <row r="167" spans="1:65" s="15" customFormat="1">
      <c r="B167" s="199"/>
      <c r="D167" s="173" t="s">
        <v>143</v>
      </c>
      <c r="E167" s="200" t="s">
        <v>1</v>
      </c>
      <c r="F167" s="201" t="s">
        <v>188</v>
      </c>
      <c r="H167" s="202">
        <v>20.094000000000001</v>
      </c>
      <c r="I167" s="203"/>
      <c r="L167" s="199"/>
      <c r="M167" s="204"/>
      <c r="N167" s="205"/>
      <c r="O167" s="205"/>
      <c r="P167" s="205"/>
      <c r="Q167" s="205"/>
      <c r="R167" s="205"/>
      <c r="S167" s="205"/>
      <c r="T167" s="206"/>
      <c r="AT167" s="200" t="s">
        <v>143</v>
      </c>
      <c r="AU167" s="200" t="s">
        <v>81</v>
      </c>
      <c r="AV167" s="15" t="s">
        <v>141</v>
      </c>
      <c r="AW167" s="15" t="s">
        <v>33</v>
      </c>
      <c r="AX167" s="15" t="s">
        <v>84</v>
      </c>
      <c r="AY167" s="200" t="s">
        <v>134</v>
      </c>
    </row>
    <row r="168" spans="1:65" s="2" customFormat="1" ht="21.75" customHeight="1">
      <c r="A168" s="32"/>
      <c r="B168" s="157"/>
      <c r="C168" s="158">
        <v>10</v>
      </c>
      <c r="D168" s="158" t="s">
        <v>137</v>
      </c>
      <c r="E168" s="159" t="s">
        <v>189</v>
      </c>
      <c r="F168" s="160" t="s">
        <v>190</v>
      </c>
      <c r="G168" s="161" t="s">
        <v>140</v>
      </c>
      <c r="H168" s="162">
        <v>26.094000000000001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1.4999999999999999E-4</v>
      </c>
      <c r="T168" s="169">
        <f>S168*H168</f>
        <v>3.9141000000000002E-3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181</v>
      </c>
      <c r="AT168" s="170" t="s">
        <v>137</v>
      </c>
      <c r="AU168" s="170" t="s">
        <v>81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81</v>
      </c>
      <c r="BK168" s="171">
        <f>ROUND(I168*H168,2)</f>
        <v>0</v>
      </c>
      <c r="BL168" s="17" t="s">
        <v>181</v>
      </c>
      <c r="BM168" s="170" t="s">
        <v>191</v>
      </c>
    </row>
    <row r="169" spans="1:65" s="14" customFormat="1" ht="22.5">
      <c r="B169" s="181"/>
      <c r="D169" s="173" t="s">
        <v>143</v>
      </c>
      <c r="E169" s="182" t="s">
        <v>1</v>
      </c>
      <c r="F169" s="183" t="s">
        <v>192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143</v>
      </c>
      <c r="AU169" s="182" t="s">
        <v>81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>
      <c r="B170" s="172"/>
      <c r="D170" s="173" t="s">
        <v>143</v>
      </c>
      <c r="E170" s="174" t="s">
        <v>1</v>
      </c>
      <c r="F170" s="175" t="s">
        <v>193</v>
      </c>
      <c r="H170" s="176">
        <v>26.094000000000001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143</v>
      </c>
      <c r="AU170" s="174" t="s">
        <v>81</v>
      </c>
      <c r="AV170" s="13" t="s">
        <v>81</v>
      </c>
      <c r="AW170" s="13" t="s">
        <v>33</v>
      </c>
      <c r="AX170" s="13" t="s">
        <v>84</v>
      </c>
      <c r="AY170" s="174" t="s">
        <v>134</v>
      </c>
    </row>
    <row r="171" spans="1:65" s="2" customFormat="1" ht="21.75" customHeight="1">
      <c r="A171" s="32"/>
      <c r="B171" s="157"/>
      <c r="C171" s="158">
        <v>11</v>
      </c>
      <c r="D171" s="158" t="s">
        <v>137</v>
      </c>
      <c r="E171" s="159" t="s">
        <v>194</v>
      </c>
      <c r="F171" s="160" t="s">
        <v>195</v>
      </c>
      <c r="G171" s="161" t="s">
        <v>140</v>
      </c>
      <c r="H171" s="162">
        <v>67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4.0000000000000003E-5</v>
      </c>
      <c r="R171" s="168">
        <f>Q171*H171</f>
        <v>2.6800000000000001E-3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141</v>
      </c>
      <c r="AT171" s="170" t="s">
        <v>137</v>
      </c>
      <c r="AU171" s="170" t="s">
        <v>81</v>
      </c>
      <c r="AY171" s="17" t="s">
        <v>134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81</v>
      </c>
      <c r="BK171" s="171">
        <f>ROUND(I171*H171,2)</f>
        <v>0</v>
      </c>
      <c r="BL171" s="17" t="s">
        <v>141</v>
      </c>
      <c r="BM171" s="170" t="s">
        <v>196</v>
      </c>
    </row>
    <row r="172" spans="1:65" s="13" customFormat="1">
      <c r="B172" s="172"/>
      <c r="D172" s="173" t="s">
        <v>143</v>
      </c>
      <c r="E172" s="174" t="s">
        <v>1</v>
      </c>
      <c r="F172" s="175" t="s">
        <v>197</v>
      </c>
      <c r="H172" s="176">
        <v>17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143</v>
      </c>
      <c r="AU172" s="174" t="s">
        <v>81</v>
      </c>
      <c r="AV172" s="13" t="s">
        <v>81</v>
      </c>
      <c r="AW172" s="13" t="s">
        <v>33</v>
      </c>
      <c r="AX172" s="13" t="s">
        <v>76</v>
      </c>
      <c r="AY172" s="174" t="s">
        <v>134</v>
      </c>
    </row>
    <row r="173" spans="1:65" s="14" customFormat="1">
      <c r="B173" s="181"/>
      <c r="D173" s="173" t="s">
        <v>143</v>
      </c>
      <c r="E173" s="182" t="s">
        <v>1</v>
      </c>
      <c r="F173" s="183" t="s">
        <v>198</v>
      </c>
      <c r="H173" s="182" t="s">
        <v>1</v>
      </c>
      <c r="I173" s="184"/>
      <c r="L173" s="181"/>
      <c r="M173" s="185"/>
      <c r="N173" s="186"/>
      <c r="O173" s="186"/>
      <c r="P173" s="186"/>
      <c r="Q173" s="186"/>
      <c r="R173" s="186"/>
      <c r="S173" s="186"/>
      <c r="T173" s="187"/>
      <c r="AT173" s="182" t="s">
        <v>143</v>
      </c>
      <c r="AU173" s="182" t="s">
        <v>81</v>
      </c>
      <c r="AV173" s="14" t="s">
        <v>84</v>
      </c>
      <c r="AW173" s="14" t="s">
        <v>33</v>
      </c>
      <c r="AX173" s="14" t="s">
        <v>76</v>
      </c>
      <c r="AY173" s="182" t="s">
        <v>134</v>
      </c>
    </row>
    <row r="174" spans="1:65" s="13" customFormat="1">
      <c r="B174" s="172"/>
      <c r="D174" s="173" t="s">
        <v>143</v>
      </c>
      <c r="E174" s="174" t="s">
        <v>1</v>
      </c>
      <c r="F174" s="175" t="s">
        <v>166</v>
      </c>
      <c r="H174" s="176">
        <v>50</v>
      </c>
      <c r="I174" s="177"/>
      <c r="L174" s="172"/>
      <c r="M174" s="178"/>
      <c r="N174" s="179"/>
      <c r="O174" s="179"/>
      <c r="P174" s="179"/>
      <c r="Q174" s="179"/>
      <c r="R174" s="179"/>
      <c r="S174" s="179"/>
      <c r="T174" s="180"/>
      <c r="AT174" s="174" t="s">
        <v>143</v>
      </c>
      <c r="AU174" s="174" t="s">
        <v>81</v>
      </c>
      <c r="AV174" s="13" t="s">
        <v>81</v>
      </c>
      <c r="AW174" s="13" t="s">
        <v>33</v>
      </c>
      <c r="AX174" s="13" t="s">
        <v>76</v>
      </c>
      <c r="AY174" s="174" t="s">
        <v>134</v>
      </c>
    </row>
    <row r="175" spans="1:65" s="15" customFormat="1">
      <c r="B175" s="199"/>
      <c r="D175" s="173" t="s">
        <v>143</v>
      </c>
      <c r="E175" s="200" t="s">
        <v>1</v>
      </c>
      <c r="F175" s="201" t="s">
        <v>188</v>
      </c>
      <c r="H175" s="202">
        <v>67</v>
      </c>
      <c r="I175" s="203"/>
      <c r="L175" s="199"/>
      <c r="M175" s="204"/>
      <c r="N175" s="205"/>
      <c r="O175" s="205"/>
      <c r="P175" s="205"/>
      <c r="Q175" s="205"/>
      <c r="R175" s="205"/>
      <c r="S175" s="205"/>
      <c r="T175" s="206"/>
      <c r="AT175" s="200" t="s">
        <v>143</v>
      </c>
      <c r="AU175" s="200" t="s">
        <v>81</v>
      </c>
      <c r="AV175" s="15" t="s">
        <v>141</v>
      </c>
      <c r="AW175" s="15" t="s">
        <v>33</v>
      </c>
      <c r="AX175" s="15" t="s">
        <v>84</v>
      </c>
      <c r="AY175" s="200" t="s">
        <v>134</v>
      </c>
    </row>
    <row r="176" spans="1:65" s="2" customFormat="1" ht="16.5" customHeight="1">
      <c r="A176" s="32"/>
      <c r="B176" s="157"/>
      <c r="C176" s="158">
        <v>12</v>
      </c>
      <c r="D176" s="158" t="s">
        <v>137</v>
      </c>
      <c r="E176" s="159" t="s">
        <v>199</v>
      </c>
      <c r="F176" s="160" t="s">
        <v>200</v>
      </c>
      <c r="G176" s="161" t="s">
        <v>140</v>
      </c>
      <c r="H176" s="162">
        <v>28.132000000000001</v>
      </c>
      <c r="I176" s="163"/>
      <c r="J176" s="164">
        <f>ROUND(I176*H176,2)</f>
        <v>0</v>
      </c>
      <c r="K176" s="165"/>
      <c r="L176" s="33"/>
      <c r="M176" s="166" t="s">
        <v>1</v>
      </c>
      <c r="N176" s="167" t="s">
        <v>42</v>
      </c>
      <c r="O176" s="58"/>
      <c r="P176" s="168">
        <f>O176*H176</f>
        <v>0</v>
      </c>
      <c r="Q176" s="168">
        <v>0</v>
      </c>
      <c r="R176" s="168">
        <f>Q176*H176</f>
        <v>0</v>
      </c>
      <c r="S176" s="168">
        <v>0.1</v>
      </c>
      <c r="T176" s="169">
        <f>S176*H176</f>
        <v>2.8132000000000001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0" t="s">
        <v>141</v>
      </c>
      <c r="AT176" s="170" t="s">
        <v>137</v>
      </c>
      <c r="AU176" s="170" t="s">
        <v>81</v>
      </c>
      <c r="AY176" s="17" t="s">
        <v>134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7" t="s">
        <v>81</v>
      </c>
      <c r="BK176" s="171">
        <f>ROUND(I176*H176,2)</f>
        <v>0</v>
      </c>
      <c r="BL176" s="17" t="s">
        <v>141</v>
      </c>
      <c r="BM176" s="170" t="s">
        <v>201</v>
      </c>
    </row>
    <row r="177" spans="1:65" s="13" customFormat="1">
      <c r="B177" s="172"/>
      <c r="D177" s="173" t="s">
        <v>143</v>
      </c>
      <c r="E177" s="174" t="s">
        <v>1</v>
      </c>
      <c r="F177" s="175" t="s">
        <v>202</v>
      </c>
      <c r="H177" s="176">
        <v>28.132000000000001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143</v>
      </c>
      <c r="AU177" s="174" t="s">
        <v>81</v>
      </c>
      <c r="AV177" s="13" t="s">
        <v>81</v>
      </c>
      <c r="AW177" s="13" t="s">
        <v>33</v>
      </c>
      <c r="AX177" s="13" t="s">
        <v>84</v>
      </c>
      <c r="AY177" s="174" t="s">
        <v>134</v>
      </c>
    </row>
    <row r="178" spans="1:65" s="2" customFormat="1" ht="16.5" customHeight="1">
      <c r="A178" s="32"/>
      <c r="B178" s="157"/>
      <c r="C178" s="158">
        <v>13</v>
      </c>
      <c r="D178" s="158" t="s">
        <v>137</v>
      </c>
      <c r="E178" s="159" t="s">
        <v>203</v>
      </c>
      <c r="F178" s="160" t="s">
        <v>204</v>
      </c>
      <c r="G178" s="161" t="s">
        <v>140</v>
      </c>
      <c r="H178" s="162">
        <v>5.7839999999999998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141</v>
      </c>
      <c r="AT178" s="170" t="s">
        <v>137</v>
      </c>
      <c r="AU178" s="170" t="s">
        <v>81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81</v>
      </c>
      <c r="BK178" s="171">
        <f>ROUND(I178*H178,2)</f>
        <v>0</v>
      </c>
      <c r="BL178" s="17" t="s">
        <v>141</v>
      </c>
      <c r="BM178" s="170" t="s">
        <v>205</v>
      </c>
    </row>
    <row r="179" spans="1:65" s="13" customFormat="1">
      <c r="B179" s="172"/>
      <c r="D179" s="173" t="s">
        <v>143</v>
      </c>
      <c r="E179" s="174" t="s">
        <v>1</v>
      </c>
      <c r="F179" s="175" t="s">
        <v>206</v>
      </c>
      <c r="H179" s="176">
        <v>4.681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143</v>
      </c>
      <c r="AU179" s="174" t="s">
        <v>81</v>
      </c>
      <c r="AV179" s="13" t="s">
        <v>81</v>
      </c>
      <c r="AW179" s="13" t="s">
        <v>33</v>
      </c>
      <c r="AX179" s="13" t="s">
        <v>76</v>
      </c>
      <c r="AY179" s="174" t="s">
        <v>134</v>
      </c>
    </row>
    <row r="180" spans="1:65" s="13" customFormat="1">
      <c r="B180" s="172"/>
      <c r="D180" s="173" t="s">
        <v>143</v>
      </c>
      <c r="E180" s="174" t="s">
        <v>1</v>
      </c>
      <c r="F180" s="175" t="s">
        <v>207</v>
      </c>
      <c r="H180" s="176">
        <v>1.103</v>
      </c>
      <c r="I180" s="177"/>
      <c r="L180" s="172"/>
      <c r="M180" s="178"/>
      <c r="N180" s="179"/>
      <c r="O180" s="179"/>
      <c r="P180" s="179"/>
      <c r="Q180" s="179"/>
      <c r="R180" s="179"/>
      <c r="S180" s="179"/>
      <c r="T180" s="180"/>
      <c r="AT180" s="174" t="s">
        <v>143</v>
      </c>
      <c r="AU180" s="174" t="s">
        <v>81</v>
      </c>
      <c r="AV180" s="13" t="s">
        <v>81</v>
      </c>
      <c r="AW180" s="13" t="s">
        <v>33</v>
      </c>
      <c r="AX180" s="13" t="s">
        <v>76</v>
      </c>
      <c r="AY180" s="174" t="s">
        <v>134</v>
      </c>
    </row>
    <row r="181" spans="1:65" s="15" customFormat="1">
      <c r="B181" s="199"/>
      <c r="D181" s="173" t="s">
        <v>143</v>
      </c>
      <c r="E181" s="200" t="s">
        <v>1</v>
      </c>
      <c r="F181" s="201" t="s">
        <v>188</v>
      </c>
      <c r="H181" s="202">
        <v>5.7839999999999998</v>
      </c>
      <c r="I181" s="203"/>
      <c r="L181" s="199"/>
      <c r="M181" s="204"/>
      <c r="N181" s="205"/>
      <c r="O181" s="205"/>
      <c r="P181" s="205"/>
      <c r="Q181" s="205"/>
      <c r="R181" s="205"/>
      <c r="S181" s="205"/>
      <c r="T181" s="206"/>
      <c r="AT181" s="200" t="s">
        <v>143</v>
      </c>
      <c r="AU181" s="200" t="s">
        <v>81</v>
      </c>
      <c r="AV181" s="15" t="s">
        <v>141</v>
      </c>
      <c r="AW181" s="15" t="s">
        <v>33</v>
      </c>
      <c r="AX181" s="15" t="s">
        <v>84</v>
      </c>
      <c r="AY181" s="200" t="s">
        <v>134</v>
      </c>
    </row>
    <row r="182" spans="1:65" s="12" customFormat="1" ht="22.9" customHeight="1">
      <c r="B182" s="144"/>
      <c r="D182" s="145" t="s">
        <v>75</v>
      </c>
      <c r="E182" s="155" t="s">
        <v>208</v>
      </c>
      <c r="F182" s="155" t="s">
        <v>209</v>
      </c>
      <c r="I182" s="147"/>
      <c r="J182" s="156">
        <f>BK182</f>
        <v>0</v>
      </c>
      <c r="L182" s="144"/>
      <c r="M182" s="149"/>
      <c r="N182" s="150"/>
      <c r="O182" s="150"/>
      <c r="P182" s="151">
        <f>SUM(P183:P189)</f>
        <v>0</v>
      </c>
      <c r="Q182" s="150"/>
      <c r="R182" s="151">
        <f>SUM(R183:R189)</f>
        <v>0</v>
      </c>
      <c r="S182" s="150"/>
      <c r="T182" s="152">
        <f>SUM(T183:T189)</f>
        <v>0</v>
      </c>
      <c r="AR182" s="145" t="s">
        <v>84</v>
      </c>
      <c r="AT182" s="153" t="s">
        <v>75</v>
      </c>
      <c r="AU182" s="153" t="s">
        <v>84</v>
      </c>
      <c r="AY182" s="145" t="s">
        <v>134</v>
      </c>
      <c r="BK182" s="154">
        <f>SUM(BK183:BK189)</f>
        <v>0</v>
      </c>
    </row>
    <row r="183" spans="1:65" s="2" customFormat="1" ht="21.75" customHeight="1">
      <c r="A183" s="32"/>
      <c r="B183" s="157"/>
      <c r="C183" s="158">
        <v>14</v>
      </c>
      <c r="D183" s="158" t="s">
        <v>137</v>
      </c>
      <c r="E183" s="159" t="s">
        <v>210</v>
      </c>
      <c r="F183" s="160" t="s">
        <v>211</v>
      </c>
      <c r="G183" s="161" t="s">
        <v>212</v>
      </c>
      <c r="H183" s="162">
        <v>3.0489999999999999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9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141</v>
      </c>
      <c r="AT183" s="170" t="s">
        <v>137</v>
      </c>
      <c r="AU183" s="170" t="s">
        <v>81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81</v>
      </c>
      <c r="BK183" s="171">
        <f>ROUND(I183*H183,2)</f>
        <v>0</v>
      </c>
      <c r="BL183" s="17" t="s">
        <v>141</v>
      </c>
      <c r="BM183" s="170" t="s">
        <v>213</v>
      </c>
    </row>
    <row r="184" spans="1:65" s="2" customFormat="1" ht="21.75" customHeight="1">
      <c r="A184" s="32"/>
      <c r="B184" s="157"/>
      <c r="C184" s="158">
        <v>15</v>
      </c>
      <c r="D184" s="158" t="s">
        <v>137</v>
      </c>
      <c r="E184" s="159" t="s">
        <v>214</v>
      </c>
      <c r="F184" s="160" t="s">
        <v>215</v>
      </c>
      <c r="G184" s="161" t="s">
        <v>212</v>
      </c>
      <c r="H184" s="162">
        <v>152.44999999999999</v>
      </c>
      <c r="I184" s="163"/>
      <c r="J184" s="164">
        <f>ROUND(I184*H184,2)</f>
        <v>0</v>
      </c>
      <c r="K184" s="165"/>
      <c r="L184" s="33"/>
      <c r="M184" s="166" t="s">
        <v>1</v>
      </c>
      <c r="N184" s="167" t="s">
        <v>42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0" t="s">
        <v>141</v>
      </c>
      <c r="AT184" s="170" t="s">
        <v>137</v>
      </c>
      <c r="AU184" s="170" t="s">
        <v>81</v>
      </c>
      <c r="AY184" s="17" t="s">
        <v>134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7" t="s">
        <v>81</v>
      </c>
      <c r="BK184" s="171">
        <f>ROUND(I184*H184,2)</f>
        <v>0</v>
      </c>
      <c r="BL184" s="17" t="s">
        <v>141</v>
      </c>
      <c r="BM184" s="170" t="s">
        <v>216</v>
      </c>
    </row>
    <row r="185" spans="1:65" s="13" customFormat="1">
      <c r="B185" s="172"/>
      <c r="D185" s="173" t="s">
        <v>143</v>
      </c>
      <c r="F185" s="175" t="s">
        <v>217</v>
      </c>
      <c r="H185" s="176">
        <v>152.44999999999999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143</v>
      </c>
      <c r="AU185" s="174" t="s">
        <v>81</v>
      </c>
      <c r="AV185" s="13" t="s">
        <v>81</v>
      </c>
      <c r="AW185" s="13" t="s">
        <v>3</v>
      </c>
      <c r="AX185" s="13" t="s">
        <v>84</v>
      </c>
      <c r="AY185" s="174" t="s">
        <v>134</v>
      </c>
    </row>
    <row r="186" spans="1:65" s="2" customFormat="1" ht="21.75" customHeight="1">
      <c r="A186" s="32"/>
      <c r="B186" s="157"/>
      <c r="C186" s="158">
        <v>16</v>
      </c>
      <c r="D186" s="158" t="s">
        <v>137</v>
      </c>
      <c r="E186" s="159" t="s">
        <v>218</v>
      </c>
      <c r="F186" s="160" t="s">
        <v>219</v>
      </c>
      <c r="G186" s="161" t="s">
        <v>212</v>
      </c>
      <c r="H186" s="162">
        <v>3.0489999999999999</v>
      </c>
      <c r="I186" s="163"/>
      <c r="J186" s="164">
        <f>ROUND(I186*H186,2)</f>
        <v>0</v>
      </c>
      <c r="K186" s="165"/>
      <c r="L186" s="33"/>
      <c r="M186" s="166" t="s">
        <v>1</v>
      </c>
      <c r="N186" s="167" t="s">
        <v>42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0" t="s">
        <v>141</v>
      </c>
      <c r="AT186" s="170" t="s">
        <v>137</v>
      </c>
      <c r="AU186" s="170" t="s">
        <v>81</v>
      </c>
      <c r="AY186" s="17" t="s">
        <v>134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7" t="s">
        <v>81</v>
      </c>
      <c r="BK186" s="171">
        <f>ROUND(I186*H186,2)</f>
        <v>0</v>
      </c>
      <c r="BL186" s="17" t="s">
        <v>141</v>
      </c>
      <c r="BM186" s="170" t="s">
        <v>220</v>
      </c>
    </row>
    <row r="187" spans="1:65" s="2" customFormat="1" ht="21.75" customHeight="1">
      <c r="A187" s="32"/>
      <c r="B187" s="157"/>
      <c r="C187" s="158">
        <v>17</v>
      </c>
      <c r="D187" s="158" t="s">
        <v>137</v>
      </c>
      <c r="E187" s="159" t="s">
        <v>221</v>
      </c>
      <c r="F187" s="160" t="s">
        <v>222</v>
      </c>
      <c r="G187" s="161" t="s">
        <v>212</v>
      </c>
      <c r="H187" s="162">
        <v>27.440999999999999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141</v>
      </c>
      <c r="AT187" s="170" t="s">
        <v>137</v>
      </c>
      <c r="AU187" s="170" t="s">
        <v>81</v>
      </c>
      <c r="AY187" s="17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81</v>
      </c>
      <c r="BK187" s="171">
        <f>ROUND(I187*H187,2)</f>
        <v>0</v>
      </c>
      <c r="BL187" s="17" t="s">
        <v>141</v>
      </c>
      <c r="BM187" s="170" t="s">
        <v>223</v>
      </c>
    </row>
    <row r="188" spans="1:65" s="13" customFormat="1">
      <c r="B188" s="172"/>
      <c r="D188" s="173" t="s">
        <v>143</v>
      </c>
      <c r="F188" s="175" t="s">
        <v>224</v>
      </c>
      <c r="H188" s="176">
        <v>27.440999999999999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143</v>
      </c>
      <c r="AU188" s="174" t="s">
        <v>81</v>
      </c>
      <c r="AV188" s="13" t="s">
        <v>81</v>
      </c>
      <c r="AW188" s="13" t="s">
        <v>3</v>
      </c>
      <c r="AX188" s="13" t="s">
        <v>84</v>
      </c>
      <c r="AY188" s="174" t="s">
        <v>134</v>
      </c>
    </row>
    <row r="189" spans="1:65" s="2" customFormat="1" ht="21.75" customHeight="1">
      <c r="A189" s="32"/>
      <c r="B189" s="157"/>
      <c r="C189" s="158">
        <v>18</v>
      </c>
      <c r="D189" s="158" t="s">
        <v>137</v>
      </c>
      <c r="E189" s="159" t="s">
        <v>225</v>
      </c>
      <c r="F189" s="160" t="s">
        <v>226</v>
      </c>
      <c r="G189" s="161" t="s">
        <v>212</v>
      </c>
      <c r="H189" s="162">
        <v>3.0489999999999999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9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141</v>
      </c>
      <c r="AT189" s="170" t="s">
        <v>137</v>
      </c>
      <c r="AU189" s="170" t="s">
        <v>81</v>
      </c>
      <c r="AY189" s="17" t="s">
        <v>134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81</v>
      </c>
      <c r="BK189" s="171">
        <f>ROUND(I189*H189,2)</f>
        <v>0</v>
      </c>
      <c r="BL189" s="17" t="s">
        <v>141</v>
      </c>
      <c r="BM189" s="170" t="s">
        <v>227</v>
      </c>
    </row>
    <row r="190" spans="1:65" s="12" customFormat="1" ht="22.9" customHeight="1">
      <c r="B190" s="144"/>
      <c r="D190" s="145" t="s">
        <v>75</v>
      </c>
      <c r="E190" s="155" t="s">
        <v>228</v>
      </c>
      <c r="F190" s="155" t="s">
        <v>229</v>
      </c>
      <c r="I190" s="147"/>
      <c r="J190" s="156">
        <f>BK190</f>
        <v>0</v>
      </c>
      <c r="L190" s="144"/>
      <c r="M190" s="149"/>
      <c r="N190" s="150"/>
      <c r="O190" s="150"/>
      <c r="P190" s="151">
        <f>SUM(P191:P193)</f>
        <v>0</v>
      </c>
      <c r="Q190" s="150"/>
      <c r="R190" s="151">
        <f>SUM(R191:R193)</f>
        <v>0</v>
      </c>
      <c r="S190" s="150"/>
      <c r="T190" s="152">
        <f>SUM(T191:T193)</f>
        <v>0</v>
      </c>
      <c r="AR190" s="145" t="s">
        <v>84</v>
      </c>
      <c r="AT190" s="153" t="s">
        <v>75</v>
      </c>
      <c r="AU190" s="153" t="s">
        <v>84</v>
      </c>
      <c r="AY190" s="145" t="s">
        <v>134</v>
      </c>
      <c r="BK190" s="154">
        <f>SUM(BK191:BK193)</f>
        <v>0</v>
      </c>
    </row>
    <row r="191" spans="1:65" s="2" customFormat="1" ht="16.5" customHeight="1">
      <c r="A191" s="32"/>
      <c r="B191" s="157"/>
      <c r="C191" s="158">
        <v>19</v>
      </c>
      <c r="D191" s="158" t="s">
        <v>137</v>
      </c>
      <c r="E191" s="159" t="s">
        <v>230</v>
      </c>
      <c r="F191" s="160" t="s">
        <v>231</v>
      </c>
      <c r="G191" s="161" t="s">
        <v>212</v>
      </c>
      <c r="H191" s="162">
        <v>1.0289999999999999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141</v>
      </c>
      <c r="AT191" s="170" t="s">
        <v>137</v>
      </c>
      <c r="AU191" s="170" t="s">
        <v>81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81</v>
      </c>
      <c r="BK191" s="171">
        <f>ROUND(I191*H191,2)</f>
        <v>0</v>
      </c>
      <c r="BL191" s="17" t="s">
        <v>141</v>
      </c>
      <c r="BM191" s="170" t="s">
        <v>232</v>
      </c>
    </row>
    <row r="192" spans="1:65" s="2" customFormat="1" ht="21.75" customHeight="1">
      <c r="A192" s="32"/>
      <c r="B192" s="157"/>
      <c r="C192" s="158">
        <v>20</v>
      </c>
      <c r="D192" s="158" t="s">
        <v>137</v>
      </c>
      <c r="E192" s="159" t="s">
        <v>233</v>
      </c>
      <c r="F192" s="160" t="s">
        <v>234</v>
      </c>
      <c r="G192" s="161" t="s">
        <v>212</v>
      </c>
      <c r="H192" s="162">
        <v>1.0289999999999999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81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141</v>
      </c>
      <c r="BM192" s="170" t="s">
        <v>235</v>
      </c>
    </row>
    <row r="193" spans="1:65" s="2" customFormat="1" ht="21.75" customHeight="1">
      <c r="A193" s="32"/>
      <c r="B193" s="157"/>
      <c r="C193" s="158">
        <v>21</v>
      </c>
      <c r="D193" s="158" t="s">
        <v>137</v>
      </c>
      <c r="E193" s="159" t="s">
        <v>236</v>
      </c>
      <c r="F193" s="160" t="s">
        <v>237</v>
      </c>
      <c r="G193" s="161" t="s">
        <v>212</v>
      </c>
      <c r="H193" s="162">
        <v>1.0289999999999999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81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141</v>
      </c>
      <c r="BM193" s="170" t="s">
        <v>238</v>
      </c>
    </row>
    <row r="194" spans="1:65" s="12" customFormat="1" ht="25.9" customHeight="1">
      <c r="B194" s="144"/>
      <c r="D194" s="145" t="s">
        <v>75</v>
      </c>
      <c r="E194" s="146" t="s">
        <v>239</v>
      </c>
      <c r="F194" s="146" t="s">
        <v>240</v>
      </c>
      <c r="I194" s="147"/>
      <c r="J194" s="148">
        <f>BK194</f>
        <v>0</v>
      </c>
      <c r="L194" s="144"/>
      <c r="M194" s="149"/>
      <c r="N194" s="150"/>
      <c r="O194" s="150"/>
      <c r="P194" s="151">
        <f>P195+P226+P237+P249+P261+P281+P285+P303+P309+P331+P348+P358+P370+P387+P393</f>
        <v>0</v>
      </c>
      <c r="Q194" s="150"/>
      <c r="R194" s="151">
        <f>R195+R226+R237+R249+R261+R281+R285+R303+R309+R331+R348+R358+R370+R387+R393</f>
        <v>2.1101435799999999</v>
      </c>
      <c r="S194" s="150"/>
      <c r="T194" s="152">
        <f>T195+T226+T237+T249+T261+T281+T285+T303+T309+T331+T348+T358+T370+T387+T393</f>
        <v>0.23186973</v>
      </c>
      <c r="AR194" s="145" t="s">
        <v>81</v>
      </c>
      <c r="AT194" s="153" t="s">
        <v>75</v>
      </c>
      <c r="AU194" s="153" t="s">
        <v>76</v>
      </c>
      <c r="AY194" s="145" t="s">
        <v>134</v>
      </c>
      <c r="BK194" s="154">
        <f>BK195+BK226+BK237+BK249+BK261+BK281+BK285+BK303+BK309+BK331+BK348+BK358+BK370+BK387+BK393</f>
        <v>0</v>
      </c>
    </row>
    <row r="195" spans="1:65" s="12" customFormat="1" ht="22.9" customHeight="1">
      <c r="B195" s="144"/>
      <c r="D195" s="145" t="s">
        <v>75</v>
      </c>
      <c r="E195" s="155" t="s">
        <v>241</v>
      </c>
      <c r="F195" s="155" t="s">
        <v>242</v>
      </c>
      <c r="I195" s="147"/>
      <c r="J195" s="156">
        <f>BK195</f>
        <v>0</v>
      </c>
      <c r="L195" s="144"/>
      <c r="M195" s="149"/>
      <c r="N195" s="150"/>
      <c r="O195" s="150"/>
      <c r="P195" s="151">
        <f>SUM(P196:P225)</f>
        <v>0</v>
      </c>
      <c r="Q195" s="150"/>
      <c r="R195" s="151">
        <f>SUM(R196:R225)</f>
        <v>4.4364480000000005E-2</v>
      </c>
      <c r="S195" s="150"/>
      <c r="T195" s="152">
        <f>SUM(T196:T225)</f>
        <v>0</v>
      </c>
      <c r="AR195" s="145" t="s">
        <v>81</v>
      </c>
      <c r="AT195" s="153" t="s">
        <v>75</v>
      </c>
      <c r="AU195" s="153" t="s">
        <v>84</v>
      </c>
      <c r="AY195" s="145" t="s">
        <v>134</v>
      </c>
      <c r="BK195" s="154">
        <f>SUM(BK196:BK225)</f>
        <v>0</v>
      </c>
    </row>
    <row r="196" spans="1:65" s="2" customFormat="1" ht="21.75" customHeight="1">
      <c r="A196" s="32"/>
      <c r="B196" s="157"/>
      <c r="C196" s="158">
        <v>22</v>
      </c>
      <c r="D196" s="158" t="s">
        <v>137</v>
      </c>
      <c r="E196" s="159" t="s">
        <v>243</v>
      </c>
      <c r="F196" s="160" t="s">
        <v>244</v>
      </c>
      <c r="G196" s="161" t="s">
        <v>140</v>
      </c>
      <c r="H196" s="162">
        <v>5.2480000000000002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181</v>
      </c>
      <c r="AT196" s="170" t="s">
        <v>137</v>
      </c>
      <c r="AU196" s="170" t="s">
        <v>81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81</v>
      </c>
      <c r="BK196" s="171">
        <f>ROUND(I196*H196,2)</f>
        <v>0</v>
      </c>
      <c r="BL196" s="17" t="s">
        <v>181</v>
      </c>
      <c r="BM196" s="170" t="s">
        <v>245</v>
      </c>
    </row>
    <row r="197" spans="1:65" s="13" customFormat="1">
      <c r="B197" s="172"/>
      <c r="D197" s="173" t="s">
        <v>143</v>
      </c>
      <c r="E197" s="174" t="s">
        <v>1</v>
      </c>
      <c r="F197" s="175" t="s">
        <v>246</v>
      </c>
      <c r="H197" s="176">
        <v>0.88500000000000001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143</v>
      </c>
      <c r="AU197" s="174" t="s">
        <v>81</v>
      </c>
      <c r="AV197" s="13" t="s">
        <v>81</v>
      </c>
      <c r="AW197" s="13" t="s">
        <v>33</v>
      </c>
      <c r="AX197" s="13" t="s">
        <v>76</v>
      </c>
      <c r="AY197" s="174" t="s">
        <v>134</v>
      </c>
    </row>
    <row r="198" spans="1:65" s="13" customFormat="1">
      <c r="B198" s="172"/>
      <c r="D198" s="173" t="s">
        <v>143</v>
      </c>
      <c r="E198" s="174" t="s">
        <v>1</v>
      </c>
      <c r="F198" s="175" t="s">
        <v>247</v>
      </c>
      <c r="H198" s="176">
        <v>4.3630000000000004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143</v>
      </c>
      <c r="AU198" s="174" t="s">
        <v>81</v>
      </c>
      <c r="AV198" s="13" t="s">
        <v>81</v>
      </c>
      <c r="AW198" s="13" t="s">
        <v>33</v>
      </c>
      <c r="AX198" s="13" t="s">
        <v>76</v>
      </c>
      <c r="AY198" s="174" t="s">
        <v>134</v>
      </c>
    </row>
    <row r="199" spans="1:65" s="15" customFormat="1">
      <c r="B199" s="199"/>
      <c r="D199" s="173" t="s">
        <v>143</v>
      </c>
      <c r="E199" s="200" t="s">
        <v>1</v>
      </c>
      <c r="F199" s="201" t="s">
        <v>188</v>
      </c>
      <c r="H199" s="202">
        <v>5.2480000000000002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143</v>
      </c>
      <c r="AU199" s="200" t="s">
        <v>81</v>
      </c>
      <c r="AV199" s="15" t="s">
        <v>141</v>
      </c>
      <c r="AW199" s="15" t="s">
        <v>33</v>
      </c>
      <c r="AX199" s="15" t="s">
        <v>84</v>
      </c>
      <c r="AY199" s="200" t="s">
        <v>134</v>
      </c>
    </row>
    <row r="200" spans="1:65" s="2" customFormat="1" ht="21.75" customHeight="1">
      <c r="A200" s="32"/>
      <c r="B200" s="157"/>
      <c r="C200" s="158">
        <v>23</v>
      </c>
      <c r="D200" s="158" t="s">
        <v>137</v>
      </c>
      <c r="E200" s="159" t="s">
        <v>248</v>
      </c>
      <c r="F200" s="160" t="s">
        <v>249</v>
      </c>
      <c r="G200" s="161" t="s">
        <v>140</v>
      </c>
      <c r="H200" s="162">
        <v>9.1920000000000002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181</v>
      </c>
      <c r="AT200" s="170" t="s">
        <v>137</v>
      </c>
      <c r="AU200" s="170" t="s">
        <v>81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181</v>
      </c>
      <c r="BM200" s="170" t="s">
        <v>250</v>
      </c>
    </row>
    <row r="201" spans="1:65" s="13" customFormat="1">
      <c r="B201" s="172"/>
      <c r="D201" s="173" t="s">
        <v>143</v>
      </c>
      <c r="E201" s="174" t="s">
        <v>1</v>
      </c>
      <c r="F201" s="175" t="s">
        <v>251</v>
      </c>
      <c r="H201" s="176">
        <v>0.58499999999999996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143</v>
      </c>
      <c r="AU201" s="174" t="s">
        <v>81</v>
      </c>
      <c r="AV201" s="13" t="s">
        <v>81</v>
      </c>
      <c r="AW201" s="13" t="s">
        <v>33</v>
      </c>
      <c r="AX201" s="13" t="s">
        <v>76</v>
      </c>
      <c r="AY201" s="174" t="s">
        <v>134</v>
      </c>
    </row>
    <row r="202" spans="1:65" s="13" customFormat="1">
      <c r="B202" s="172"/>
      <c r="D202" s="173" t="s">
        <v>143</v>
      </c>
      <c r="E202" s="174" t="s">
        <v>1</v>
      </c>
      <c r="F202" s="175" t="s">
        <v>252</v>
      </c>
      <c r="H202" s="176">
        <v>5.54</v>
      </c>
      <c r="I202" s="177"/>
      <c r="L202" s="172"/>
      <c r="M202" s="178"/>
      <c r="N202" s="179"/>
      <c r="O202" s="179"/>
      <c r="P202" s="179"/>
      <c r="Q202" s="179"/>
      <c r="R202" s="179"/>
      <c r="S202" s="179"/>
      <c r="T202" s="180"/>
      <c r="AT202" s="174" t="s">
        <v>143</v>
      </c>
      <c r="AU202" s="174" t="s">
        <v>81</v>
      </c>
      <c r="AV202" s="13" t="s">
        <v>81</v>
      </c>
      <c r="AW202" s="13" t="s">
        <v>33</v>
      </c>
      <c r="AX202" s="13" t="s">
        <v>76</v>
      </c>
      <c r="AY202" s="174" t="s">
        <v>134</v>
      </c>
    </row>
    <row r="203" spans="1:65" s="13" customFormat="1">
      <c r="B203" s="172"/>
      <c r="D203" s="173" t="s">
        <v>143</v>
      </c>
      <c r="E203" s="174" t="s">
        <v>1</v>
      </c>
      <c r="F203" s="175" t="s">
        <v>253</v>
      </c>
      <c r="H203" s="176">
        <v>1.1870000000000001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143</v>
      </c>
      <c r="AU203" s="174" t="s">
        <v>81</v>
      </c>
      <c r="AV203" s="13" t="s">
        <v>81</v>
      </c>
      <c r="AW203" s="13" t="s">
        <v>33</v>
      </c>
      <c r="AX203" s="13" t="s">
        <v>76</v>
      </c>
      <c r="AY203" s="174" t="s">
        <v>134</v>
      </c>
    </row>
    <row r="204" spans="1:65" s="13" customFormat="1">
      <c r="B204" s="172"/>
      <c r="D204" s="173" t="s">
        <v>143</v>
      </c>
      <c r="E204" s="174" t="s">
        <v>1</v>
      </c>
      <c r="F204" s="175" t="s">
        <v>254</v>
      </c>
      <c r="H204" s="176">
        <v>0.2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143</v>
      </c>
      <c r="AU204" s="174" t="s">
        <v>81</v>
      </c>
      <c r="AV204" s="13" t="s">
        <v>81</v>
      </c>
      <c r="AW204" s="13" t="s">
        <v>33</v>
      </c>
      <c r="AX204" s="13" t="s">
        <v>76</v>
      </c>
      <c r="AY204" s="174" t="s">
        <v>134</v>
      </c>
    </row>
    <row r="205" spans="1:65" s="14" customFormat="1">
      <c r="B205" s="181"/>
      <c r="D205" s="173" t="s">
        <v>143</v>
      </c>
      <c r="E205" s="182" t="s">
        <v>1</v>
      </c>
      <c r="F205" s="183" t="s">
        <v>255</v>
      </c>
      <c r="H205" s="182" t="s">
        <v>1</v>
      </c>
      <c r="I205" s="184"/>
      <c r="L205" s="181"/>
      <c r="M205" s="185"/>
      <c r="N205" s="186"/>
      <c r="O205" s="186"/>
      <c r="P205" s="186"/>
      <c r="Q205" s="186"/>
      <c r="R205" s="186"/>
      <c r="S205" s="186"/>
      <c r="T205" s="187"/>
      <c r="AT205" s="182" t="s">
        <v>143</v>
      </c>
      <c r="AU205" s="182" t="s">
        <v>81</v>
      </c>
      <c r="AV205" s="14" t="s">
        <v>84</v>
      </c>
      <c r="AW205" s="14" t="s">
        <v>33</v>
      </c>
      <c r="AX205" s="14" t="s">
        <v>76</v>
      </c>
      <c r="AY205" s="182" t="s">
        <v>134</v>
      </c>
    </row>
    <row r="206" spans="1:65" s="13" customFormat="1">
      <c r="B206" s="172"/>
      <c r="D206" s="173" t="s">
        <v>143</v>
      </c>
      <c r="E206" s="174" t="s">
        <v>1</v>
      </c>
      <c r="F206" s="175" t="s">
        <v>256</v>
      </c>
      <c r="H206" s="176">
        <v>1.68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143</v>
      </c>
      <c r="AU206" s="174" t="s">
        <v>81</v>
      </c>
      <c r="AV206" s="13" t="s">
        <v>81</v>
      </c>
      <c r="AW206" s="13" t="s">
        <v>33</v>
      </c>
      <c r="AX206" s="13" t="s">
        <v>76</v>
      </c>
      <c r="AY206" s="174" t="s">
        <v>134</v>
      </c>
    </row>
    <row r="207" spans="1:65" s="15" customFormat="1">
      <c r="B207" s="199"/>
      <c r="D207" s="173" t="s">
        <v>143</v>
      </c>
      <c r="E207" s="200" t="s">
        <v>1</v>
      </c>
      <c r="F207" s="201" t="s">
        <v>188</v>
      </c>
      <c r="H207" s="202">
        <v>9.1920000000000002</v>
      </c>
      <c r="I207" s="203"/>
      <c r="L207" s="199"/>
      <c r="M207" s="204"/>
      <c r="N207" s="205"/>
      <c r="O207" s="205"/>
      <c r="P207" s="205"/>
      <c r="Q207" s="205"/>
      <c r="R207" s="205"/>
      <c r="S207" s="205"/>
      <c r="T207" s="206"/>
      <c r="AT207" s="200" t="s">
        <v>143</v>
      </c>
      <c r="AU207" s="200" t="s">
        <v>81</v>
      </c>
      <c r="AV207" s="15" t="s">
        <v>141</v>
      </c>
      <c r="AW207" s="15" t="s">
        <v>33</v>
      </c>
      <c r="AX207" s="15" t="s">
        <v>84</v>
      </c>
      <c r="AY207" s="200" t="s">
        <v>134</v>
      </c>
    </row>
    <row r="208" spans="1:65" s="2" customFormat="1" ht="21.75" customHeight="1">
      <c r="A208" s="32"/>
      <c r="B208" s="157"/>
      <c r="C208" s="188">
        <v>24</v>
      </c>
      <c r="D208" s="188" t="s">
        <v>174</v>
      </c>
      <c r="E208" s="189" t="s">
        <v>257</v>
      </c>
      <c r="F208" s="190" t="s">
        <v>258</v>
      </c>
      <c r="G208" s="191" t="s">
        <v>259</v>
      </c>
      <c r="H208" s="192">
        <v>43.32</v>
      </c>
      <c r="I208" s="193"/>
      <c r="J208" s="194">
        <f>ROUND(I208*H208,2)</f>
        <v>0</v>
      </c>
      <c r="K208" s="195"/>
      <c r="L208" s="196"/>
      <c r="M208" s="197" t="s">
        <v>1</v>
      </c>
      <c r="N208" s="198" t="s">
        <v>42</v>
      </c>
      <c r="O208" s="58"/>
      <c r="P208" s="168">
        <f>O208*H208</f>
        <v>0</v>
      </c>
      <c r="Q208" s="168">
        <v>1E-3</v>
      </c>
      <c r="R208" s="168">
        <f>Q208*H208</f>
        <v>4.3320000000000004E-2</v>
      </c>
      <c r="S208" s="168">
        <v>0</v>
      </c>
      <c r="T208" s="169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0" t="s">
        <v>260</v>
      </c>
      <c r="AT208" s="170" t="s">
        <v>174</v>
      </c>
      <c r="AU208" s="170" t="s">
        <v>81</v>
      </c>
      <c r="AY208" s="17" t="s">
        <v>134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81</v>
      </c>
      <c r="BK208" s="171">
        <f>ROUND(I208*H208,2)</f>
        <v>0</v>
      </c>
      <c r="BL208" s="17" t="s">
        <v>181</v>
      </c>
      <c r="BM208" s="170" t="s">
        <v>261</v>
      </c>
    </row>
    <row r="209" spans="1:65" s="14" customFormat="1">
      <c r="B209" s="181"/>
      <c r="D209" s="173" t="s">
        <v>143</v>
      </c>
      <c r="E209" s="182" t="s">
        <v>1</v>
      </c>
      <c r="F209" s="183" t="s">
        <v>262</v>
      </c>
      <c r="H209" s="182" t="s">
        <v>1</v>
      </c>
      <c r="I209" s="184"/>
      <c r="L209" s="181"/>
      <c r="M209" s="185"/>
      <c r="N209" s="186"/>
      <c r="O209" s="186"/>
      <c r="P209" s="186"/>
      <c r="Q209" s="186"/>
      <c r="R209" s="186"/>
      <c r="S209" s="186"/>
      <c r="T209" s="187"/>
      <c r="AT209" s="182" t="s">
        <v>143</v>
      </c>
      <c r="AU209" s="182" t="s">
        <v>81</v>
      </c>
      <c r="AV209" s="14" t="s">
        <v>84</v>
      </c>
      <c r="AW209" s="14" t="s">
        <v>33</v>
      </c>
      <c r="AX209" s="14" t="s">
        <v>76</v>
      </c>
      <c r="AY209" s="182" t="s">
        <v>134</v>
      </c>
    </row>
    <row r="210" spans="1:65" s="13" customFormat="1">
      <c r="B210" s="172"/>
      <c r="D210" s="173" t="s">
        <v>143</v>
      </c>
      <c r="E210" s="174" t="s">
        <v>1</v>
      </c>
      <c r="F210" s="175" t="s">
        <v>263</v>
      </c>
      <c r="H210" s="176">
        <v>43.32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143</v>
      </c>
      <c r="AU210" s="174" t="s">
        <v>81</v>
      </c>
      <c r="AV210" s="13" t="s">
        <v>81</v>
      </c>
      <c r="AW210" s="13" t="s">
        <v>33</v>
      </c>
      <c r="AX210" s="13" t="s">
        <v>84</v>
      </c>
      <c r="AY210" s="174" t="s">
        <v>134</v>
      </c>
    </row>
    <row r="211" spans="1:65" s="2" customFormat="1" ht="21.75" customHeight="1">
      <c r="A211" s="32"/>
      <c r="B211" s="157"/>
      <c r="C211" s="158">
        <v>25</v>
      </c>
      <c r="D211" s="158" t="s">
        <v>137</v>
      </c>
      <c r="E211" s="159" t="s">
        <v>264</v>
      </c>
      <c r="F211" s="160" t="s">
        <v>265</v>
      </c>
      <c r="G211" s="161" t="s">
        <v>140</v>
      </c>
      <c r="H211" s="162">
        <v>14.44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181</v>
      </c>
      <c r="AT211" s="170" t="s">
        <v>137</v>
      </c>
      <c r="AU211" s="170" t="s">
        <v>81</v>
      </c>
      <c r="AY211" s="17" t="s">
        <v>134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81</v>
      </c>
      <c r="BK211" s="171">
        <f>ROUND(I211*H211,2)</f>
        <v>0</v>
      </c>
      <c r="BL211" s="17" t="s">
        <v>181</v>
      </c>
      <c r="BM211" s="170" t="s">
        <v>266</v>
      </c>
    </row>
    <row r="212" spans="1:65" s="13" customFormat="1">
      <c r="B212" s="172"/>
      <c r="D212" s="173" t="s">
        <v>143</v>
      </c>
      <c r="E212" s="174" t="s">
        <v>1</v>
      </c>
      <c r="F212" s="175" t="s">
        <v>267</v>
      </c>
      <c r="H212" s="176">
        <v>14.44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143</v>
      </c>
      <c r="AU212" s="174" t="s">
        <v>81</v>
      </c>
      <c r="AV212" s="13" t="s">
        <v>81</v>
      </c>
      <c r="AW212" s="13" t="s">
        <v>33</v>
      </c>
      <c r="AX212" s="13" t="s">
        <v>84</v>
      </c>
      <c r="AY212" s="174" t="s">
        <v>134</v>
      </c>
    </row>
    <row r="213" spans="1:65" s="2" customFormat="1" ht="21.75" customHeight="1">
      <c r="A213" s="32"/>
      <c r="B213" s="157"/>
      <c r="C213" s="158">
        <v>26</v>
      </c>
      <c r="D213" s="158" t="s">
        <v>137</v>
      </c>
      <c r="E213" s="159" t="s">
        <v>268</v>
      </c>
      <c r="F213" s="160" t="s">
        <v>269</v>
      </c>
      <c r="G213" s="161" t="s">
        <v>270</v>
      </c>
      <c r="H213" s="162">
        <v>15.824999999999999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181</v>
      </c>
      <c r="AT213" s="170" t="s">
        <v>137</v>
      </c>
      <c r="AU213" s="170" t="s">
        <v>81</v>
      </c>
      <c r="AY213" s="17" t="s">
        <v>134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81</v>
      </c>
      <c r="BK213" s="171">
        <f>ROUND(I213*H213,2)</f>
        <v>0</v>
      </c>
      <c r="BL213" s="17" t="s">
        <v>181</v>
      </c>
      <c r="BM213" s="170" t="s">
        <v>271</v>
      </c>
    </row>
    <row r="214" spans="1:65" s="13" customFormat="1">
      <c r="B214" s="172"/>
      <c r="D214" s="173" t="s">
        <v>143</v>
      </c>
      <c r="E214" s="174" t="s">
        <v>1</v>
      </c>
      <c r="F214" s="175" t="s">
        <v>272</v>
      </c>
      <c r="H214" s="176">
        <v>3.5550000000000002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143</v>
      </c>
      <c r="AU214" s="174" t="s">
        <v>81</v>
      </c>
      <c r="AV214" s="13" t="s">
        <v>81</v>
      </c>
      <c r="AW214" s="13" t="s">
        <v>33</v>
      </c>
      <c r="AX214" s="13" t="s">
        <v>76</v>
      </c>
      <c r="AY214" s="174" t="s">
        <v>134</v>
      </c>
    </row>
    <row r="215" spans="1:65" s="13" customFormat="1">
      <c r="B215" s="172"/>
      <c r="D215" s="173" t="s">
        <v>143</v>
      </c>
      <c r="E215" s="174" t="s">
        <v>1</v>
      </c>
      <c r="F215" s="175" t="s">
        <v>273</v>
      </c>
      <c r="H215" s="176">
        <v>7.77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143</v>
      </c>
      <c r="AU215" s="174" t="s">
        <v>81</v>
      </c>
      <c r="AV215" s="13" t="s">
        <v>81</v>
      </c>
      <c r="AW215" s="13" t="s">
        <v>33</v>
      </c>
      <c r="AX215" s="13" t="s">
        <v>76</v>
      </c>
      <c r="AY215" s="174" t="s">
        <v>134</v>
      </c>
    </row>
    <row r="216" spans="1:65" s="13" customFormat="1">
      <c r="B216" s="172"/>
      <c r="D216" s="173" t="s">
        <v>143</v>
      </c>
      <c r="E216" s="174" t="s">
        <v>1</v>
      </c>
      <c r="F216" s="175" t="s">
        <v>274</v>
      </c>
      <c r="H216" s="176">
        <v>2.1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143</v>
      </c>
      <c r="AU216" s="174" t="s">
        <v>81</v>
      </c>
      <c r="AV216" s="13" t="s">
        <v>81</v>
      </c>
      <c r="AW216" s="13" t="s">
        <v>33</v>
      </c>
      <c r="AX216" s="13" t="s">
        <v>76</v>
      </c>
      <c r="AY216" s="174" t="s">
        <v>134</v>
      </c>
    </row>
    <row r="217" spans="1:65" s="13" customFormat="1">
      <c r="B217" s="172"/>
      <c r="D217" s="173" t="s">
        <v>143</v>
      </c>
      <c r="E217" s="174" t="s">
        <v>1</v>
      </c>
      <c r="F217" s="175" t="s">
        <v>275</v>
      </c>
      <c r="H217" s="176">
        <v>0.8</v>
      </c>
      <c r="I217" s="177"/>
      <c r="L217" s="172"/>
      <c r="M217" s="178"/>
      <c r="N217" s="179"/>
      <c r="O217" s="179"/>
      <c r="P217" s="179"/>
      <c r="Q217" s="179"/>
      <c r="R217" s="179"/>
      <c r="S217" s="179"/>
      <c r="T217" s="180"/>
      <c r="AT217" s="174" t="s">
        <v>143</v>
      </c>
      <c r="AU217" s="174" t="s">
        <v>81</v>
      </c>
      <c r="AV217" s="13" t="s">
        <v>81</v>
      </c>
      <c r="AW217" s="13" t="s">
        <v>33</v>
      </c>
      <c r="AX217" s="13" t="s">
        <v>76</v>
      </c>
      <c r="AY217" s="174" t="s">
        <v>134</v>
      </c>
    </row>
    <row r="218" spans="1:65" s="13" customFormat="1">
      <c r="B218" s="172"/>
      <c r="D218" s="173" t="s">
        <v>143</v>
      </c>
      <c r="E218" s="174" t="s">
        <v>1</v>
      </c>
      <c r="F218" s="175" t="s">
        <v>275</v>
      </c>
      <c r="H218" s="176">
        <v>0.8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81</v>
      </c>
      <c r="AV218" s="13" t="s">
        <v>81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143</v>
      </c>
      <c r="E219" s="174" t="s">
        <v>1</v>
      </c>
      <c r="F219" s="175" t="s">
        <v>275</v>
      </c>
      <c r="H219" s="176">
        <v>0.8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143</v>
      </c>
      <c r="AU219" s="174" t="s">
        <v>81</v>
      </c>
      <c r="AV219" s="13" t="s">
        <v>81</v>
      </c>
      <c r="AW219" s="13" t="s">
        <v>33</v>
      </c>
      <c r="AX219" s="13" t="s">
        <v>76</v>
      </c>
      <c r="AY219" s="174" t="s">
        <v>134</v>
      </c>
    </row>
    <row r="220" spans="1:65" s="15" customFormat="1">
      <c r="B220" s="199"/>
      <c r="D220" s="173" t="s">
        <v>143</v>
      </c>
      <c r="E220" s="200" t="s">
        <v>1</v>
      </c>
      <c r="F220" s="201" t="s">
        <v>188</v>
      </c>
      <c r="H220" s="202">
        <v>15.825000000000001</v>
      </c>
      <c r="I220" s="203"/>
      <c r="L220" s="199"/>
      <c r="M220" s="204"/>
      <c r="N220" s="205"/>
      <c r="O220" s="205"/>
      <c r="P220" s="205"/>
      <c r="Q220" s="205"/>
      <c r="R220" s="205"/>
      <c r="S220" s="205"/>
      <c r="T220" s="206"/>
      <c r="AT220" s="200" t="s">
        <v>143</v>
      </c>
      <c r="AU220" s="200" t="s">
        <v>81</v>
      </c>
      <c r="AV220" s="15" t="s">
        <v>141</v>
      </c>
      <c r="AW220" s="15" t="s">
        <v>33</v>
      </c>
      <c r="AX220" s="15" t="s">
        <v>84</v>
      </c>
      <c r="AY220" s="200" t="s">
        <v>134</v>
      </c>
    </row>
    <row r="221" spans="1:65" s="2" customFormat="1" ht="21.75" customHeight="1">
      <c r="A221" s="32"/>
      <c r="B221" s="157"/>
      <c r="C221" s="158">
        <v>27</v>
      </c>
      <c r="D221" s="158" t="s">
        <v>137</v>
      </c>
      <c r="E221" s="159" t="s">
        <v>276</v>
      </c>
      <c r="F221" s="160" t="s">
        <v>277</v>
      </c>
      <c r="G221" s="161" t="s">
        <v>172</v>
      </c>
      <c r="H221" s="162">
        <v>8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181</v>
      </c>
      <c r="AT221" s="170" t="s">
        <v>137</v>
      </c>
      <c r="AU221" s="170" t="s">
        <v>81</v>
      </c>
      <c r="AY221" s="17" t="s">
        <v>134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81</v>
      </c>
      <c r="BK221" s="171">
        <f>ROUND(I221*H221,2)</f>
        <v>0</v>
      </c>
      <c r="BL221" s="17" t="s">
        <v>181</v>
      </c>
      <c r="BM221" s="170" t="s">
        <v>278</v>
      </c>
    </row>
    <row r="222" spans="1:65" s="2" customFormat="1" ht="16.5" customHeight="1">
      <c r="A222" s="32"/>
      <c r="B222" s="157"/>
      <c r="C222" s="188">
        <v>28</v>
      </c>
      <c r="D222" s="188" t="s">
        <v>174</v>
      </c>
      <c r="E222" s="189" t="s">
        <v>279</v>
      </c>
      <c r="F222" s="190" t="s">
        <v>280</v>
      </c>
      <c r="G222" s="191" t="s">
        <v>270</v>
      </c>
      <c r="H222" s="192">
        <v>17.408000000000001</v>
      </c>
      <c r="I222" s="193"/>
      <c r="J222" s="194">
        <f>ROUND(I222*H222,2)</f>
        <v>0</v>
      </c>
      <c r="K222" s="195"/>
      <c r="L222" s="196"/>
      <c r="M222" s="197" t="s">
        <v>1</v>
      </c>
      <c r="N222" s="198" t="s">
        <v>42</v>
      </c>
      <c r="O222" s="58"/>
      <c r="P222" s="168">
        <f>O222*H222</f>
        <v>0</v>
      </c>
      <c r="Q222" s="168">
        <v>6.0000000000000002E-5</v>
      </c>
      <c r="R222" s="168">
        <f>Q222*H222</f>
        <v>1.0444800000000002E-3</v>
      </c>
      <c r="S222" s="168">
        <v>0</v>
      </c>
      <c r="T222" s="169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0" t="s">
        <v>260</v>
      </c>
      <c r="AT222" s="170" t="s">
        <v>174</v>
      </c>
      <c r="AU222" s="170" t="s">
        <v>81</v>
      </c>
      <c r="AY222" s="17" t="s">
        <v>134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7" t="s">
        <v>81</v>
      </c>
      <c r="BK222" s="171">
        <f>ROUND(I222*H222,2)</f>
        <v>0</v>
      </c>
      <c r="BL222" s="17" t="s">
        <v>181</v>
      </c>
      <c r="BM222" s="170" t="s">
        <v>281</v>
      </c>
    </row>
    <row r="223" spans="1:65" s="13" customFormat="1">
      <c r="B223" s="172"/>
      <c r="D223" s="173" t="s">
        <v>143</v>
      </c>
      <c r="E223" s="174" t="s">
        <v>1</v>
      </c>
      <c r="F223" s="175" t="s">
        <v>282</v>
      </c>
      <c r="H223" s="176">
        <v>17.408000000000001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143</v>
      </c>
      <c r="AU223" s="174" t="s">
        <v>81</v>
      </c>
      <c r="AV223" s="13" t="s">
        <v>81</v>
      </c>
      <c r="AW223" s="13" t="s">
        <v>33</v>
      </c>
      <c r="AX223" s="13" t="s">
        <v>84</v>
      </c>
      <c r="AY223" s="174" t="s">
        <v>134</v>
      </c>
    </row>
    <row r="224" spans="1:65" s="2" customFormat="1" ht="21.75" customHeight="1">
      <c r="A224" s="32"/>
      <c r="B224" s="157"/>
      <c r="C224" s="158">
        <v>29</v>
      </c>
      <c r="D224" s="158" t="s">
        <v>137</v>
      </c>
      <c r="E224" s="159" t="s">
        <v>283</v>
      </c>
      <c r="F224" s="160" t="s">
        <v>284</v>
      </c>
      <c r="G224" s="161" t="s">
        <v>212</v>
      </c>
      <c r="H224" s="162">
        <v>4.3999999999999997E-2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181</v>
      </c>
      <c r="AT224" s="170" t="s">
        <v>137</v>
      </c>
      <c r="AU224" s="170" t="s">
        <v>81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81</v>
      </c>
      <c r="BK224" s="171">
        <f>ROUND(I224*H224,2)</f>
        <v>0</v>
      </c>
      <c r="BL224" s="17" t="s">
        <v>181</v>
      </c>
      <c r="BM224" s="170" t="s">
        <v>285</v>
      </c>
    </row>
    <row r="225" spans="1:65" s="2" customFormat="1" ht="21.75" customHeight="1">
      <c r="A225" s="32"/>
      <c r="B225" s="157"/>
      <c r="C225" s="158">
        <v>30</v>
      </c>
      <c r="D225" s="158" t="s">
        <v>137</v>
      </c>
      <c r="E225" s="159" t="s">
        <v>286</v>
      </c>
      <c r="F225" s="160" t="s">
        <v>287</v>
      </c>
      <c r="G225" s="161" t="s">
        <v>212</v>
      </c>
      <c r="H225" s="162">
        <v>4.3999999999999997E-2</v>
      </c>
      <c r="I225" s="163"/>
      <c r="J225" s="164">
        <f>ROUND(I225*H225,2)</f>
        <v>0</v>
      </c>
      <c r="K225" s="165"/>
      <c r="L225" s="33"/>
      <c r="M225" s="166" t="s">
        <v>1</v>
      </c>
      <c r="N225" s="167" t="s">
        <v>42</v>
      </c>
      <c r="O225" s="58"/>
      <c r="P225" s="168">
        <f>O225*H225</f>
        <v>0</v>
      </c>
      <c r="Q225" s="168">
        <v>0</v>
      </c>
      <c r="R225" s="168">
        <f>Q225*H225</f>
        <v>0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181</v>
      </c>
      <c r="AT225" s="170" t="s">
        <v>137</v>
      </c>
      <c r="AU225" s="170" t="s">
        <v>81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81</v>
      </c>
      <c r="BK225" s="171">
        <f>ROUND(I225*H225,2)</f>
        <v>0</v>
      </c>
      <c r="BL225" s="17" t="s">
        <v>181</v>
      </c>
      <c r="BM225" s="170" t="s">
        <v>288</v>
      </c>
    </row>
    <row r="226" spans="1:65" s="12" customFormat="1" ht="22.9" customHeight="1">
      <c r="B226" s="144"/>
      <c r="D226" s="145" t="s">
        <v>75</v>
      </c>
      <c r="E226" s="155" t="s">
        <v>289</v>
      </c>
      <c r="F226" s="155" t="s">
        <v>290</v>
      </c>
      <c r="I226" s="147"/>
      <c r="J226" s="156">
        <f>BK226</f>
        <v>0</v>
      </c>
      <c r="L226" s="144"/>
      <c r="M226" s="149"/>
      <c r="N226" s="150"/>
      <c r="O226" s="150"/>
      <c r="P226" s="151">
        <f>SUM(P227:P236)</f>
        <v>0</v>
      </c>
      <c r="Q226" s="150"/>
      <c r="R226" s="151">
        <f>SUM(R227:R236)</f>
        <v>8.3000000000000001E-3</v>
      </c>
      <c r="S226" s="150"/>
      <c r="T226" s="152">
        <f>SUM(T227:T236)</f>
        <v>2.1179999999999997E-2</v>
      </c>
      <c r="AR226" s="145" t="s">
        <v>81</v>
      </c>
      <c r="AT226" s="153" t="s">
        <v>75</v>
      </c>
      <c r="AU226" s="153" t="s">
        <v>84</v>
      </c>
      <c r="AY226" s="145" t="s">
        <v>134</v>
      </c>
      <c r="BK226" s="154">
        <f>SUM(BK227:BK236)</f>
        <v>0</v>
      </c>
    </row>
    <row r="227" spans="1:65" s="2" customFormat="1" ht="16.5" customHeight="1">
      <c r="A227" s="32"/>
      <c r="B227" s="157"/>
      <c r="C227" s="158">
        <v>31</v>
      </c>
      <c r="D227" s="158" t="s">
        <v>137</v>
      </c>
      <c r="E227" s="159" t="s">
        <v>291</v>
      </c>
      <c r="F227" s="160" t="s">
        <v>292</v>
      </c>
      <c r="G227" s="161" t="s">
        <v>270</v>
      </c>
      <c r="H227" s="162">
        <v>6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1.98E-3</v>
      </c>
      <c r="T227" s="169">
        <f>S227*H227</f>
        <v>1.188E-2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181</v>
      </c>
      <c r="AT227" s="170" t="s">
        <v>137</v>
      </c>
      <c r="AU227" s="170" t="s">
        <v>81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81</v>
      </c>
      <c r="BK227" s="171">
        <f>ROUND(I227*H227,2)</f>
        <v>0</v>
      </c>
      <c r="BL227" s="17" t="s">
        <v>181</v>
      </c>
      <c r="BM227" s="170" t="s">
        <v>293</v>
      </c>
    </row>
    <row r="228" spans="1:65" s="2" customFormat="1" ht="16.5" customHeight="1">
      <c r="A228" s="32"/>
      <c r="B228" s="157"/>
      <c r="C228" s="158">
        <v>32</v>
      </c>
      <c r="D228" s="158" t="s">
        <v>137</v>
      </c>
      <c r="E228" s="159" t="s">
        <v>294</v>
      </c>
      <c r="F228" s="160" t="s">
        <v>295</v>
      </c>
      <c r="G228" s="161" t="s">
        <v>270</v>
      </c>
      <c r="H228" s="162">
        <v>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1.7700000000000001E-3</v>
      </c>
      <c r="R228" s="168">
        <f>Q228*H228</f>
        <v>3.5400000000000002E-3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181</v>
      </c>
      <c r="AT228" s="170" t="s">
        <v>137</v>
      </c>
      <c r="AU228" s="170" t="s">
        <v>81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181</v>
      </c>
      <c r="BM228" s="170" t="s">
        <v>296</v>
      </c>
    </row>
    <row r="229" spans="1:65" s="2" customFormat="1" ht="16.5" customHeight="1">
      <c r="A229" s="32"/>
      <c r="B229" s="157"/>
      <c r="C229" s="158">
        <v>33</v>
      </c>
      <c r="D229" s="158" t="s">
        <v>137</v>
      </c>
      <c r="E229" s="159" t="s">
        <v>297</v>
      </c>
      <c r="F229" s="160" t="s">
        <v>298</v>
      </c>
      <c r="G229" s="161" t="s">
        <v>270</v>
      </c>
      <c r="H229" s="162">
        <v>7</v>
      </c>
      <c r="I229" s="163"/>
      <c r="J229" s="164">
        <f>ROUND(I229*H229,2)</f>
        <v>0</v>
      </c>
      <c r="K229" s="165"/>
      <c r="L229" s="33"/>
      <c r="M229" s="166" t="s">
        <v>1</v>
      </c>
      <c r="N229" s="167" t="s">
        <v>42</v>
      </c>
      <c r="O229" s="58"/>
      <c r="P229" s="168">
        <f>O229*H229</f>
        <v>0</v>
      </c>
      <c r="Q229" s="168">
        <v>4.6000000000000001E-4</v>
      </c>
      <c r="R229" s="168">
        <f>Q229*H229</f>
        <v>3.2200000000000002E-3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181</v>
      </c>
      <c r="AT229" s="170" t="s">
        <v>137</v>
      </c>
      <c r="AU229" s="170" t="s">
        <v>81</v>
      </c>
      <c r="AY229" s="17" t="s">
        <v>134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81</v>
      </c>
      <c r="BK229" s="171">
        <f>ROUND(I229*H229,2)</f>
        <v>0</v>
      </c>
      <c r="BL229" s="17" t="s">
        <v>181</v>
      </c>
      <c r="BM229" s="170" t="s">
        <v>299</v>
      </c>
    </row>
    <row r="230" spans="1:65" s="2" customFormat="1" ht="16.5" customHeight="1">
      <c r="A230" s="32"/>
      <c r="B230" s="157"/>
      <c r="C230" s="158">
        <v>34</v>
      </c>
      <c r="D230" s="158" t="s">
        <v>137</v>
      </c>
      <c r="E230" s="159" t="s">
        <v>300</v>
      </c>
      <c r="F230" s="160" t="s">
        <v>301</v>
      </c>
      <c r="G230" s="161" t="s">
        <v>270</v>
      </c>
      <c r="H230" s="162">
        <v>2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7.6999999999999996E-4</v>
      </c>
      <c r="R230" s="168">
        <f>Q230*H230</f>
        <v>1.5399999999999999E-3</v>
      </c>
      <c r="S230" s="168">
        <v>0</v>
      </c>
      <c r="T230" s="169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181</v>
      </c>
      <c r="AT230" s="170" t="s">
        <v>137</v>
      </c>
      <c r="AU230" s="170" t="s">
        <v>81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81</v>
      </c>
      <c r="BK230" s="171">
        <f>ROUND(I230*H230,2)</f>
        <v>0</v>
      </c>
      <c r="BL230" s="17" t="s">
        <v>181</v>
      </c>
      <c r="BM230" s="170" t="s">
        <v>302</v>
      </c>
    </row>
    <row r="231" spans="1:65" s="2" customFormat="1" ht="16.5" customHeight="1">
      <c r="A231" s="32"/>
      <c r="B231" s="157"/>
      <c r="C231" s="158">
        <v>35</v>
      </c>
      <c r="D231" s="158" t="s">
        <v>137</v>
      </c>
      <c r="E231" s="159" t="s">
        <v>303</v>
      </c>
      <c r="F231" s="160" t="s">
        <v>304</v>
      </c>
      <c r="G231" s="161" t="s">
        <v>172</v>
      </c>
      <c r="H231" s="162">
        <v>3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3.0999999999999999E-3</v>
      </c>
      <c r="T231" s="169">
        <f>S231*H231</f>
        <v>9.2999999999999992E-3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181</v>
      </c>
      <c r="AT231" s="170" t="s">
        <v>137</v>
      </c>
      <c r="AU231" s="170" t="s">
        <v>81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181</v>
      </c>
      <c r="BM231" s="170" t="s">
        <v>305</v>
      </c>
    </row>
    <row r="232" spans="1:65" s="14" customFormat="1">
      <c r="B232" s="181"/>
      <c r="D232" s="173" t="s">
        <v>143</v>
      </c>
      <c r="E232" s="182" t="s">
        <v>1</v>
      </c>
      <c r="F232" s="183" t="s">
        <v>306</v>
      </c>
      <c r="H232" s="182" t="s">
        <v>1</v>
      </c>
      <c r="I232" s="184"/>
      <c r="L232" s="181"/>
      <c r="M232" s="185"/>
      <c r="N232" s="186"/>
      <c r="O232" s="186"/>
      <c r="P232" s="186"/>
      <c r="Q232" s="186"/>
      <c r="R232" s="186"/>
      <c r="S232" s="186"/>
      <c r="T232" s="187"/>
      <c r="AT232" s="182" t="s">
        <v>143</v>
      </c>
      <c r="AU232" s="182" t="s">
        <v>81</v>
      </c>
      <c r="AV232" s="14" t="s">
        <v>84</v>
      </c>
      <c r="AW232" s="14" t="s">
        <v>33</v>
      </c>
      <c r="AX232" s="14" t="s">
        <v>76</v>
      </c>
      <c r="AY232" s="182" t="s">
        <v>134</v>
      </c>
    </row>
    <row r="233" spans="1:65" s="13" customFormat="1">
      <c r="B233" s="172"/>
      <c r="D233" s="173" t="s">
        <v>143</v>
      </c>
      <c r="E233" s="174" t="s">
        <v>1</v>
      </c>
      <c r="F233" s="175" t="s">
        <v>135</v>
      </c>
      <c r="H233" s="176">
        <v>3</v>
      </c>
      <c r="I233" s="177"/>
      <c r="L233" s="172"/>
      <c r="M233" s="178"/>
      <c r="N233" s="179"/>
      <c r="O233" s="179"/>
      <c r="P233" s="179"/>
      <c r="Q233" s="179"/>
      <c r="R233" s="179"/>
      <c r="S233" s="179"/>
      <c r="T233" s="180"/>
      <c r="AT233" s="174" t="s">
        <v>143</v>
      </c>
      <c r="AU233" s="174" t="s">
        <v>81</v>
      </c>
      <c r="AV233" s="13" t="s">
        <v>81</v>
      </c>
      <c r="AW233" s="13" t="s">
        <v>33</v>
      </c>
      <c r="AX233" s="13" t="s">
        <v>84</v>
      </c>
      <c r="AY233" s="174" t="s">
        <v>134</v>
      </c>
    </row>
    <row r="234" spans="1:65" s="2" customFormat="1" ht="16.5" customHeight="1">
      <c r="A234" s="32"/>
      <c r="B234" s="157"/>
      <c r="C234" s="158">
        <v>36</v>
      </c>
      <c r="D234" s="158" t="s">
        <v>137</v>
      </c>
      <c r="E234" s="159" t="s">
        <v>307</v>
      </c>
      <c r="F234" s="160" t="s">
        <v>308</v>
      </c>
      <c r="G234" s="161" t="s">
        <v>270</v>
      </c>
      <c r="H234" s="162">
        <v>11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181</v>
      </c>
      <c r="AT234" s="170" t="s">
        <v>137</v>
      </c>
      <c r="AU234" s="170" t="s">
        <v>81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81</v>
      </c>
      <c r="BK234" s="171">
        <f>ROUND(I234*H234,2)</f>
        <v>0</v>
      </c>
      <c r="BL234" s="17" t="s">
        <v>181</v>
      </c>
      <c r="BM234" s="170" t="s">
        <v>309</v>
      </c>
    </row>
    <row r="235" spans="1:65" s="2" customFormat="1" ht="21.75" customHeight="1">
      <c r="A235" s="32"/>
      <c r="B235" s="157"/>
      <c r="C235" s="158">
        <v>37</v>
      </c>
      <c r="D235" s="158" t="s">
        <v>137</v>
      </c>
      <c r="E235" s="159" t="s">
        <v>310</v>
      </c>
      <c r="F235" s="160" t="s">
        <v>311</v>
      </c>
      <c r="G235" s="161" t="s">
        <v>212</v>
      </c>
      <c r="H235" s="162">
        <v>8.0000000000000002E-3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0</v>
      </c>
      <c r="R235" s="168">
        <f>Q235*H235</f>
        <v>0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181</v>
      </c>
      <c r="AT235" s="170" t="s">
        <v>137</v>
      </c>
      <c r="AU235" s="170" t="s">
        <v>81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81</v>
      </c>
      <c r="BK235" s="171">
        <f>ROUND(I235*H235,2)</f>
        <v>0</v>
      </c>
      <c r="BL235" s="17" t="s">
        <v>181</v>
      </c>
      <c r="BM235" s="170" t="s">
        <v>312</v>
      </c>
    </row>
    <row r="236" spans="1:65" s="2" customFormat="1" ht="21.75" customHeight="1">
      <c r="A236" s="32"/>
      <c r="B236" s="157"/>
      <c r="C236" s="158">
        <v>38</v>
      </c>
      <c r="D236" s="158" t="s">
        <v>137</v>
      </c>
      <c r="E236" s="159" t="s">
        <v>313</v>
      </c>
      <c r="F236" s="160" t="s">
        <v>314</v>
      </c>
      <c r="G236" s="161" t="s">
        <v>212</v>
      </c>
      <c r="H236" s="162">
        <v>8.0000000000000002E-3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181</v>
      </c>
      <c r="AT236" s="170" t="s">
        <v>137</v>
      </c>
      <c r="AU236" s="170" t="s">
        <v>81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181</v>
      </c>
      <c r="BM236" s="170" t="s">
        <v>315</v>
      </c>
    </row>
    <row r="237" spans="1:65" s="12" customFormat="1" ht="22.9" customHeight="1">
      <c r="B237" s="144"/>
      <c r="D237" s="145" t="s">
        <v>75</v>
      </c>
      <c r="E237" s="155" t="s">
        <v>316</v>
      </c>
      <c r="F237" s="155" t="s">
        <v>317</v>
      </c>
      <c r="I237" s="147"/>
      <c r="J237" s="156">
        <f>BK237</f>
        <v>0</v>
      </c>
      <c r="L237" s="144"/>
      <c r="M237" s="149"/>
      <c r="N237" s="150"/>
      <c r="O237" s="150"/>
      <c r="P237" s="151">
        <f>SUM(P238:P248)</f>
        <v>0</v>
      </c>
      <c r="Q237" s="150"/>
      <c r="R237" s="151">
        <f>SUM(R238:R248)</f>
        <v>2.018E-2</v>
      </c>
      <c r="S237" s="150"/>
      <c r="T237" s="152">
        <f>SUM(T238:T248)</f>
        <v>2.7999999999999995E-3</v>
      </c>
      <c r="AR237" s="145" t="s">
        <v>81</v>
      </c>
      <c r="AT237" s="153" t="s">
        <v>75</v>
      </c>
      <c r="AU237" s="153" t="s">
        <v>84</v>
      </c>
      <c r="AY237" s="145" t="s">
        <v>134</v>
      </c>
      <c r="BK237" s="154">
        <f>SUM(BK238:BK248)</f>
        <v>0</v>
      </c>
    </row>
    <row r="238" spans="1:65" s="2" customFormat="1" ht="16.5" customHeight="1">
      <c r="A238" s="32"/>
      <c r="B238" s="157"/>
      <c r="C238" s="158">
        <v>39</v>
      </c>
      <c r="D238" s="158" t="s">
        <v>137</v>
      </c>
      <c r="E238" s="159" t="s">
        <v>318</v>
      </c>
      <c r="F238" s="160" t="s">
        <v>319</v>
      </c>
      <c r="G238" s="161" t="s">
        <v>270</v>
      </c>
      <c r="H238" s="162">
        <v>10</v>
      </c>
      <c r="I238" s="163"/>
      <c r="J238" s="164">
        <f t="shared" ref="J238:J248" si="10"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 t="shared" ref="P238:P248" si="11">O238*H238</f>
        <v>0</v>
      </c>
      <c r="Q238" s="168">
        <v>0</v>
      </c>
      <c r="R238" s="168">
        <f t="shared" ref="R238:R248" si="12">Q238*H238</f>
        <v>0</v>
      </c>
      <c r="S238" s="168">
        <v>2.7999999999999998E-4</v>
      </c>
      <c r="T238" s="169">
        <f t="shared" ref="T238:T248" si="13">S238*H238</f>
        <v>2.7999999999999995E-3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181</v>
      </c>
      <c r="AT238" s="170" t="s">
        <v>137</v>
      </c>
      <c r="AU238" s="170" t="s">
        <v>81</v>
      </c>
      <c r="AY238" s="17" t="s">
        <v>134</v>
      </c>
      <c r="BE238" s="171">
        <f t="shared" ref="BE238:BE248" si="14">IF(N238="základní",J238,0)</f>
        <v>0</v>
      </c>
      <c r="BF238" s="171">
        <f t="shared" ref="BF238:BF248" si="15">IF(N238="snížená",J238,0)</f>
        <v>0</v>
      </c>
      <c r="BG238" s="171">
        <f t="shared" ref="BG238:BG248" si="16">IF(N238="zákl. přenesená",J238,0)</f>
        <v>0</v>
      </c>
      <c r="BH238" s="171">
        <f t="shared" ref="BH238:BH248" si="17">IF(N238="sníž. přenesená",J238,0)</f>
        <v>0</v>
      </c>
      <c r="BI238" s="171">
        <f t="shared" ref="BI238:BI248" si="18">IF(N238="nulová",J238,0)</f>
        <v>0</v>
      </c>
      <c r="BJ238" s="17" t="s">
        <v>81</v>
      </c>
      <c r="BK238" s="171">
        <f t="shared" ref="BK238:BK248" si="19">ROUND(I238*H238,2)</f>
        <v>0</v>
      </c>
      <c r="BL238" s="17" t="s">
        <v>181</v>
      </c>
      <c r="BM238" s="170" t="s">
        <v>320</v>
      </c>
    </row>
    <row r="239" spans="1:65" s="2" customFormat="1" ht="21.75" customHeight="1">
      <c r="A239" s="32"/>
      <c r="B239" s="157"/>
      <c r="C239" s="158">
        <v>40</v>
      </c>
      <c r="D239" s="158" t="s">
        <v>137</v>
      </c>
      <c r="E239" s="159" t="s">
        <v>321</v>
      </c>
      <c r="F239" s="160" t="s">
        <v>322</v>
      </c>
      <c r="G239" s="161" t="s">
        <v>270</v>
      </c>
      <c r="H239" s="162">
        <v>20</v>
      </c>
      <c r="I239" s="163"/>
      <c r="J239" s="164">
        <f t="shared" si="10"/>
        <v>0</v>
      </c>
      <c r="K239" s="165"/>
      <c r="L239" s="33"/>
      <c r="M239" s="166" t="s">
        <v>1</v>
      </c>
      <c r="N239" s="167" t="s">
        <v>42</v>
      </c>
      <c r="O239" s="58"/>
      <c r="P239" s="168">
        <f t="shared" si="11"/>
        <v>0</v>
      </c>
      <c r="Q239" s="168">
        <v>4.2000000000000002E-4</v>
      </c>
      <c r="R239" s="168">
        <f t="shared" si="12"/>
        <v>8.4000000000000012E-3</v>
      </c>
      <c r="S239" s="168">
        <v>0</v>
      </c>
      <c r="T239" s="169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181</v>
      </c>
      <c r="AT239" s="170" t="s">
        <v>137</v>
      </c>
      <c r="AU239" s="170" t="s">
        <v>81</v>
      </c>
      <c r="AY239" s="17" t="s">
        <v>134</v>
      </c>
      <c r="BE239" s="171">
        <f t="shared" si="14"/>
        <v>0</v>
      </c>
      <c r="BF239" s="171">
        <f t="shared" si="15"/>
        <v>0</v>
      </c>
      <c r="BG239" s="171">
        <f t="shared" si="16"/>
        <v>0</v>
      </c>
      <c r="BH239" s="171">
        <f t="shared" si="17"/>
        <v>0</v>
      </c>
      <c r="BI239" s="171">
        <f t="shared" si="18"/>
        <v>0</v>
      </c>
      <c r="BJ239" s="17" t="s">
        <v>81</v>
      </c>
      <c r="BK239" s="171">
        <f t="shared" si="19"/>
        <v>0</v>
      </c>
      <c r="BL239" s="17" t="s">
        <v>181</v>
      </c>
      <c r="BM239" s="170" t="s">
        <v>323</v>
      </c>
    </row>
    <row r="240" spans="1:65" s="2" customFormat="1" ht="21.75" customHeight="1">
      <c r="A240" s="32"/>
      <c r="B240" s="157"/>
      <c r="C240" s="188">
        <v>41</v>
      </c>
      <c r="D240" s="188" t="s">
        <v>174</v>
      </c>
      <c r="E240" s="189" t="s">
        <v>324</v>
      </c>
      <c r="F240" s="190" t="s">
        <v>325</v>
      </c>
      <c r="G240" s="191" t="s">
        <v>270</v>
      </c>
      <c r="H240" s="192">
        <v>7</v>
      </c>
      <c r="I240" s="193"/>
      <c r="J240" s="194">
        <f t="shared" si="10"/>
        <v>0</v>
      </c>
      <c r="K240" s="195"/>
      <c r="L240" s="196"/>
      <c r="M240" s="197" t="s">
        <v>1</v>
      </c>
      <c r="N240" s="198" t="s">
        <v>42</v>
      </c>
      <c r="O240" s="58"/>
      <c r="P240" s="168">
        <f t="shared" si="11"/>
        <v>0</v>
      </c>
      <c r="Q240" s="168">
        <v>1.1E-4</v>
      </c>
      <c r="R240" s="168">
        <f t="shared" si="12"/>
        <v>7.7000000000000007E-4</v>
      </c>
      <c r="S240" s="168">
        <v>0</v>
      </c>
      <c r="T240" s="169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0" t="s">
        <v>260</v>
      </c>
      <c r="AT240" s="170" t="s">
        <v>174</v>
      </c>
      <c r="AU240" s="170" t="s">
        <v>81</v>
      </c>
      <c r="AY240" s="17" t="s">
        <v>134</v>
      </c>
      <c r="BE240" s="171">
        <f t="shared" si="14"/>
        <v>0</v>
      </c>
      <c r="BF240" s="171">
        <f t="shared" si="15"/>
        <v>0</v>
      </c>
      <c r="BG240" s="171">
        <f t="shared" si="16"/>
        <v>0</v>
      </c>
      <c r="BH240" s="171">
        <f t="shared" si="17"/>
        <v>0</v>
      </c>
      <c r="BI240" s="171">
        <f t="shared" si="18"/>
        <v>0</v>
      </c>
      <c r="BJ240" s="17" t="s">
        <v>81</v>
      </c>
      <c r="BK240" s="171">
        <f t="shared" si="19"/>
        <v>0</v>
      </c>
      <c r="BL240" s="17" t="s">
        <v>181</v>
      </c>
      <c r="BM240" s="170" t="s">
        <v>326</v>
      </c>
    </row>
    <row r="241" spans="1:65" s="2" customFormat="1" ht="21.75" customHeight="1">
      <c r="A241" s="32"/>
      <c r="B241" s="157"/>
      <c r="C241" s="188">
        <v>42</v>
      </c>
      <c r="D241" s="188" t="s">
        <v>174</v>
      </c>
      <c r="E241" s="189" t="s">
        <v>327</v>
      </c>
      <c r="F241" s="190" t="s">
        <v>328</v>
      </c>
      <c r="G241" s="191" t="s">
        <v>270</v>
      </c>
      <c r="H241" s="192">
        <v>7</v>
      </c>
      <c r="I241" s="193"/>
      <c r="J241" s="194">
        <f t="shared" si="10"/>
        <v>0</v>
      </c>
      <c r="K241" s="195"/>
      <c r="L241" s="196"/>
      <c r="M241" s="197" t="s">
        <v>1</v>
      </c>
      <c r="N241" s="198" t="s">
        <v>42</v>
      </c>
      <c r="O241" s="58"/>
      <c r="P241" s="168">
        <f t="shared" si="11"/>
        <v>0</v>
      </c>
      <c r="Q241" s="168">
        <v>1.7000000000000001E-4</v>
      </c>
      <c r="R241" s="168">
        <f t="shared" si="12"/>
        <v>1.1900000000000001E-3</v>
      </c>
      <c r="S241" s="168">
        <v>0</v>
      </c>
      <c r="T241" s="169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260</v>
      </c>
      <c r="AT241" s="170" t="s">
        <v>174</v>
      </c>
      <c r="AU241" s="170" t="s">
        <v>81</v>
      </c>
      <c r="AY241" s="17" t="s">
        <v>134</v>
      </c>
      <c r="BE241" s="171">
        <f t="shared" si="14"/>
        <v>0</v>
      </c>
      <c r="BF241" s="171">
        <f t="shared" si="15"/>
        <v>0</v>
      </c>
      <c r="BG241" s="171">
        <f t="shared" si="16"/>
        <v>0</v>
      </c>
      <c r="BH241" s="171">
        <f t="shared" si="17"/>
        <v>0</v>
      </c>
      <c r="BI241" s="171">
        <f t="shared" si="18"/>
        <v>0</v>
      </c>
      <c r="BJ241" s="17" t="s">
        <v>81</v>
      </c>
      <c r="BK241" s="171">
        <f t="shared" si="19"/>
        <v>0</v>
      </c>
      <c r="BL241" s="17" t="s">
        <v>181</v>
      </c>
      <c r="BM241" s="170" t="s">
        <v>329</v>
      </c>
    </row>
    <row r="242" spans="1:65" s="2" customFormat="1" ht="21.75" customHeight="1">
      <c r="A242" s="32"/>
      <c r="B242" s="157"/>
      <c r="C242" s="188">
        <v>43</v>
      </c>
      <c r="D242" s="188" t="s">
        <v>174</v>
      </c>
      <c r="E242" s="189" t="s">
        <v>330</v>
      </c>
      <c r="F242" s="190" t="s">
        <v>331</v>
      </c>
      <c r="G242" s="191" t="s">
        <v>270</v>
      </c>
      <c r="H242" s="192">
        <v>6</v>
      </c>
      <c r="I242" s="193"/>
      <c r="J242" s="194">
        <f t="shared" si="10"/>
        <v>0</v>
      </c>
      <c r="K242" s="195"/>
      <c r="L242" s="196"/>
      <c r="M242" s="197" t="s">
        <v>1</v>
      </c>
      <c r="N242" s="198" t="s">
        <v>42</v>
      </c>
      <c r="O242" s="58"/>
      <c r="P242" s="168">
        <f t="shared" si="11"/>
        <v>0</v>
      </c>
      <c r="Q242" s="168">
        <v>2.7E-4</v>
      </c>
      <c r="R242" s="168">
        <f t="shared" si="12"/>
        <v>1.6199999999999999E-3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260</v>
      </c>
      <c r="AT242" s="170" t="s">
        <v>174</v>
      </c>
      <c r="AU242" s="170" t="s">
        <v>81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81</v>
      </c>
      <c r="BK242" s="171">
        <f t="shared" si="19"/>
        <v>0</v>
      </c>
      <c r="BL242" s="17" t="s">
        <v>181</v>
      </c>
      <c r="BM242" s="170" t="s">
        <v>332</v>
      </c>
    </row>
    <row r="243" spans="1:65" s="2" customFormat="1" ht="21.75" customHeight="1">
      <c r="A243" s="32"/>
      <c r="B243" s="157"/>
      <c r="C243" s="158">
        <v>44</v>
      </c>
      <c r="D243" s="158" t="s">
        <v>137</v>
      </c>
      <c r="E243" s="159" t="s">
        <v>333</v>
      </c>
      <c r="F243" s="160" t="s">
        <v>334</v>
      </c>
      <c r="G243" s="161" t="s">
        <v>335</v>
      </c>
      <c r="H243" s="162">
        <v>1</v>
      </c>
      <c r="I243" s="163"/>
      <c r="J243" s="164">
        <f t="shared" si="10"/>
        <v>0</v>
      </c>
      <c r="K243" s="165"/>
      <c r="L243" s="33"/>
      <c r="M243" s="166" t="s">
        <v>1</v>
      </c>
      <c r="N243" s="167" t="s">
        <v>42</v>
      </c>
      <c r="O243" s="58"/>
      <c r="P243" s="168">
        <f t="shared" si="11"/>
        <v>0</v>
      </c>
      <c r="Q243" s="168">
        <v>0</v>
      </c>
      <c r="R243" s="168">
        <f t="shared" si="12"/>
        <v>0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181</v>
      </c>
      <c r="AT243" s="170" t="s">
        <v>137</v>
      </c>
      <c r="AU243" s="170" t="s">
        <v>81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81</v>
      </c>
      <c r="BK243" s="171">
        <f t="shared" si="19"/>
        <v>0</v>
      </c>
      <c r="BL243" s="17" t="s">
        <v>181</v>
      </c>
      <c r="BM243" s="170" t="s">
        <v>336</v>
      </c>
    </row>
    <row r="244" spans="1:65" s="2" customFormat="1" ht="21.75" customHeight="1">
      <c r="A244" s="32"/>
      <c r="B244" s="157"/>
      <c r="C244" s="158">
        <v>45</v>
      </c>
      <c r="D244" s="158" t="s">
        <v>137</v>
      </c>
      <c r="E244" s="159" t="s">
        <v>337</v>
      </c>
      <c r="F244" s="160" t="s">
        <v>338</v>
      </c>
      <c r="G244" s="161" t="s">
        <v>335</v>
      </c>
      <c r="H244" s="162">
        <v>1</v>
      </c>
      <c r="I244" s="163"/>
      <c r="J244" s="164">
        <f t="shared" si="10"/>
        <v>0</v>
      </c>
      <c r="K244" s="165"/>
      <c r="L244" s="33"/>
      <c r="M244" s="166" t="s">
        <v>1</v>
      </c>
      <c r="N244" s="167" t="s">
        <v>42</v>
      </c>
      <c r="O244" s="58"/>
      <c r="P244" s="168">
        <f t="shared" si="11"/>
        <v>0</v>
      </c>
      <c r="Q244" s="168">
        <v>0</v>
      </c>
      <c r="R244" s="168">
        <f t="shared" si="12"/>
        <v>0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181</v>
      </c>
      <c r="AT244" s="170" t="s">
        <v>137</v>
      </c>
      <c r="AU244" s="170" t="s">
        <v>81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81</v>
      </c>
      <c r="BK244" s="171">
        <f t="shared" si="19"/>
        <v>0</v>
      </c>
      <c r="BL244" s="17" t="s">
        <v>181</v>
      </c>
      <c r="BM244" s="170" t="s">
        <v>339</v>
      </c>
    </row>
    <row r="245" spans="1:65" s="2" customFormat="1" ht="21.75" customHeight="1">
      <c r="A245" s="32"/>
      <c r="B245" s="157"/>
      <c r="C245" s="158">
        <v>46</v>
      </c>
      <c r="D245" s="158" t="s">
        <v>137</v>
      </c>
      <c r="E245" s="159" t="s">
        <v>340</v>
      </c>
      <c r="F245" s="160" t="s">
        <v>341</v>
      </c>
      <c r="G245" s="161" t="s">
        <v>270</v>
      </c>
      <c r="H245" s="162">
        <v>20</v>
      </c>
      <c r="I245" s="163"/>
      <c r="J245" s="164">
        <f t="shared" si="10"/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si="11"/>
        <v>0</v>
      </c>
      <c r="Q245" s="168">
        <v>4.0000000000000002E-4</v>
      </c>
      <c r="R245" s="168">
        <f t="shared" si="12"/>
        <v>8.0000000000000002E-3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181</v>
      </c>
      <c r="AT245" s="170" t="s">
        <v>137</v>
      </c>
      <c r="AU245" s="170" t="s">
        <v>81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81</v>
      </c>
      <c r="BK245" s="171">
        <f t="shared" si="19"/>
        <v>0</v>
      </c>
      <c r="BL245" s="17" t="s">
        <v>181</v>
      </c>
      <c r="BM245" s="170" t="s">
        <v>342</v>
      </c>
    </row>
    <row r="246" spans="1:65" s="2" customFormat="1" ht="16.5" customHeight="1">
      <c r="A246" s="32"/>
      <c r="B246" s="157"/>
      <c r="C246" s="158">
        <v>47</v>
      </c>
      <c r="D246" s="158" t="s">
        <v>137</v>
      </c>
      <c r="E246" s="159" t="s">
        <v>343</v>
      </c>
      <c r="F246" s="160" t="s">
        <v>344</v>
      </c>
      <c r="G246" s="161" t="s">
        <v>270</v>
      </c>
      <c r="H246" s="162">
        <v>20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1.0000000000000001E-5</v>
      </c>
      <c r="R246" s="168">
        <f t="shared" si="12"/>
        <v>2.0000000000000001E-4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181</v>
      </c>
      <c r="AT246" s="170" t="s">
        <v>137</v>
      </c>
      <c r="AU246" s="170" t="s">
        <v>81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81</v>
      </c>
      <c r="BK246" s="171">
        <f t="shared" si="19"/>
        <v>0</v>
      </c>
      <c r="BL246" s="17" t="s">
        <v>181</v>
      </c>
      <c r="BM246" s="170" t="s">
        <v>345</v>
      </c>
    </row>
    <row r="247" spans="1:65" s="2" customFormat="1" ht="21.75" customHeight="1">
      <c r="A247" s="32"/>
      <c r="B247" s="157"/>
      <c r="C247" s="158">
        <v>48</v>
      </c>
      <c r="D247" s="158" t="s">
        <v>137</v>
      </c>
      <c r="E247" s="159" t="s">
        <v>346</v>
      </c>
      <c r="F247" s="160" t="s">
        <v>347</v>
      </c>
      <c r="G247" s="161" t="s">
        <v>212</v>
      </c>
      <c r="H247" s="162">
        <v>0.02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181</v>
      </c>
      <c r="AT247" s="170" t="s">
        <v>137</v>
      </c>
      <c r="AU247" s="170" t="s">
        <v>81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81</v>
      </c>
      <c r="BK247" s="171">
        <f t="shared" si="19"/>
        <v>0</v>
      </c>
      <c r="BL247" s="17" t="s">
        <v>181</v>
      </c>
      <c r="BM247" s="170" t="s">
        <v>348</v>
      </c>
    </row>
    <row r="248" spans="1:65" s="2" customFormat="1" ht="21.75" customHeight="1">
      <c r="A248" s="32"/>
      <c r="B248" s="157"/>
      <c r="C248" s="158">
        <v>49</v>
      </c>
      <c r="D248" s="158" t="s">
        <v>137</v>
      </c>
      <c r="E248" s="159" t="s">
        <v>349</v>
      </c>
      <c r="F248" s="160" t="s">
        <v>350</v>
      </c>
      <c r="G248" s="161" t="s">
        <v>212</v>
      </c>
      <c r="H248" s="162">
        <v>0.02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0</v>
      </c>
      <c r="R248" s="168">
        <f t="shared" si="12"/>
        <v>0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181</v>
      </c>
      <c r="AT248" s="170" t="s">
        <v>137</v>
      </c>
      <c r="AU248" s="170" t="s">
        <v>81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81</v>
      </c>
      <c r="BK248" s="171">
        <f t="shared" si="19"/>
        <v>0</v>
      </c>
      <c r="BL248" s="17" t="s">
        <v>181</v>
      </c>
      <c r="BM248" s="170" t="s">
        <v>351</v>
      </c>
    </row>
    <row r="249" spans="1:65" s="12" customFormat="1" ht="22.9" customHeight="1">
      <c r="B249" s="144"/>
      <c r="D249" s="145" t="s">
        <v>75</v>
      </c>
      <c r="E249" s="155" t="s">
        <v>352</v>
      </c>
      <c r="F249" s="155" t="s">
        <v>353</v>
      </c>
      <c r="I249" s="147"/>
      <c r="J249" s="156">
        <f>BK249</f>
        <v>0</v>
      </c>
      <c r="L249" s="144"/>
      <c r="M249" s="149"/>
      <c r="N249" s="150"/>
      <c r="O249" s="150"/>
      <c r="P249" s="151">
        <f>SUM(P250:P260)</f>
        <v>0</v>
      </c>
      <c r="Q249" s="150"/>
      <c r="R249" s="151">
        <f>SUM(R250:R260)</f>
        <v>3.1499999999999996E-3</v>
      </c>
      <c r="S249" s="150"/>
      <c r="T249" s="152">
        <f>SUM(T250:T260)</f>
        <v>6.45E-3</v>
      </c>
      <c r="AR249" s="145" t="s">
        <v>81</v>
      </c>
      <c r="AT249" s="153" t="s">
        <v>75</v>
      </c>
      <c r="AU249" s="153" t="s">
        <v>84</v>
      </c>
      <c r="AY249" s="145" t="s">
        <v>134</v>
      </c>
      <c r="BK249" s="154">
        <f>SUM(BK250:BK260)</f>
        <v>0</v>
      </c>
    </row>
    <row r="250" spans="1:65" s="2" customFormat="1" ht="21.75" customHeight="1">
      <c r="A250" s="32"/>
      <c r="B250" s="157"/>
      <c r="C250" s="158">
        <v>50</v>
      </c>
      <c r="D250" s="158" t="s">
        <v>137</v>
      </c>
      <c r="E250" s="159" t="s">
        <v>354</v>
      </c>
      <c r="F250" s="160" t="s">
        <v>355</v>
      </c>
      <c r="G250" s="161" t="s">
        <v>270</v>
      </c>
      <c r="H250" s="162">
        <v>3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1.1E-4</v>
      </c>
      <c r="R250" s="168">
        <f>Q250*H250</f>
        <v>3.3E-4</v>
      </c>
      <c r="S250" s="168">
        <v>2.15E-3</v>
      </c>
      <c r="T250" s="169">
        <f>S250*H250</f>
        <v>6.45E-3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181</v>
      </c>
      <c r="AT250" s="170" t="s">
        <v>137</v>
      </c>
      <c r="AU250" s="170" t="s">
        <v>81</v>
      </c>
      <c r="AY250" s="17" t="s">
        <v>134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81</v>
      </c>
      <c r="BK250" s="171">
        <f>ROUND(I250*H250,2)</f>
        <v>0</v>
      </c>
      <c r="BL250" s="17" t="s">
        <v>181</v>
      </c>
      <c r="BM250" s="170" t="s">
        <v>356</v>
      </c>
    </row>
    <row r="251" spans="1:65" s="2" customFormat="1" ht="21.75" customHeight="1">
      <c r="A251" s="32"/>
      <c r="B251" s="157"/>
      <c r="C251" s="158">
        <v>51</v>
      </c>
      <c r="D251" s="158" t="s">
        <v>137</v>
      </c>
      <c r="E251" s="159" t="s">
        <v>357</v>
      </c>
      <c r="F251" s="160" t="s">
        <v>358</v>
      </c>
      <c r="G251" s="161" t="s">
        <v>270</v>
      </c>
      <c r="H251" s="162">
        <v>1</v>
      </c>
      <c r="I251" s="163"/>
      <c r="J251" s="164">
        <f>ROUND(I251*H251,2)</f>
        <v>0</v>
      </c>
      <c r="K251" s="165"/>
      <c r="L251" s="33"/>
      <c r="M251" s="166" t="s">
        <v>1</v>
      </c>
      <c r="N251" s="167" t="s">
        <v>42</v>
      </c>
      <c r="O251" s="58"/>
      <c r="P251" s="168">
        <f>O251*H251</f>
        <v>0</v>
      </c>
      <c r="Q251" s="168">
        <v>5.9999999999999995E-4</v>
      </c>
      <c r="R251" s="168">
        <f>Q251*H251</f>
        <v>5.9999999999999995E-4</v>
      </c>
      <c r="S251" s="168">
        <v>0</v>
      </c>
      <c r="T251" s="169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181</v>
      </c>
      <c r="AT251" s="170" t="s">
        <v>137</v>
      </c>
      <c r="AU251" s="170" t="s">
        <v>81</v>
      </c>
      <c r="AY251" s="17" t="s">
        <v>134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7" t="s">
        <v>81</v>
      </c>
      <c r="BK251" s="171">
        <f>ROUND(I251*H251,2)</f>
        <v>0</v>
      </c>
      <c r="BL251" s="17" t="s">
        <v>181</v>
      </c>
      <c r="BM251" s="170" t="s">
        <v>359</v>
      </c>
    </row>
    <row r="252" spans="1:65" s="14" customFormat="1">
      <c r="B252" s="181"/>
      <c r="D252" s="173" t="s">
        <v>143</v>
      </c>
      <c r="E252" s="182" t="s">
        <v>1</v>
      </c>
      <c r="F252" s="183" t="s">
        <v>360</v>
      </c>
      <c r="H252" s="182" t="s">
        <v>1</v>
      </c>
      <c r="I252" s="184"/>
      <c r="L252" s="181"/>
      <c r="M252" s="185"/>
      <c r="N252" s="186"/>
      <c r="O252" s="186"/>
      <c r="P252" s="186"/>
      <c r="Q252" s="186"/>
      <c r="R252" s="186"/>
      <c r="S252" s="186"/>
      <c r="T252" s="187"/>
      <c r="AT252" s="182" t="s">
        <v>143</v>
      </c>
      <c r="AU252" s="182" t="s">
        <v>81</v>
      </c>
      <c r="AV252" s="14" t="s">
        <v>84</v>
      </c>
      <c r="AW252" s="14" t="s">
        <v>33</v>
      </c>
      <c r="AX252" s="14" t="s">
        <v>76</v>
      </c>
      <c r="AY252" s="182" t="s">
        <v>134</v>
      </c>
    </row>
    <row r="253" spans="1:65" s="13" customFormat="1">
      <c r="B253" s="172"/>
      <c r="D253" s="173" t="s">
        <v>143</v>
      </c>
      <c r="E253" s="174" t="s">
        <v>1</v>
      </c>
      <c r="F253" s="175" t="s">
        <v>84</v>
      </c>
      <c r="H253" s="176">
        <v>1</v>
      </c>
      <c r="I253" s="177"/>
      <c r="L253" s="172"/>
      <c r="M253" s="178"/>
      <c r="N253" s="179"/>
      <c r="O253" s="179"/>
      <c r="P253" s="179"/>
      <c r="Q253" s="179"/>
      <c r="R253" s="179"/>
      <c r="S253" s="179"/>
      <c r="T253" s="180"/>
      <c r="AT253" s="174" t="s">
        <v>143</v>
      </c>
      <c r="AU253" s="174" t="s">
        <v>81</v>
      </c>
      <c r="AV253" s="13" t="s">
        <v>81</v>
      </c>
      <c r="AW253" s="13" t="s">
        <v>33</v>
      </c>
      <c r="AX253" s="13" t="s">
        <v>84</v>
      </c>
      <c r="AY253" s="174" t="s">
        <v>134</v>
      </c>
    </row>
    <row r="254" spans="1:65" s="2" customFormat="1" ht="21.75" customHeight="1">
      <c r="A254" s="32"/>
      <c r="B254" s="157"/>
      <c r="C254" s="158">
        <v>52</v>
      </c>
      <c r="D254" s="158" t="s">
        <v>137</v>
      </c>
      <c r="E254" s="159" t="s">
        <v>361</v>
      </c>
      <c r="F254" s="160" t="s">
        <v>362</v>
      </c>
      <c r="G254" s="161" t="s">
        <v>270</v>
      </c>
      <c r="H254" s="162">
        <v>3</v>
      </c>
      <c r="I254" s="163"/>
      <c r="J254" s="164">
        <f t="shared" ref="J254:J260" si="20"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ref="P254:P260" si="21">O254*H254</f>
        <v>0</v>
      </c>
      <c r="Q254" s="168">
        <v>5.4000000000000001E-4</v>
      </c>
      <c r="R254" s="168">
        <f t="shared" ref="R254:R260" si="22">Q254*H254</f>
        <v>1.6199999999999999E-3</v>
      </c>
      <c r="S254" s="168">
        <v>0</v>
      </c>
      <c r="T254" s="169">
        <f t="shared" ref="T254:T260" si="23"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181</v>
      </c>
      <c r="AT254" s="170" t="s">
        <v>137</v>
      </c>
      <c r="AU254" s="170" t="s">
        <v>81</v>
      </c>
      <c r="AY254" s="17" t="s">
        <v>134</v>
      </c>
      <c r="BE254" s="171">
        <f t="shared" ref="BE254:BE260" si="24">IF(N254="základní",J254,0)</f>
        <v>0</v>
      </c>
      <c r="BF254" s="171">
        <f t="shared" ref="BF254:BF260" si="25">IF(N254="snížená",J254,0)</f>
        <v>0</v>
      </c>
      <c r="BG254" s="171">
        <f t="shared" ref="BG254:BG260" si="26">IF(N254="zákl. přenesená",J254,0)</f>
        <v>0</v>
      </c>
      <c r="BH254" s="171">
        <f t="shared" ref="BH254:BH260" si="27">IF(N254="sníž. přenesená",J254,0)</f>
        <v>0</v>
      </c>
      <c r="BI254" s="171">
        <f t="shared" ref="BI254:BI260" si="28">IF(N254="nulová",J254,0)</f>
        <v>0</v>
      </c>
      <c r="BJ254" s="17" t="s">
        <v>81</v>
      </c>
      <c r="BK254" s="171">
        <f t="shared" ref="BK254:BK260" si="29">ROUND(I254*H254,2)</f>
        <v>0</v>
      </c>
      <c r="BL254" s="17" t="s">
        <v>181</v>
      </c>
      <c r="BM254" s="170" t="s">
        <v>363</v>
      </c>
    </row>
    <row r="255" spans="1:65" s="2" customFormat="1" ht="21.75" customHeight="1">
      <c r="A255" s="32"/>
      <c r="B255" s="157"/>
      <c r="C255" s="158">
        <v>53</v>
      </c>
      <c r="D255" s="158" t="s">
        <v>137</v>
      </c>
      <c r="E255" s="159" t="s">
        <v>364</v>
      </c>
      <c r="F255" s="160" t="s">
        <v>365</v>
      </c>
      <c r="G255" s="161" t="s">
        <v>335</v>
      </c>
      <c r="H255" s="162">
        <v>1</v>
      </c>
      <c r="I255" s="163"/>
      <c r="J255" s="164">
        <f t="shared" si="2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21"/>
        <v>0</v>
      </c>
      <c r="Q255" s="168">
        <v>5.9999999999999995E-4</v>
      </c>
      <c r="R255" s="168">
        <f t="shared" si="22"/>
        <v>5.9999999999999995E-4</v>
      </c>
      <c r="S255" s="168">
        <v>0</v>
      </c>
      <c r="T255" s="169">
        <f t="shared" si="2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181</v>
      </c>
      <c r="AT255" s="170" t="s">
        <v>137</v>
      </c>
      <c r="AU255" s="170" t="s">
        <v>81</v>
      </c>
      <c r="AY255" s="17" t="s">
        <v>134</v>
      </c>
      <c r="BE255" s="171">
        <f t="shared" si="24"/>
        <v>0</v>
      </c>
      <c r="BF255" s="171">
        <f t="shared" si="25"/>
        <v>0</v>
      </c>
      <c r="BG255" s="171">
        <f t="shared" si="26"/>
        <v>0</v>
      </c>
      <c r="BH255" s="171">
        <f t="shared" si="27"/>
        <v>0</v>
      </c>
      <c r="BI255" s="171">
        <f t="shared" si="28"/>
        <v>0</v>
      </c>
      <c r="BJ255" s="17" t="s">
        <v>81</v>
      </c>
      <c r="BK255" s="171">
        <f t="shared" si="29"/>
        <v>0</v>
      </c>
      <c r="BL255" s="17" t="s">
        <v>181</v>
      </c>
      <c r="BM255" s="170" t="s">
        <v>366</v>
      </c>
    </row>
    <row r="256" spans="1:65" s="2" customFormat="1" ht="16.5" customHeight="1">
      <c r="A256" s="32"/>
      <c r="B256" s="157"/>
      <c r="C256" s="158">
        <v>54</v>
      </c>
      <c r="D256" s="158" t="s">
        <v>137</v>
      </c>
      <c r="E256" s="159" t="s">
        <v>367</v>
      </c>
      <c r="F256" s="160" t="s">
        <v>368</v>
      </c>
      <c r="G256" s="161" t="s">
        <v>172</v>
      </c>
      <c r="H256" s="162">
        <v>2</v>
      </c>
      <c r="I256" s="163"/>
      <c r="J256" s="164">
        <f t="shared" si="20"/>
        <v>0</v>
      </c>
      <c r="K256" s="165"/>
      <c r="L256" s="33"/>
      <c r="M256" s="166" t="s">
        <v>1</v>
      </c>
      <c r="N256" s="167" t="s">
        <v>42</v>
      </c>
      <c r="O256" s="58"/>
      <c r="P256" s="168">
        <f t="shared" si="21"/>
        <v>0</v>
      </c>
      <c r="Q256" s="168">
        <v>0</v>
      </c>
      <c r="R256" s="168">
        <f t="shared" si="22"/>
        <v>0</v>
      </c>
      <c r="S256" s="168">
        <v>0</v>
      </c>
      <c r="T256" s="169">
        <f t="shared" si="2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181</v>
      </c>
      <c r="AT256" s="170" t="s">
        <v>137</v>
      </c>
      <c r="AU256" s="170" t="s">
        <v>81</v>
      </c>
      <c r="AY256" s="17" t="s">
        <v>134</v>
      </c>
      <c r="BE256" s="171">
        <f t="shared" si="24"/>
        <v>0</v>
      </c>
      <c r="BF256" s="171">
        <f t="shared" si="25"/>
        <v>0</v>
      </c>
      <c r="BG256" s="171">
        <f t="shared" si="26"/>
        <v>0</v>
      </c>
      <c r="BH256" s="171">
        <f t="shared" si="27"/>
        <v>0</v>
      </c>
      <c r="BI256" s="171">
        <f t="shared" si="28"/>
        <v>0</v>
      </c>
      <c r="BJ256" s="17" t="s">
        <v>81</v>
      </c>
      <c r="BK256" s="171">
        <f t="shared" si="29"/>
        <v>0</v>
      </c>
      <c r="BL256" s="17" t="s">
        <v>181</v>
      </c>
      <c r="BM256" s="170" t="s">
        <v>369</v>
      </c>
    </row>
    <row r="257" spans="1:65" s="2" customFormat="1" ht="16.5" customHeight="1">
      <c r="A257" s="32"/>
      <c r="B257" s="157"/>
      <c r="C257" s="158">
        <v>55</v>
      </c>
      <c r="D257" s="158" t="s">
        <v>137</v>
      </c>
      <c r="E257" s="159" t="s">
        <v>370</v>
      </c>
      <c r="F257" s="160" t="s">
        <v>371</v>
      </c>
      <c r="G257" s="161" t="s">
        <v>270</v>
      </c>
      <c r="H257" s="162">
        <v>3</v>
      </c>
      <c r="I257" s="163"/>
      <c r="J257" s="164">
        <f t="shared" si="20"/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si="21"/>
        <v>0</v>
      </c>
      <c r="Q257" s="168">
        <v>0</v>
      </c>
      <c r="R257" s="168">
        <f t="shared" si="22"/>
        <v>0</v>
      </c>
      <c r="S257" s="168">
        <v>0</v>
      </c>
      <c r="T257" s="169">
        <f t="shared" si="2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181</v>
      </c>
      <c r="AT257" s="170" t="s">
        <v>137</v>
      </c>
      <c r="AU257" s="170" t="s">
        <v>81</v>
      </c>
      <c r="AY257" s="17" t="s">
        <v>134</v>
      </c>
      <c r="BE257" s="171">
        <f t="shared" si="24"/>
        <v>0</v>
      </c>
      <c r="BF257" s="171">
        <f t="shared" si="25"/>
        <v>0</v>
      </c>
      <c r="BG257" s="171">
        <f t="shared" si="26"/>
        <v>0</v>
      </c>
      <c r="BH257" s="171">
        <f t="shared" si="27"/>
        <v>0</v>
      </c>
      <c r="BI257" s="171">
        <f t="shared" si="28"/>
        <v>0</v>
      </c>
      <c r="BJ257" s="17" t="s">
        <v>81</v>
      </c>
      <c r="BK257" s="171">
        <f t="shared" si="29"/>
        <v>0</v>
      </c>
      <c r="BL257" s="17" t="s">
        <v>181</v>
      </c>
      <c r="BM257" s="170" t="s">
        <v>372</v>
      </c>
    </row>
    <row r="258" spans="1:65" s="2" customFormat="1" ht="16.5" customHeight="1">
      <c r="A258" s="32"/>
      <c r="B258" s="157"/>
      <c r="C258" s="158">
        <v>56</v>
      </c>
      <c r="D258" s="158" t="s">
        <v>137</v>
      </c>
      <c r="E258" s="159" t="s">
        <v>373</v>
      </c>
      <c r="F258" s="160" t="s">
        <v>374</v>
      </c>
      <c r="G258" s="161" t="s">
        <v>172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0</v>
      </c>
      <c r="R258" s="168">
        <f t="shared" si="22"/>
        <v>0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181</v>
      </c>
      <c r="AT258" s="170" t="s">
        <v>137</v>
      </c>
      <c r="AU258" s="170" t="s">
        <v>81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81</v>
      </c>
      <c r="BK258" s="171">
        <f t="shared" si="29"/>
        <v>0</v>
      </c>
      <c r="BL258" s="17" t="s">
        <v>181</v>
      </c>
      <c r="BM258" s="170" t="s">
        <v>375</v>
      </c>
    </row>
    <row r="259" spans="1:65" s="2" customFormat="1" ht="21.75" customHeight="1">
      <c r="A259" s="32"/>
      <c r="B259" s="157"/>
      <c r="C259" s="158">
        <v>57</v>
      </c>
      <c r="D259" s="158" t="s">
        <v>137</v>
      </c>
      <c r="E259" s="159" t="s">
        <v>376</v>
      </c>
      <c r="F259" s="160" t="s">
        <v>377</v>
      </c>
      <c r="G259" s="161" t="s">
        <v>212</v>
      </c>
      <c r="H259" s="162">
        <v>3.0000000000000001E-3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181</v>
      </c>
      <c r="AT259" s="170" t="s">
        <v>137</v>
      </c>
      <c r="AU259" s="170" t="s">
        <v>81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81</v>
      </c>
      <c r="BK259" s="171">
        <f t="shared" si="29"/>
        <v>0</v>
      </c>
      <c r="BL259" s="17" t="s">
        <v>181</v>
      </c>
      <c r="BM259" s="170" t="s">
        <v>378</v>
      </c>
    </row>
    <row r="260" spans="1:65" s="2" customFormat="1" ht="21.75" customHeight="1">
      <c r="A260" s="32"/>
      <c r="B260" s="157"/>
      <c r="C260" s="158">
        <v>58</v>
      </c>
      <c r="D260" s="158" t="s">
        <v>137</v>
      </c>
      <c r="E260" s="159" t="s">
        <v>379</v>
      </c>
      <c r="F260" s="160" t="s">
        <v>380</v>
      </c>
      <c r="G260" s="161" t="s">
        <v>212</v>
      </c>
      <c r="H260" s="162">
        <v>3.0000000000000001E-3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181</v>
      </c>
      <c r="AT260" s="170" t="s">
        <v>137</v>
      </c>
      <c r="AU260" s="170" t="s">
        <v>81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81</v>
      </c>
      <c r="BK260" s="171">
        <f t="shared" si="29"/>
        <v>0</v>
      </c>
      <c r="BL260" s="17" t="s">
        <v>181</v>
      </c>
      <c r="BM260" s="170" t="s">
        <v>381</v>
      </c>
    </row>
    <row r="261" spans="1:65" s="12" customFormat="1" ht="22.9" customHeight="1">
      <c r="B261" s="144"/>
      <c r="D261" s="145" t="s">
        <v>75</v>
      </c>
      <c r="E261" s="155" t="s">
        <v>382</v>
      </c>
      <c r="F261" s="155" t="s">
        <v>383</v>
      </c>
      <c r="I261" s="147"/>
      <c r="J261" s="156">
        <f>BK261</f>
        <v>0</v>
      </c>
      <c r="L261" s="144"/>
      <c r="M261" s="149"/>
      <c r="N261" s="150"/>
      <c r="O261" s="150"/>
      <c r="P261" s="151">
        <f>SUM(P262:P280)</f>
        <v>0</v>
      </c>
      <c r="Q261" s="150"/>
      <c r="R261" s="151">
        <f>SUM(R262:R280)</f>
        <v>6.5110000000000015E-2</v>
      </c>
      <c r="S261" s="150"/>
      <c r="T261" s="152">
        <f>SUM(T262:T280)</f>
        <v>7.775E-2</v>
      </c>
      <c r="AR261" s="145" t="s">
        <v>81</v>
      </c>
      <c r="AT261" s="153" t="s">
        <v>75</v>
      </c>
      <c r="AU261" s="153" t="s">
        <v>84</v>
      </c>
      <c r="AY261" s="145" t="s">
        <v>134</v>
      </c>
      <c r="BK261" s="154">
        <f>SUM(BK262:BK280)</f>
        <v>0</v>
      </c>
    </row>
    <row r="262" spans="1:65" s="2" customFormat="1" ht="16.5" customHeight="1">
      <c r="A262" s="32"/>
      <c r="B262" s="157"/>
      <c r="C262" s="158">
        <v>59</v>
      </c>
      <c r="D262" s="158" t="s">
        <v>137</v>
      </c>
      <c r="E262" s="159" t="s">
        <v>384</v>
      </c>
      <c r="F262" s="160" t="s">
        <v>385</v>
      </c>
      <c r="G262" s="161" t="s">
        <v>335</v>
      </c>
      <c r="H262" s="162">
        <v>1</v>
      </c>
      <c r="I262" s="163"/>
      <c r="J262" s="164">
        <f t="shared" ref="J262:J280" si="30"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ref="P262:P280" si="31">O262*H262</f>
        <v>0</v>
      </c>
      <c r="Q262" s="168">
        <v>0</v>
      </c>
      <c r="R262" s="168">
        <f t="shared" ref="R262:R280" si="32">Q262*H262</f>
        <v>0</v>
      </c>
      <c r="S262" s="168">
        <v>1.933E-2</v>
      </c>
      <c r="T262" s="169">
        <f t="shared" ref="T262:T280" si="33">S262*H262</f>
        <v>1.933E-2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181</v>
      </c>
      <c r="AT262" s="170" t="s">
        <v>137</v>
      </c>
      <c r="AU262" s="170" t="s">
        <v>81</v>
      </c>
      <c r="AY262" s="17" t="s">
        <v>134</v>
      </c>
      <c r="BE262" s="171">
        <f t="shared" ref="BE262:BE280" si="34">IF(N262="základní",J262,0)</f>
        <v>0</v>
      </c>
      <c r="BF262" s="171">
        <f t="shared" ref="BF262:BF280" si="35">IF(N262="snížená",J262,0)</f>
        <v>0</v>
      </c>
      <c r="BG262" s="171">
        <f t="shared" ref="BG262:BG280" si="36">IF(N262="zákl. přenesená",J262,0)</f>
        <v>0</v>
      </c>
      <c r="BH262" s="171">
        <f t="shared" ref="BH262:BH280" si="37">IF(N262="sníž. přenesená",J262,0)</f>
        <v>0</v>
      </c>
      <c r="BI262" s="171">
        <f t="shared" ref="BI262:BI280" si="38">IF(N262="nulová",J262,0)</f>
        <v>0</v>
      </c>
      <c r="BJ262" s="17" t="s">
        <v>81</v>
      </c>
      <c r="BK262" s="171">
        <f t="shared" ref="BK262:BK280" si="39">ROUND(I262*H262,2)</f>
        <v>0</v>
      </c>
      <c r="BL262" s="17" t="s">
        <v>181</v>
      </c>
      <c r="BM262" s="170" t="s">
        <v>386</v>
      </c>
    </row>
    <row r="263" spans="1:65" s="2" customFormat="1" ht="21.75" customHeight="1">
      <c r="A263" s="32"/>
      <c r="B263" s="157"/>
      <c r="C263" s="158">
        <v>60</v>
      </c>
      <c r="D263" s="158" t="s">
        <v>137</v>
      </c>
      <c r="E263" s="159" t="s">
        <v>387</v>
      </c>
      <c r="F263" s="160" t="s">
        <v>736</v>
      </c>
      <c r="G263" s="161" t="s">
        <v>335</v>
      </c>
      <c r="H263" s="162">
        <v>1</v>
      </c>
      <c r="I263" s="163"/>
      <c r="J263" s="164">
        <f t="shared" si="3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31"/>
        <v>0</v>
      </c>
      <c r="Q263" s="168">
        <v>1.3820000000000001E-2</v>
      </c>
      <c r="R263" s="168">
        <f t="shared" si="32"/>
        <v>1.3820000000000001E-2</v>
      </c>
      <c r="S263" s="168">
        <v>0</v>
      </c>
      <c r="T263" s="169">
        <f t="shared" si="3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181</v>
      </c>
      <c r="AT263" s="170" t="s">
        <v>137</v>
      </c>
      <c r="AU263" s="170" t="s">
        <v>81</v>
      </c>
      <c r="AY263" s="17" t="s">
        <v>134</v>
      </c>
      <c r="BE263" s="171">
        <f t="shared" si="34"/>
        <v>0</v>
      </c>
      <c r="BF263" s="171">
        <f t="shared" si="35"/>
        <v>0</v>
      </c>
      <c r="BG263" s="171">
        <f t="shared" si="36"/>
        <v>0</v>
      </c>
      <c r="BH263" s="171">
        <f t="shared" si="37"/>
        <v>0</v>
      </c>
      <c r="BI263" s="171">
        <f t="shared" si="38"/>
        <v>0</v>
      </c>
      <c r="BJ263" s="17" t="s">
        <v>81</v>
      </c>
      <c r="BK263" s="171">
        <f t="shared" si="39"/>
        <v>0</v>
      </c>
      <c r="BL263" s="17" t="s">
        <v>181</v>
      </c>
      <c r="BM263" s="170" t="s">
        <v>388</v>
      </c>
    </row>
    <row r="264" spans="1:65" s="2" customFormat="1" ht="16.5" customHeight="1">
      <c r="A264" s="32"/>
      <c r="B264" s="157"/>
      <c r="C264" s="158">
        <v>61</v>
      </c>
      <c r="D264" s="158" t="s">
        <v>137</v>
      </c>
      <c r="E264" s="159" t="s">
        <v>389</v>
      </c>
      <c r="F264" s="160" t="s">
        <v>390</v>
      </c>
      <c r="G264" s="161" t="s">
        <v>335</v>
      </c>
      <c r="H264" s="162">
        <v>1</v>
      </c>
      <c r="I264" s="163"/>
      <c r="J264" s="164">
        <f t="shared" si="3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31"/>
        <v>0</v>
      </c>
      <c r="Q264" s="168">
        <v>0</v>
      </c>
      <c r="R264" s="168">
        <f t="shared" si="32"/>
        <v>0</v>
      </c>
      <c r="S264" s="168">
        <v>1.9460000000000002E-2</v>
      </c>
      <c r="T264" s="169">
        <f t="shared" si="33"/>
        <v>1.9460000000000002E-2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181</v>
      </c>
      <c r="AT264" s="170" t="s">
        <v>137</v>
      </c>
      <c r="AU264" s="170" t="s">
        <v>81</v>
      </c>
      <c r="AY264" s="17" t="s">
        <v>134</v>
      </c>
      <c r="BE264" s="171">
        <f t="shared" si="34"/>
        <v>0</v>
      </c>
      <c r="BF264" s="171">
        <f t="shared" si="35"/>
        <v>0</v>
      </c>
      <c r="BG264" s="171">
        <f t="shared" si="36"/>
        <v>0</v>
      </c>
      <c r="BH264" s="171">
        <f t="shared" si="37"/>
        <v>0</v>
      </c>
      <c r="BI264" s="171">
        <f t="shared" si="38"/>
        <v>0</v>
      </c>
      <c r="BJ264" s="17" t="s">
        <v>81</v>
      </c>
      <c r="BK264" s="171">
        <f t="shared" si="39"/>
        <v>0</v>
      </c>
      <c r="BL264" s="17" t="s">
        <v>181</v>
      </c>
      <c r="BM264" s="170" t="s">
        <v>391</v>
      </c>
    </row>
    <row r="265" spans="1:65" s="2" customFormat="1" ht="21.75" customHeight="1">
      <c r="A265" s="32"/>
      <c r="B265" s="157"/>
      <c r="C265" s="158">
        <v>62</v>
      </c>
      <c r="D265" s="158" t="s">
        <v>137</v>
      </c>
      <c r="E265" s="159" t="s">
        <v>392</v>
      </c>
      <c r="F265" s="160" t="s">
        <v>393</v>
      </c>
      <c r="G265" s="161" t="s">
        <v>335</v>
      </c>
      <c r="H265" s="162">
        <v>1</v>
      </c>
      <c r="I265" s="163"/>
      <c r="J265" s="164">
        <f t="shared" si="3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31"/>
        <v>0</v>
      </c>
      <c r="Q265" s="168">
        <v>1.375E-2</v>
      </c>
      <c r="R265" s="168">
        <f t="shared" si="32"/>
        <v>1.375E-2</v>
      </c>
      <c r="S265" s="168">
        <v>0</v>
      </c>
      <c r="T265" s="169">
        <f t="shared" si="3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181</v>
      </c>
      <c r="AT265" s="170" t="s">
        <v>137</v>
      </c>
      <c r="AU265" s="170" t="s">
        <v>81</v>
      </c>
      <c r="AY265" s="17" t="s">
        <v>134</v>
      </c>
      <c r="BE265" s="171">
        <f t="shared" si="34"/>
        <v>0</v>
      </c>
      <c r="BF265" s="171">
        <f t="shared" si="35"/>
        <v>0</v>
      </c>
      <c r="BG265" s="171">
        <f t="shared" si="36"/>
        <v>0</v>
      </c>
      <c r="BH265" s="171">
        <f t="shared" si="37"/>
        <v>0</v>
      </c>
      <c r="BI265" s="171">
        <f t="shared" si="38"/>
        <v>0</v>
      </c>
      <c r="BJ265" s="17" t="s">
        <v>81</v>
      </c>
      <c r="BK265" s="171">
        <f t="shared" si="39"/>
        <v>0</v>
      </c>
      <c r="BL265" s="17" t="s">
        <v>181</v>
      </c>
      <c r="BM265" s="170" t="s">
        <v>394</v>
      </c>
    </row>
    <row r="266" spans="1:65" s="2" customFormat="1" ht="16.5" customHeight="1">
      <c r="A266" s="32"/>
      <c r="B266" s="157"/>
      <c r="C266" s="158">
        <v>63</v>
      </c>
      <c r="D266" s="158" t="s">
        <v>137</v>
      </c>
      <c r="E266" s="159" t="s">
        <v>395</v>
      </c>
      <c r="F266" s="160" t="s">
        <v>396</v>
      </c>
      <c r="G266" s="161" t="s">
        <v>335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0</v>
      </c>
      <c r="R266" s="168">
        <f t="shared" si="32"/>
        <v>0</v>
      </c>
      <c r="S266" s="168">
        <v>3.2899999999999999E-2</v>
      </c>
      <c r="T266" s="169">
        <f t="shared" si="33"/>
        <v>3.2899999999999999E-2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181</v>
      </c>
      <c r="AT266" s="170" t="s">
        <v>137</v>
      </c>
      <c r="AU266" s="170" t="s">
        <v>81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81</v>
      </c>
      <c r="BK266" s="171">
        <f t="shared" si="39"/>
        <v>0</v>
      </c>
      <c r="BL266" s="17" t="s">
        <v>181</v>
      </c>
      <c r="BM266" s="170" t="s">
        <v>397</v>
      </c>
    </row>
    <row r="267" spans="1:65" s="2" customFormat="1" ht="21.75" customHeight="1">
      <c r="A267" s="32"/>
      <c r="B267" s="157"/>
      <c r="C267" s="158">
        <v>64</v>
      </c>
      <c r="D267" s="158" t="s">
        <v>137</v>
      </c>
      <c r="E267" s="159" t="s">
        <v>398</v>
      </c>
      <c r="F267" s="160" t="s">
        <v>399</v>
      </c>
      <c r="G267" s="161" t="s">
        <v>335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1.9990000000000001E-2</v>
      </c>
      <c r="R267" s="168">
        <f t="shared" si="32"/>
        <v>1.9990000000000001E-2</v>
      </c>
      <c r="S267" s="168">
        <v>0</v>
      </c>
      <c r="T267" s="169">
        <f t="shared" si="3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181</v>
      </c>
      <c r="AT267" s="170" t="s">
        <v>137</v>
      </c>
      <c r="AU267" s="170" t="s">
        <v>81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81</v>
      </c>
      <c r="BK267" s="171">
        <f t="shared" si="39"/>
        <v>0</v>
      </c>
      <c r="BL267" s="17" t="s">
        <v>181</v>
      </c>
      <c r="BM267" s="170" t="s">
        <v>400</v>
      </c>
    </row>
    <row r="268" spans="1:65" s="2" customFormat="1" ht="16.5" customHeight="1">
      <c r="A268" s="32"/>
      <c r="B268" s="157"/>
      <c r="C268" s="158">
        <v>65</v>
      </c>
      <c r="D268" s="158" t="s">
        <v>137</v>
      </c>
      <c r="E268" s="159" t="s">
        <v>401</v>
      </c>
      <c r="F268" s="160" t="s">
        <v>402</v>
      </c>
      <c r="G268" s="161" t="s">
        <v>172</v>
      </c>
      <c r="H268" s="162">
        <v>6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0</v>
      </c>
      <c r="R268" s="168">
        <f t="shared" si="32"/>
        <v>0</v>
      </c>
      <c r="S268" s="168">
        <v>4.8999999999999998E-4</v>
      </c>
      <c r="T268" s="169">
        <f t="shared" si="33"/>
        <v>2.9399999999999999E-3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181</v>
      </c>
      <c r="AT268" s="170" t="s">
        <v>137</v>
      </c>
      <c r="AU268" s="170" t="s">
        <v>81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81</v>
      </c>
      <c r="BK268" s="171">
        <f t="shared" si="39"/>
        <v>0</v>
      </c>
      <c r="BL268" s="17" t="s">
        <v>181</v>
      </c>
      <c r="BM268" s="170" t="s">
        <v>403</v>
      </c>
    </row>
    <row r="269" spans="1:65" s="2" customFormat="1" ht="16.5" customHeight="1">
      <c r="A269" s="32"/>
      <c r="B269" s="157"/>
      <c r="C269" s="158">
        <v>66</v>
      </c>
      <c r="D269" s="158" t="s">
        <v>137</v>
      </c>
      <c r="E269" s="159" t="s">
        <v>404</v>
      </c>
      <c r="F269" s="160" t="s">
        <v>405</v>
      </c>
      <c r="G269" s="161" t="s">
        <v>335</v>
      </c>
      <c r="H269" s="162">
        <v>6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1.89E-3</v>
      </c>
      <c r="R269" s="168">
        <f t="shared" si="32"/>
        <v>1.1339999999999999E-2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181</v>
      </c>
      <c r="AT269" s="170" t="s">
        <v>137</v>
      </c>
      <c r="AU269" s="170" t="s">
        <v>81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81</v>
      </c>
      <c r="BK269" s="171">
        <f t="shared" si="39"/>
        <v>0</v>
      </c>
      <c r="BL269" s="17" t="s">
        <v>181</v>
      </c>
      <c r="BM269" s="170" t="s">
        <v>406</v>
      </c>
    </row>
    <row r="270" spans="1:65" s="2" customFormat="1" ht="16.5" customHeight="1">
      <c r="A270" s="32"/>
      <c r="B270" s="157"/>
      <c r="C270" s="158">
        <v>67</v>
      </c>
      <c r="D270" s="158" t="s">
        <v>137</v>
      </c>
      <c r="E270" s="159" t="s">
        <v>407</v>
      </c>
      <c r="F270" s="160" t="s">
        <v>408</v>
      </c>
      <c r="G270" s="161" t="s">
        <v>335</v>
      </c>
      <c r="H270" s="162">
        <v>2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1.56E-3</v>
      </c>
      <c r="T270" s="169">
        <f t="shared" si="33"/>
        <v>3.1199999999999999E-3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181</v>
      </c>
      <c r="AT270" s="170" t="s">
        <v>137</v>
      </c>
      <c r="AU270" s="170" t="s">
        <v>81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81</v>
      </c>
      <c r="BK270" s="171">
        <f t="shared" si="39"/>
        <v>0</v>
      </c>
      <c r="BL270" s="17" t="s">
        <v>181</v>
      </c>
      <c r="BM270" s="170" t="s">
        <v>409</v>
      </c>
    </row>
    <row r="271" spans="1:65" s="2" customFormat="1" ht="16.5" customHeight="1">
      <c r="A271" s="32"/>
      <c r="B271" s="157"/>
      <c r="C271" s="158">
        <v>68</v>
      </c>
      <c r="D271" s="158" t="s">
        <v>137</v>
      </c>
      <c r="E271" s="159" t="s">
        <v>410</v>
      </c>
      <c r="F271" s="160" t="s">
        <v>411</v>
      </c>
      <c r="G271" s="161" t="s">
        <v>335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1.8E-3</v>
      </c>
      <c r="R271" s="168">
        <f t="shared" si="32"/>
        <v>1.8E-3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181</v>
      </c>
      <c r="AT271" s="170" t="s">
        <v>137</v>
      </c>
      <c r="AU271" s="170" t="s">
        <v>81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81</v>
      </c>
      <c r="BK271" s="171">
        <f t="shared" si="39"/>
        <v>0</v>
      </c>
      <c r="BL271" s="17" t="s">
        <v>181</v>
      </c>
      <c r="BM271" s="170" t="s">
        <v>412</v>
      </c>
    </row>
    <row r="272" spans="1:65" s="2" customFormat="1" ht="21.75" customHeight="1">
      <c r="A272" s="32"/>
      <c r="B272" s="157"/>
      <c r="C272" s="158">
        <v>69</v>
      </c>
      <c r="D272" s="158" t="s">
        <v>137</v>
      </c>
      <c r="E272" s="159" t="s">
        <v>413</v>
      </c>
      <c r="F272" s="160" t="s">
        <v>414</v>
      </c>
      <c r="G272" s="161" t="s">
        <v>335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1.9599999999999999E-3</v>
      </c>
      <c r="R272" s="168">
        <f t="shared" si="32"/>
        <v>1.9599999999999999E-3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181</v>
      </c>
      <c r="AT272" s="170" t="s">
        <v>137</v>
      </c>
      <c r="AU272" s="170" t="s">
        <v>81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81</v>
      </c>
      <c r="BK272" s="171">
        <f t="shared" si="39"/>
        <v>0</v>
      </c>
      <c r="BL272" s="17" t="s">
        <v>181</v>
      </c>
      <c r="BM272" s="170" t="s">
        <v>415</v>
      </c>
    </row>
    <row r="273" spans="1:65" s="2" customFormat="1" ht="21.75" customHeight="1">
      <c r="A273" s="32"/>
      <c r="B273" s="157"/>
      <c r="C273" s="158">
        <v>70</v>
      </c>
      <c r="D273" s="158" t="s">
        <v>137</v>
      </c>
      <c r="E273" s="159" t="s">
        <v>416</v>
      </c>
      <c r="F273" s="160" t="s">
        <v>417</v>
      </c>
      <c r="G273" s="161" t="s">
        <v>172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1.2800000000000001E-3</v>
      </c>
      <c r="R273" s="168">
        <f t="shared" si="32"/>
        <v>1.2800000000000001E-3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181</v>
      </c>
      <c r="AT273" s="170" t="s">
        <v>137</v>
      </c>
      <c r="AU273" s="170" t="s">
        <v>81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81</v>
      </c>
      <c r="BK273" s="171">
        <f t="shared" si="39"/>
        <v>0</v>
      </c>
      <c r="BL273" s="17" t="s">
        <v>181</v>
      </c>
      <c r="BM273" s="170" t="s">
        <v>418</v>
      </c>
    </row>
    <row r="274" spans="1:65" s="2" customFormat="1" ht="16.5" customHeight="1">
      <c r="A274" s="32"/>
      <c r="B274" s="157"/>
      <c r="C274" s="158">
        <v>71</v>
      </c>
      <c r="D274" s="158" t="s">
        <v>137</v>
      </c>
      <c r="E274" s="159" t="s">
        <v>419</v>
      </c>
      <c r="F274" s="160" t="s">
        <v>420</v>
      </c>
      <c r="G274" s="161" t="s">
        <v>172</v>
      </c>
      <c r="H274" s="162">
        <v>3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1.3999999999999999E-4</v>
      </c>
      <c r="R274" s="168">
        <f t="shared" si="32"/>
        <v>4.1999999999999996E-4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181</v>
      </c>
      <c r="AT274" s="170" t="s">
        <v>137</v>
      </c>
      <c r="AU274" s="170" t="s">
        <v>81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181</v>
      </c>
      <c r="BM274" s="170" t="s">
        <v>421</v>
      </c>
    </row>
    <row r="275" spans="1:65" s="2" customFormat="1" ht="21.75" customHeight="1">
      <c r="A275" s="32"/>
      <c r="B275" s="157"/>
      <c r="C275" s="188">
        <v>71</v>
      </c>
      <c r="D275" s="188" t="s">
        <v>174</v>
      </c>
      <c r="E275" s="189" t="s">
        <v>422</v>
      </c>
      <c r="F275" s="190" t="s">
        <v>423</v>
      </c>
      <c r="G275" s="191" t="s">
        <v>172</v>
      </c>
      <c r="H275" s="192">
        <v>1</v>
      </c>
      <c r="I275" s="193"/>
      <c r="J275" s="194">
        <f t="shared" si="30"/>
        <v>0</v>
      </c>
      <c r="K275" s="195"/>
      <c r="L275" s="196"/>
      <c r="M275" s="197" t="s">
        <v>1</v>
      </c>
      <c r="N275" s="198" t="s">
        <v>42</v>
      </c>
      <c r="O275" s="58"/>
      <c r="P275" s="168">
        <f t="shared" si="31"/>
        <v>0</v>
      </c>
      <c r="Q275" s="168">
        <v>4.4000000000000002E-4</v>
      </c>
      <c r="R275" s="168">
        <f t="shared" si="32"/>
        <v>4.4000000000000002E-4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260</v>
      </c>
      <c r="AT275" s="170" t="s">
        <v>174</v>
      </c>
      <c r="AU275" s="170" t="s">
        <v>81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181</v>
      </c>
      <c r="BM275" s="170" t="s">
        <v>424</v>
      </c>
    </row>
    <row r="276" spans="1:65" s="2" customFormat="1" ht="21.75" customHeight="1">
      <c r="A276" s="32"/>
      <c r="B276" s="157"/>
      <c r="C276" s="188">
        <v>73</v>
      </c>
      <c r="D276" s="188" t="s">
        <v>174</v>
      </c>
      <c r="E276" s="189" t="s">
        <v>425</v>
      </c>
      <c r="F276" s="190" t="s">
        <v>426</v>
      </c>
      <c r="G276" s="191" t="s">
        <v>172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260</v>
      </c>
      <c r="AT276" s="170" t="s">
        <v>174</v>
      </c>
      <c r="AU276" s="170" t="s">
        <v>81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181</v>
      </c>
      <c r="BM276" s="170" t="s">
        <v>427</v>
      </c>
    </row>
    <row r="277" spans="1:65" s="2" customFormat="1" ht="16.5" customHeight="1">
      <c r="A277" s="32"/>
      <c r="B277" s="157"/>
      <c r="C277" s="158">
        <v>74</v>
      </c>
      <c r="D277" s="158" t="s">
        <v>137</v>
      </c>
      <c r="E277" s="159" t="s">
        <v>428</v>
      </c>
      <c r="F277" s="160" t="s">
        <v>429</v>
      </c>
      <c r="G277" s="161" t="s">
        <v>172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3.1E-4</v>
      </c>
      <c r="R277" s="168">
        <f t="shared" si="32"/>
        <v>3.1E-4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181</v>
      </c>
      <c r="AT277" s="170" t="s">
        <v>137</v>
      </c>
      <c r="AU277" s="170" t="s">
        <v>81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181</v>
      </c>
      <c r="BM277" s="170" t="s">
        <v>430</v>
      </c>
    </row>
    <row r="278" spans="1:65" s="2" customFormat="1" ht="21.75" customHeight="1">
      <c r="A278" s="32"/>
      <c r="B278" s="157"/>
      <c r="C278" s="158">
        <v>75</v>
      </c>
      <c r="D278" s="158" t="s">
        <v>137</v>
      </c>
      <c r="E278" s="159" t="s">
        <v>431</v>
      </c>
      <c r="F278" s="160" t="s">
        <v>432</v>
      </c>
      <c r="G278" s="161" t="s">
        <v>212</v>
      </c>
      <c r="H278" s="162">
        <v>6.5000000000000002E-2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0</v>
      </c>
      <c r="R278" s="168">
        <f t="shared" si="32"/>
        <v>0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181</v>
      </c>
      <c r="AT278" s="170" t="s">
        <v>137</v>
      </c>
      <c r="AU278" s="170" t="s">
        <v>81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181</v>
      </c>
      <c r="BM278" s="170" t="s">
        <v>433</v>
      </c>
    </row>
    <row r="279" spans="1:65" s="2" customFormat="1" ht="21.75" customHeight="1">
      <c r="A279" s="32"/>
      <c r="B279" s="157"/>
      <c r="C279" s="158">
        <v>76</v>
      </c>
      <c r="D279" s="158" t="s">
        <v>137</v>
      </c>
      <c r="E279" s="159" t="s">
        <v>434</v>
      </c>
      <c r="F279" s="160" t="s">
        <v>435</v>
      </c>
      <c r="G279" s="161" t="s">
        <v>212</v>
      </c>
      <c r="H279" s="162">
        <v>6.5000000000000002E-2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0</v>
      </c>
      <c r="R279" s="168">
        <f t="shared" si="32"/>
        <v>0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181</v>
      </c>
      <c r="AT279" s="170" t="s">
        <v>137</v>
      </c>
      <c r="AU279" s="170" t="s">
        <v>81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181</v>
      </c>
      <c r="BM279" s="170" t="s">
        <v>436</v>
      </c>
    </row>
    <row r="280" spans="1:65" s="2" customFormat="1" ht="33" customHeight="1">
      <c r="A280" s="32"/>
      <c r="B280" s="157"/>
      <c r="C280" s="158">
        <v>77</v>
      </c>
      <c r="D280" s="158" t="s">
        <v>137</v>
      </c>
      <c r="E280" s="159" t="s">
        <v>437</v>
      </c>
      <c r="F280" s="160" t="s">
        <v>438</v>
      </c>
      <c r="G280" s="161" t="s">
        <v>439</v>
      </c>
      <c r="H280" s="162">
        <v>1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181</v>
      </c>
      <c r="AT280" s="170" t="s">
        <v>137</v>
      </c>
      <c r="AU280" s="170" t="s">
        <v>81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181</v>
      </c>
      <c r="BM280" s="170" t="s">
        <v>440</v>
      </c>
    </row>
    <row r="281" spans="1:65" s="12" customFormat="1" ht="22.9" customHeight="1">
      <c r="B281" s="144"/>
      <c r="D281" s="145" t="s">
        <v>75</v>
      </c>
      <c r="E281" s="155" t="s">
        <v>441</v>
      </c>
      <c r="F281" s="155" t="s">
        <v>442</v>
      </c>
      <c r="I281" s="147"/>
      <c r="J281" s="156">
        <f>BK281</f>
        <v>0</v>
      </c>
      <c r="L281" s="144"/>
      <c r="M281" s="149"/>
      <c r="N281" s="150"/>
      <c r="O281" s="150"/>
      <c r="P281" s="151">
        <f>SUM(P282:P284)</f>
        <v>0</v>
      </c>
      <c r="Q281" s="150"/>
      <c r="R281" s="151">
        <f>SUM(R282:R284)</f>
        <v>1.2E-2</v>
      </c>
      <c r="S281" s="150"/>
      <c r="T281" s="152">
        <f>SUM(T282:T284)</f>
        <v>0</v>
      </c>
      <c r="AR281" s="145" t="s">
        <v>81</v>
      </c>
      <c r="AT281" s="153" t="s">
        <v>75</v>
      </c>
      <c r="AU281" s="153" t="s">
        <v>84</v>
      </c>
      <c r="AY281" s="145" t="s">
        <v>134</v>
      </c>
      <c r="BK281" s="154">
        <f>SUM(BK282:BK284)</f>
        <v>0</v>
      </c>
    </row>
    <row r="282" spans="1:65" s="2" customFormat="1" ht="21.75" customHeight="1">
      <c r="A282" s="32"/>
      <c r="B282" s="157"/>
      <c r="C282" s="158">
        <v>78</v>
      </c>
      <c r="D282" s="158" t="s">
        <v>137</v>
      </c>
      <c r="E282" s="159" t="s">
        <v>443</v>
      </c>
      <c r="F282" s="160" t="s">
        <v>444</v>
      </c>
      <c r="G282" s="161" t="s">
        <v>335</v>
      </c>
      <c r="H282" s="162">
        <v>1</v>
      </c>
      <c r="I282" s="163"/>
      <c r="J282" s="164">
        <f>ROUND(I282*H282,2)</f>
        <v>0</v>
      </c>
      <c r="K282" s="165"/>
      <c r="L282" s="33"/>
      <c r="M282" s="166" t="s">
        <v>1</v>
      </c>
      <c r="N282" s="167" t="s">
        <v>42</v>
      </c>
      <c r="O282" s="58"/>
      <c r="P282" s="168">
        <f>O282*H282</f>
        <v>0</v>
      </c>
      <c r="Q282" s="168">
        <v>1.2E-2</v>
      </c>
      <c r="R282" s="168">
        <f>Q282*H282</f>
        <v>1.2E-2</v>
      </c>
      <c r="S282" s="168">
        <v>0</v>
      </c>
      <c r="T282" s="169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181</v>
      </c>
      <c r="AT282" s="170" t="s">
        <v>137</v>
      </c>
      <c r="AU282" s="170" t="s">
        <v>81</v>
      </c>
      <c r="AY282" s="17" t="s">
        <v>134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7" t="s">
        <v>81</v>
      </c>
      <c r="BK282" s="171">
        <f>ROUND(I282*H282,2)</f>
        <v>0</v>
      </c>
      <c r="BL282" s="17" t="s">
        <v>181</v>
      </c>
      <c r="BM282" s="170" t="s">
        <v>445</v>
      </c>
    </row>
    <row r="283" spans="1:65" s="2" customFormat="1" ht="21.75" customHeight="1">
      <c r="A283" s="32"/>
      <c r="B283" s="157"/>
      <c r="C283" s="158">
        <v>79</v>
      </c>
      <c r="D283" s="158" t="s">
        <v>137</v>
      </c>
      <c r="E283" s="159" t="s">
        <v>446</v>
      </c>
      <c r="F283" s="160" t="s">
        <v>447</v>
      </c>
      <c r="G283" s="161" t="s">
        <v>212</v>
      </c>
      <c r="H283" s="162">
        <v>1.2E-2</v>
      </c>
      <c r="I283" s="163"/>
      <c r="J283" s="164">
        <f>ROUND(I283*H283,2)</f>
        <v>0</v>
      </c>
      <c r="K283" s="165"/>
      <c r="L283" s="33"/>
      <c r="M283" s="166" t="s">
        <v>1</v>
      </c>
      <c r="N283" s="167" t="s">
        <v>42</v>
      </c>
      <c r="O283" s="58"/>
      <c r="P283" s="168">
        <f>O283*H283</f>
        <v>0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181</v>
      </c>
      <c r="AT283" s="170" t="s">
        <v>137</v>
      </c>
      <c r="AU283" s="170" t="s">
        <v>81</v>
      </c>
      <c r="AY283" s="17" t="s">
        <v>134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81</v>
      </c>
      <c r="BK283" s="171">
        <f>ROUND(I283*H283,2)</f>
        <v>0</v>
      </c>
      <c r="BL283" s="17" t="s">
        <v>181</v>
      </c>
      <c r="BM283" s="170" t="s">
        <v>448</v>
      </c>
    </row>
    <row r="284" spans="1:65" s="2" customFormat="1" ht="21.75" customHeight="1">
      <c r="A284" s="32"/>
      <c r="B284" s="157"/>
      <c r="C284" s="158">
        <v>80</v>
      </c>
      <c r="D284" s="158" t="s">
        <v>137</v>
      </c>
      <c r="E284" s="159" t="s">
        <v>449</v>
      </c>
      <c r="F284" s="160" t="s">
        <v>450</v>
      </c>
      <c r="G284" s="161" t="s">
        <v>212</v>
      </c>
      <c r="H284" s="162">
        <v>1.2E-2</v>
      </c>
      <c r="I284" s="163"/>
      <c r="J284" s="164">
        <f>ROUND(I284*H284,2)</f>
        <v>0</v>
      </c>
      <c r="K284" s="165"/>
      <c r="L284" s="33"/>
      <c r="M284" s="166" t="s">
        <v>1</v>
      </c>
      <c r="N284" s="167" t="s">
        <v>42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181</v>
      </c>
      <c r="AT284" s="170" t="s">
        <v>137</v>
      </c>
      <c r="AU284" s="170" t="s">
        <v>81</v>
      </c>
      <c r="AY284" s="17" t="s">
        <v>134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81</v>
      </c>
      <c r="BK284" s="171">
        <f>ROUND(I284*H284,2)</f>
        <v>0</v>
      </c>
      <c r="BL284" s="17" t="s">
        <v>181</v>
      </c>
      <c r="BM284" s="170" t="s">
        <v>451</v>
      </c>
    </row>
    <row r="285" spans="1:65" s="12" customFormat="1" ht="22.9" customHeight="1">
      <c r="B285" s="144"/>
      <c r="D285" s="145" t="s">
        <v>75</v>
      </c>
      <c r="E285" s="155" t="s">
        <v>452</v>
      </c>
      <c r="F285" s="155" t="s">
        <v>453</v>
      </c>
      <c r="I285" s="147"/>
      <c r="J285" s="156">
        <f>BK285</f>
        <v>0</v>
      </c>
      <c r="L285" s="144"/>
      <c r="M285" s="149"/>
      <c r="N285" s="150"/>
      <c r="O285" s="150"/>
      <c r="P285" s="151">
        <f>SUM(P286:P302)</f>
        <v>0</v>
      </c>
      <c r="Q285" s="150"/>
      <c r="R285" s="151">
        <f>SUM(R286:R302)</f>
        <v>2.4510000000000001E-2</v>
      </c>
      <c r="S285" s="150"/>
      <c r="T285" s="152">
        <f>SUM(T286:T302)</f>
        <v>0</v>
      </c>
      <c r="AR285" s="145" t="s">
        <v>81</v>
      </c>
      <c r="AT285" s="153" t="s">
        <v>75</v>
      </c>
      <c r="AU285" s="153" t="s">
        <v>84</v>
      </c>
      <c r="AY285" s="145" t="s">
        <v>134</v>
      </c>
      <c r="BK285" s="154">
        <f>SUM(BK286:BK302)</f>
        <v>0</v>
      </c>
    </row>
    <row r="286" spans="1:65" s="2" customFormat="1" ht="16.5" customHeight="1">
      <c r="A286" s="32"/>
      <c r="B286" s="157"/>
      <c r="C286" s="158">
        <v>81</v>
      </c>
      <c r="D286" s="158" t="s">
        <v>137</v>
      </c>
      <c r="E286" s="159" t="s">
        <v>454</v>
      </c>
      <c r="F286" s="160" t="s">
        <v>455</v>
      </c>
      <c r="G286" s="161" t="s">
        <v>172</v>
      </c>
      <c r="H286" s="162">
        <v>1</v>
      </c>
      <c r="I286" s="163"/>
      <c r="J286" s="164">
        <f t="shared" ref="J286:J302" si="40">ROUND(I286*H286,2)</f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ref="P286:P302" si="41">O286*H286</f>
        <v>0</v>
      </c>
      <c r="Q286" s="168">
        <v>0</v>
      </c>
      <c r="R286" s="168">
        <f t="shared" ref="R286:R302" si="42">Q286*H286</f>
        <v>0</v>
      </c>
      <c r="S286" s="168">
        <v>0</v>
      </c>
      <c r="T286" s="169">
        <f t="shared" ref="T286:T302" si="43"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181</v>
      </c>
      <c r="AT286" s="170" t="s">
        <v>137</v>
      </c>
      <c r="AU286" s="170" t="s">
        <v>81</v>
      </c>
      <c r="AY286" s="17" t="s">
        <v>134</v>
      </c>
      <c r="BE286" s="171">
        <f t="shared" ref="BE286:BE302" si="44">IF(N286="základní",J286,0)</f>
        <v>0</v>
      </c>
      <c r="BF286" s="171">
        <f t="shared" ref="BF286:BF302" si="45">IF(N286="snížená",J286,0)</f>
        <v>0</v>
      </c>
      <c r="BG286" s="171">
        <f t="shared" ref="BG286:BG302" si="46">IF(N286="zákl. přenesená",J286,0)</f>
        <v>0</v>
      </c>
      <c r="BH286" s="171">
        <f t="shared" ref="BH286:BH302" si="47">IF(N286="sníž. přenesená",J286,0)</f>
        <v>0</v>
      </c>
      <c r="BI286" s="171">
        <f t="shared" ref="BI286:BI302" si="48">IF(N286="nulová",J286,0)</f>
        <v>0</v>
      </c>
      <c r="BJ286" s="17" t="s">
        <v>81</v>
      </c>
      <c r="BK286" s="171">
        <f t="shared" ref="BK286:BK302" si="49">ROUND(I286*H286,2)</f>
        <v>0</v>
      </c>
      <c r="BL286" s="17" t="s">
        <v>181</v>
      </c>
      <c r="BM286" s="170" t="s">
        <v>456</v>
      </c>
    </row>
    <row r="287" spans="1:65" s="2" customFormat="1" ht="21.75" customHeight="1">
      <c r="A287" s="32"/>
      <c r="B287" s="157"/>
      <c r="C287" s="188">
        <v>82</v>
      </c>
      <c r="D287" s="188" t="s">
        <v>174</v>
      </c>
      <c r="E287" s="189" t="s">
        <v>457</v>
      </c>
      <c r="F287" s="190" t="s">
        <v>458</v>
      </c>
      <c r="G287" s="191" t="s">
        <v>172</v>
      </c>
      <c r="H287" s="192">
        <v>1</v>
      </c>
      <c r="I287" s="193"/>
      <c r="J287" s="194">
        <f t="shared" si="40"/>
        <v>0</v>
      </c>
      <c r="K287" s="195"/>
      <c r="L287" s="196"/>
      <c r="M287" s="197" t="s">
        <v>1</v>
      </c>
      <c r="N287" s="198" t="s">
        <v>42</v>
      </c>
      <c r="O287" s="58"/>
      <c r="P287" s="168">
        <f t="shared" si="41"/>
        <v>0</v>
      </c>
      <c r="Q287" s="168">
        <v>2.0000000000000002E-5</v>
      </c>
      <c r="R287" s="168">
        <f t="shared" si="42"/>
        <v>2.0000000000000002E-5</v>
      </c>
      <c r="S287" s="168">
        <v>0</v>
      </c>
      <c r="T287" s="169">
        <f t="shared" si="4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260</v>
      </c>
      <c r="AT287" s="170" t="s">
        <v>174</v>
      </c>
      <c r="AU287" s="170" t="s">
        <v>81</v>
      </c>
      <c r="AY287" s="17" t="s">
        <v>134</v>
      </c>
      <c r="BE287" s="171">
        <f t="shared" si="44"/>
        <v>0</v>
      </c>
      <c r="BF287" s="171">
        <f t="shared" si="45"/>
        <v>0</v>
      </c>
      <c r="BG287" s="171">
        <f t="shared" si="46"/>
        <v>0</v>
      </c>
      <c r="BH287" s="171">
        <f t="shared" si="47"/>
        <v>0</v>
      </c>
      <c r="BI287" s="171">
        <f t="shared" si="48"/>
        <v>0</v>
      </c>
      <c r="BJ287" s="17" t="s">
        <v>81</v>
      </c>
      <c r="BK287" s="171">
        <f t="shared" si="49"/>
        <v>0</v>
      </c>
      <c r="BL287" s="17" t="s">
        <v>181</v>
      </c>
      <c r="BM287" s="170" t="s">
        <v>459</v>
      </c>
    </row>
    <row r="288" spans="1:65" s="2" customFormat="1" ht="21.75" customHeight="1">
      <c r="A288" s="32"/>
      <c r="B288" s="157"/>
      <c r="C288" s="158">
        <v>83</v>
      </c>
      <c r="D288" s="158" t="s">
        <v>137</v>
      </c>
      <c r="E288" s="159" t="s">
        <v>460</v>
      </c>
      <c r="F288" s="160" t="s">
        <v>461</v>
      </c>
      <c r="G288" s="161" t="s">
        <v>270</v>
      </c>
      <c r="H288" s="162">
        <v>30</v>
      </c>
      <c r="I288" s="163"/>
      <c r="J288" s="164">
        <f t="shared" si="40"/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si="41"/>
        <v>0</v>
      </c>
      <c r="Q288" s="168">
        <v>0</v>
      </c>
      <c r="R288" s="168">
        <f t="shared" si="42"/>
        <v>0</v>
      </c>
      <c r="S288" s="168">
        <v>0</v>
      </c>
      <c r="T288" s="169">
        <f t="shared" si="4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181</v>
      </c>
      <c r="AT288" s="170" t="s">
        <v>137</v>
      </c>
      <c r="AU288" s="170" t="s">
        <v>81</v>
      </c>
      <c r="AY288" s="17" t="s">
        <v>134</v>
      </c>
      <c r="BE288" s="171">
        <f t="shared" si="44"/>
        <v>0</v>
      </c>
      <c r="BF288" s="171">
        <f t="shared" si="45"/>
        <v>0</v>
      </c>
      <c r="BG288" s="171">
        <f t="shared" si="46"/>
        <v>0</v>
      </c>
      <c r="BH288" s="171">
        <f t="shared" si="47"/>
        <v>0</v>
      </c>
      <c r="BI288" s="171">
        <f t="shared" si="48"/>
        <v>0</v>
      </c>
      <c r="BJ288" s="17" t="s">
        <v>81</v>
      </c>
      <c r="BK288" s="171">
        <f t="shared" si="49"/>
        <v>0</v>
      </c>
      <c r="BL288" s="17" t="s">
        <v>181</v>
      </c>
      <c r="BM288" s="170" t="s">
        <v>462</v>
      </c>
    </row>
    <row r="289" spans="1:65" s="2" customFormat="1" ht="16.5" customHeight="1">
      <c r="A289" s="32"/>
      <c r="B289" s="157"/>
      <c r="C289" s="188">
        <v>84</v>
      </c>
      <c r="D289" s="188" t="s">
        <v>174</v>
      </c>
      <c r="E289" s="189" t="s">
        <v>463</v>
      </c>
      <c r="F289" s="190" t="s">
        <v>464</v>
      </c>
      <c r="G289" s="191" t="s">
        <v>270</v>
      </c>
      <c r="H289" s="192">
        <v>15</v>
      </c>
      <c r="I289" s="193"/>
      <c r="J289" s="194">
        <f t="shared" si="40"/>
        <v>0</v>
      </c>
      <c r="K289" s="195"/>
      <c r="L289" s="196"/>
      <c r="M289" s="197" t="s">
        <v>1</v>
      </c>
      <c r="N289" s="198" t="s">
        <v>42</v>
      </c>
      <c r="O289" s="58"/>
      <c r="P289" s="168">
        <f t="shared" si="41"/>
        <v>0</v>
      </c>
      <c r="Q289" s="168">
        <v>1.7000000000000001E-4</v>
      </c>
      <c r="R289" s="168">
        <f t="shared" si="42"/>
        <v>2.5500000000000002E-3</v>
      </c>
      <c r="S289" s="168">
        <v>0</v>
      </c>
      <c r="T289" s="169">
        <f t="shared" si="4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260</v>
      </c>
      <c r="AT289" s="170" t="s">
        <v>174</v>
      </c>
      <c r="AU289" s="170" t="s">
        <v>81</v>
      </c>
      <c r="AY289" s="17" t="s">
        <v>134</v>
      </c>
      <c r="BE289" s="171">
        <f t="shared" si="44"/>
        <v>0</v>
      </c>
      <c r="BF289" s="171">
        <f t="shared" si="45"/>
        <v>0</v>
      </c>
      <c r="BG289" s="171">
        <f t="shared" si="46"/>
        <v>0</v>
      </c>
      <c r="BH289" s="171">
        <f t="shared" si="47"/>
        <v>0</v>
      </c>
      <c r="BI289" s="171">
        <f t="shared" si="48"/>
        <v>0</v>
      </c>
      <c r="BJ289" s="17" t="s">
        <v>81</v>
      </c>
      <c r="BK289" s="171">
        <f t="shared" si="49"/>
        <v>0</v>
      </c>
      <c r="BL289" s="17" t="s">
        <v>181</v>
      </c>
      <c r="BM289" s="170" t="s">
        <v>465</v>
      </c>
    </row>
    <row r="290" spans="1:65" s="2" customFormat="1" ht="16.5" customHeight="1">
      <c r="A290" s="32"/>
      <c r="B290" s="157"/>
      <c r="C290" s="188">
        <v>85</v>
      </c>
      <c r="D290" s="188" t="s">
        <v>174</v>
      </c>
      <c r="E290" s="189" t="s">
        <v>466</v>
      </c>
      <c r="F290" s="190" t="s">
        <v>467</v>
      </c>
      <c r="G290" s="191" t="s">
        <v>270</v>
      </c>
      <c r="H290" s="192">
        <v>5</v>
      </c>
      <c r="I290" s="193"/>
      <c r="J290" s="194">
        <f t="shared" si="40"/>
        <v>0</v>
      </c>
      <c r="K290" s="195"/>
      <c r="L290" s="196"/>
      <c r="M290" s="197" t="s">
        <v>1</v>
      </c>
      <c r="N290" s="198" t="s">
        <v>42</v>
      </c>
      <c r="O290" s="58"/>
      <c r="P290" s="168">
        <f t="shared" si="41"/>
        <v>0</v>
      </c>
      <c r="Q290" s="168">
        <v>2.7999999999999998E-4</v>
      </c>
      <c r="R290" s="168">
        <f t="shared" si="42"/>
        <v>1.3999999999999998E-3</v>
      </c>
      <c r="S290" s="168">
        <v>0</v>
      </c>
      <c r="T290" s="169">
        <f t="shared" si="43"/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260</v>
      </c>
      <c r="AT290" s="170" t="s">
        <v>174</v>
      </c>
      <c r="AU290" s="170" t="s">
        <v>81</v>
      </c>
      <c r="AY290" s="17" t="s">
        <v>134</v>
      </c>
      <c r="BE290" s="171">
        <f t="shared" si="44"/>
        <v>0</v>
      </c>
      <c r="BF290" s="171">
        <f t="shared" si="45"/>
        <v>0</v>
      </c>
      <c r="BG290" s="171">
        <f t="shared" si="46"/>
        <v>0</v>
      </c>
      <c r="BH290" s="171">
        <f t="shared" si="47"/>
        <v>0</v>
      </c>
      <c r="BI290" s="171">
        <f t="shared" si="48"/>
        <v>0</v>
      </c>
      <c r="BJ290" s="17" t="s">
        <v>81</v>
      </c>
      <c r="BK290" s="171">
        <f t="shared" si="49"/>
        <v>0</v>
      </c>
      <c r="BL290" s="17" t="s">
        <v>181</v>
      </c>
      <c r="BM290" s="170" t="s">
        <v>468</v>
      </c>
    </row>
    <row r="291" spans="1:65" s="2" customFormat="1" ht="21.75" customHeight="1">
      <c r="A291" s="32"/>
      <c r="B291" s="157"/>
      <c r="C291" s="158">
        <v>86</v>
      </c>
      <c r="D291" s="158" t="s">
        <v>137</v>
      </c>
      <c r="E291" s="159" t="s">
        <v>469</v>
      </c>
      <c r="F291" s="160" t="s">
        <v>470</v>
      </c>
      <c r="G291" s="161" t="s">
        <v>172</v>
      </c>
      <c r="H291" s="162">
        <v>1</v>
      </c>
      <c r="I291" s="163"/>
      <c r="J291" s="164">
        <f t="shared" si="4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41"/>
        <v>0</v>
      </c>
      <c r="Q291" s="168">
        <v>0</v>
      </c>
      <c r="R291" s="168">
        <f t="shared" si="42"/>
        <v>0</v>
      </c>
      <c r="S291" s="168">
        <v>0</v>
      </c>
      <c r="T291" s="169">
        <f t="shared" si="4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181</v>
      </c>
      <c r="AT291" s="170" t="s">
        <v>137</v>
      </c>
      <c r="AU291" s="170" t="s">
        <v>81</v>
      </c>
      <c r="AY291" s="17" t="s">
        <v>134</v>
      </c>
      <c r="BE291" s="171">
        <f t="shared" si="44"/>
        <v>0</v>
      </c>
      <c r="BF291" s="171">
        <f t="shared" si="45"/>
        <v>0</v>
      </c>
      <c r="BG291" s="171">
        <f t="shared" si="46"/>
        <v>0</v>
      </c>
      <c r="BH291" s="171">
        <f t="shared" si="47"/>
        <v>0</v>
      </c>
      <c r="BI291" s="171">
        <f t="shared" si="48"/>
        <v>0</v>
      </c>
      <c r="BJ291" s="17" t="s">
        <v>81</v>
      </c>
      <c r="BK291" s="171">
        <f t="shared" si="49"/>
        <v>0</v>
      </c>
      <c r="BL291" s="17" t="s">
        <v>181</v>
      </c>
      <c r="BM291" s="170" t="s">
        <v>471</v>
      </c>
    </row>
    <row r="292" spans="1:65" s="2" customFormat="1" ht="21.75" customHeight="1">
      <c r="A292" s="32"/>
      <c r="B292" s="157"/>
      <c r="C292" s="188">
        <v>87</v>
      </c>
      <c r="D292" s="188" t="s">
        <v>174</v>
      </c>
      <c r="E292" s="189" t="s">
        <v>472</v>
      </c>
      <c r="F292" s="190" t="s">
        <v>473</v>
      </c>
      <c r="G292" s="191" t="s">
        <v>172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1.6899999999999998E-2</v>
      </c>
      <c r="R292" s="168">
        <f t="shared" si="42"/>
        <v>1.6899999999999998E-2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260</v>
      </c>
      <c r="AT292" s="170" t="s">
        <v>174</v>
      </c>
      <c r="AU292" s="170" t="s">
        <v>81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81</v>
      </c>
      <c r="BK292" s="171">
        <f t="shared" si="49"/>
        <v>0</v>
      </c>
      <c r="BL292" s="17" t="s">
        <v>181</v>
      </c>
      <c r="BM292" s="170" t="s">
        <v>474</v>
      </c>
    </row>
    <row r="293" spans="1:65" s="2" customFormat="1" ht="21.75" customHeight="1">
      <c r="A293" s="32"/>
      <c r="B293" s="157"/>
      <c r="C293" s="158">
        <v>88</v>
      </c>
      <c r="D293" s="158" t="s">
        <v>137</v>
      </c>
      <c r="E293" s="159" t="s">
        <v>475</v>
      </c>
      <c r="F293" s="160" t="s">
        <v>476</v>
      </c>
      <c r="G293" s="161" t="s">
        <v>172</v>
      </c>
      <c r="H293" s="162">
        <v>3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181</v>
      </c>
      <c r="AT293" s="170" t="s">
        <v>137</v>
      </c>
      <c r="AU293" s="170" t="s">
        <v>81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181</v>
      </c>
      <c r="BM293" s="170" t="s">
        <v>477</v>
      </c>
    </row>
    <row r="294" spans="1:65" s="2" customFormat="1" ht="21.75" customHeight="1">
      <c r="A294" s="32"/>
      <c r="B294" s="157"/>
      <c r="C294" s="188">
        <v>89</v>
      </c>
      <c r="D294" s="188" t="s">
        <v>174</v>
      </c>
      <c r="E294" s="189" t="s">
        <v>478</v>
      </c>
      <c r="F294" s="190" t="s">
        <v>479</v>
      </c>
      <c r="G294" s="191" t="s">
        <v>172</v>
      </c>
      <c r="H294" s="192">
        <v>3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1E-4</v>
      </c>
      <c r="R294" s="168">
        <f t="shared" si="42"/>
        <v>3.0000000000000003E-4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260</v>
      </c>
      <c r="AT294" s="170" t="s">
        <v>174</v>
      </c>
      <c r="AU294" s="170" t="s">
        <v>81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181</v>
      </c>
      <c r="BM294" s="170" t="s">
        <v>480</v>
      </c>
    </row>
    <row r="295" spans="1:65" s="2" customFormat="1" ht="21.75" customHeight="1">
      <c r="A295" s="32"/>
      <c r="B295" s="157"/>
      <c r="C295" s="158">
        <v>90</v>
      </c>
      <c r="D295" s="158" t="s">
        <v>137</v>
      </c>
      <c r="E295" s="159" t="s">
        <v>481</v>
      </c>
      <c r="F295" s="160" t="s">
        <v>482</v>
      </c>
      <c r="G295" s="161" t="s">
        <v>172</v>
      </c>
      <c r="H295" s="162">
        <v>2</v>
      </c>
      <c r="I295" s="163"/>
      <c r="J295" s="164">
        <f t="shared" si="4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41"/>
        <v>0</v>
      </c>
      <c r="Q295" s="168">
        <v>0</v>
      </c>
      <c r="R295" s="168">
        <f t="shared" si="42"/>
        <v>0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181</v>
      </c>
      <c r="AT295" s="170" t="s">
        <v>137</v>
      </c>
      <c r="AU295" s="170" t="s">
        <v>81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181</v>
      </c>
      <c r="BM295" s="170" t="s">
        <v>483</v>
      </c>
    </row>
    <row r="296" spans="1:65" s="2" customFormat="1" ht="16.5" customHeight="1">
      <c r="A296" s="32"/>
      <c r="B296" s="157"/>
      <c r="C296" s="188">
        <v>91</v>
      </c>
      <c r="D296" s="188" t="s">
        <v>174</v>
      </c>
      <c r="E296" s="189" t="s">
        <v>484</v>
      </c>
      <c r="F296" s="190" t="s">
        <v>485</v>
      </c>
      <c r="G296" s="191" t="s">
        <v>172</v>
      </c>
      <c r="H296" s="192">
        <v>2</v>
      </c>
      <c r="I296" s="193"/>
      <c r="J296" s="194">
        <f t="shared" si="40"/>
        <v>0</v>
      </c>
      <c r="K296" s="195"/>
      <c r="L296" s="196"/>
      <c r="M296" s="197" t="s">
        <v>1</v>
      </c>
      <c r="N296" s="198" t="s">
        <v>42</v>
      </c>
      <c r="O296" s="58"/>
      <c r="P296" s="168">
        <f t="shared" si="41"/>
        <v>0</v>
      </c>
      <c r="Q296" s="168">
        <v>2.7E-4</v>
      </c>
      <c r="R296" s="168">
        <f t="shared" si="42"/>
        <v>5.4000000000000001E-4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260</v>
      </c>
      <c r="AT296" s="170" t="s">
        <v>174</v>
      </c>
      <c r="AU296" s="170" t="s">
        <v>81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181</v>
      </c>
      <c r="BM296" s="170" t="s">
        <v>486</v>
      </c>
    </row>
    <row r="297" spans="1:65" s="2" customFormat="1" ht="21.75" customHeight="1">
      <c r="A297" s="32"/>
      <c r="B297" s="157"/>
      <c r="C297" s="158">
        <v>92</v>
      </c>
      <c r="D297" s="158" t="s">
        <v>137</v>
      </c>
      <c r="E297" s="159" t="s">
        <v>487</v>
      </c>
      <c r="F297" s="160" t="s">
        <v>488</v>
      </c>
      <c r="G297" s="161" t="s">
        <v>172</v>
      </c>
      <c r="H297" s="162">
        <v>2</v>
      </c>
      <c r="I297" s="163"/>
      <c r="J297" s="164">
        <f t="shared" si="4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41"/>
        <v>0</v>
      </c>
      <c r="Q297" s="168">
        <v>0</v>
      </c>
      <c r="R297" s="168">
        <f t="shared" si="42"/>
        <v>0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181</v>
      </c>
      <c r="AT297" s="170" t="s">
        <v>137</v>
      </c>
      <c r="AU297" s="170" t="s">
        <v>81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181</v>
      </c>
      <c r="BM297" s="170" t="s">
        <v>489</v>
      </c>
    </row>
    <row r="298" spans="1:65" s="2" customFormat="1" ht="16.5" customHeight="1">
      <c r="A298" s="32"/>
      <c r="B298" s="157"/>
      <c r="C298" s="188">
        <v>93</v>
      </c>
      <c r="D298" s="188" t="s">
        <v>174</v>
      </c>
      <c r="E298" s="189" t="s">
        <v>490</v>
      </c>
      <c r="F298" s="190" t="s">
        <v>491</v>
      </c>
      <c r="G298" s="191" t="s">
        <v>172</v>
      </c>
      <c r="H298" s="192">
        <v>2</v>
      </c>
      <c r="I298" s="193"/>
      <c r="J298" s="194">
        <f t="shared" si="40"/>
        <v>0</v>
      </c>
      <c r="K298" s="195"/>
      <c r="L298" s="196"/>
      <c r="M298" s="197" t="s">
        <v>1</v>
      </c>
      <c r="N298" s="198" t="s">
        <v>42</v>
      </c>
      <c r="O298" s="58"/>
      <c r="P298" s="168">
        <f t="shared" si="41"/>
        <v>0</v>
      </c>
      <c r="Q298" s="168">
        <v>8.0000000000000004E-4</v>
      </c>
      <c r="R298" s="168">
        <f t="shared" si="42"/>
        <v>1.6000000000000001E-3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260</v>
      </c>
      <c r="AT298" s="170" t="s">
        <v>174</v>
      </c>
      <c r="AU298" s="170" t="s">
        <v>81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181</v>
      </c>
      <c r="BM298" s="170" t="s">
        <v>492</v>
      </c>
    </row>
    <row r="299" spans="1:65" s="2" customFormat="1" ht="16.5" customHeight="1">
      <c r="A299" s="32"/>
      <c r="B299" s="157"/>
      <c r="C299" s="188">
        <v>94</v>
      </c>
      <c r="D299" s="188" t="s">
        <v>174</v>
      </c>
      <c r="E299" s="189" t="s">
        <v>493</v>
      </c>
      <c r="F299" s="190" t="s">
        <v>494</v>
      </c>
      <c r="G299" s="191" t="s">
        <v>270</v>
      </c>
      <c r="H299" s="192">
        <v>10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1.2E-4</v>
      </c>
      <c r="R299" s="168">
        <f t="shared" si="42"/>
        <v>1.2000000000000001E-3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260</v>
      </c>
      <c r="AT299" s="170" t="s">
        <v>174</v>
      </c>
      <c r="AU299" s="170" t="s">
        <v>81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181</v>
      </c>
      <c r="BM299" s="170" t="s">
        <v>495</v>
      </c>
    </row>
    <row r="300" spans="1:65" s="2" customFormat="1" ht="21.75" customHeight="1">
      <c r="A300" s="32"/>
      <c r="B300" s="157"/>
      <c r="C300" s="158">
        <v>95</v>
      </c>
      <c r="D300" s="158" t="s">
        <v>137</v>
      </c>
      <c r="E300" s="159" t="s">
        <v>496</v>
      </c>
      <c r="F300" s="160" t="s">
        <v>497</v>
      </c>
      <c r="G300" s="161" t="s">
        <v>172</v>
      </c>
      <c r="H300" s="162">
        <v>1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181</v>
      </c>
      <c r="AT300" s="170" t="s">
        <v>137</v>
      </c>
      <c r="AU300" s="170" t="s">
        <v>81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181</v>
      </c>
      <c r="BM300" s="170" t="s">
        <v>498</v>
      </c>
    </row>
    <row r="301" spans="1:65" s="2" customFormat="1" ht="21.75" customHeight="1">
      <c r="A301" s="32"/>
      <c r="B301" s="157"/>
      <c r="C301" s="158">
        <v>96</v>
      </c>
      <c r="D301" s="158" t="s">
        <v>137</v>
      </c>
      <c r="E301" s="159" t="s">
        <v>499</v>
      </c>
      <c r="F301" s="160" t="s">
        <v>500</v>
      </c>
      <c r="G301" s="161" t="s">
        <v>212</v>
      </c>
      <c r="H301" s="162">
        <v>2.5000000000000001E-2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181</v>
      </c>
      <c r="AT301" s="170" t="s">
        <v>137</v>
      </c>
      <c r="AU301" s="170" t="s">
        <v>81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181</v>
      </c>
      <c r="BM301" s="170" t="s">
        <v>501</v>
      </c>
    </row>
    <row r="302" spans="1:65" s="2" customFormat="1" ht="21.75" customHeight="1">
      <c r="A302" s="32"/>
      <c r="B302" s="157"/>
      <c r="C302" s="158">
        <v>97</v>
      </c>
      <c r="D302" s="158" t="s">
        <v>137</v>
      </c>
      <c r="E302" s="159" t="s">
        <v>502</v>
      </c>
      <c r="F302" s="160" t="s">
        <v>503</v>
      </c>
      <c r="G302" s="161" t="s">
        <v>212</v>
      </c>
      <c r="H302" s="162">
        <v>2.5000000000000001E-2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181</v>
      </c>
      <c r="AT302" s="170" t="s">
        <v>137</v>
      </c>
      <c r="AU302" s="170" t="s">
        <v>81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181</v>
      </c>
      <c r="BM302" s="170" t="s">
        <v>504</v>
      </c>
    </row>
    <row r="303" spans="1:65" s="12" customFormat="1" ht="22.9" customHeight="1">
      <c r="B303" s="144"/>
      <c r="D303" s="145" t="s">
        <v>75</v>
      </c>
      <c r="E303" s="155" t="s">
        <v>505</v>
      </c>
      <c r="F303" s="155" t="s">
        <v>506</v>
      </c>
      <c r="I303" s="147"/>
      <c r="J303" s="156">
        <f>BK303</f>
        <v>0</v>
      </c>
      <c r="L303" s="144"/>
      <c r="M303" s="149"/>
      <c r="N303" s="150"/>
      <c r="O303" s="150"/>
      <c r="P303" s="151">
        <f>SUM(P304:P308)</f>
        <v>0</v>
      </c>
      <c r="Q303" s="150"/>
      <c r="R303" s="151">
        <f>SUM(R304:R308)</f>
        <v>0.01</v>
      </c>
      <c r="S303" s="150"/>
      <c r="T303" s="152">
        <f>SUM(T304:T308)</f>
        <v>4.0000000000000001E-3</v>
      </c>
      <c r="AR303" s="145" t="s">
        <v>81</v>
      </c>
      <c r="AT303" s="153" t="s">
        <v>75</v>
      </c>
      <c r="AU303" s="153" t="s">
        <v>84</v>
      </c>
      <c r="AY303" s="145" t="s">
        <v>134</v>
      </c>
      <c r="BK303" s="154">
        <f>SUM(BK304:BK308)</f>
        <v>0</v>
      </c>
    </row>
    <row r="304" spans="1:65" s="2" customFormat="1" ht="16.5" customHeight="1">
      <c r="A304" s="32"/>
      <c r="B304" s="157"/>
      <c r="C304" s="158">
        <v>98</v>
      </c>
      <c r="D304" s="158" t="s">
        <v>137</v>
      </c>
      <c r="E304" s="159" t="s">
        <v>507</v>
      </c>
      <c r="F304" s="160" t="s">
        <v>508</v>
      </c>
      <c r="G304" s="161" t="s">
        <v>172</v>
      </c>
      <c r="H304" s="162">
        <v>2</v>
      </c>
      <c r="I304" s="163"/>
      <c r="J304" s="164">
        <f>ROUND(I304*H304,2)</f>
        <v>0</v>
      </c>
      <c r="K304" s="165"/>
      <c r="L304" s="33"/>
      <c r="M304" s="166" t="s">
        <v>1</v>
      </c>
      <c r="N304" s="167" t="s">
        <v>42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181</v>
      </c>
      <c r="AT304" s="170" t="s">
        <v>137</v>
      </c>
      <c r="AU304" s="170" t="s">
        <v>81</v>
      </c>
      <c r="AY304" s="17" t="s">
        <v>134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7" t="s">
        <v>81</v>
      </c>
      <c r="BK304" s="171">
        <f>ROUND(I304*H304,2)</f>
        <v>0</v>
      </c>
      <c r="BL304" s="17" t="s">
        <v>181</v>
      </c>
      <c r="BM304" s="170" t="s">
        <v>509</v>
      </c>
    </row>
    <row r="305" spans="1:65" s="2" customFormat="1" ht="16.5" customHeight="1">
      <c r="A305" s="32"/>
      <c r="B305" s="157"/>
      <c r="C305" s="188">
        <v>99</v>
      </c>
      <c r="D305" s="188" t="s">
        <v>174</v>
      </c>
      <c r="E305" s="189" t="s">
        <v>510</v>
      </c>
      <c r="F305" s="190" t="s">
        <v>511</v>
      </c>
      <c r="G305" s="191" t="s">
        <v>172</v>
      </c>
      <c r="H305" s="192">
        <v>2</v>
      </c>
      <c r="I305" s="193"/>
      <c r="J305" s="194">
        <f>ROUND(I305*H305,2)</f>
        <v>0</v>
      </c>
      <c r="K305" s="195"/>
      <c r="L305" s="196"/>
      <c r="M305" s="197" t="s">
        <v>1</v>
      </c>
      <c r="N305" s="198" t="s">
        <v>42</v>
      </c>
      <c r="O305" s="58"/>
      <c r="P305" s="168">
        <f>O305*H305</f>
        <v>0</v>
      </c>
      <c r="Q305" s="168">
        <v>5.0000000000000001E-3</v>
      </c>
      <c r="R305" s="168">
        <f>Q305*H305</f>
        <v>0.01</v>
      </c>
      <c r="S305" s="168">
        <v>0</v>
      </c>
      <c r="T305" s="169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260</v>
      </c>
      <c r="AT305" s="170" t="s">
        <v>174</v>
      </c>
      <c r="AU305" s="170" t="s">
        <v>81</v>
      </c>
      <c r="AY305" s="17" t="s">
        <v>134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81</v>
      </c>
      <c r="BK305" s="171">
        <f>ROUND(I305*H305,2)</f>
        <v>0</v>
      </c>
      <c r="BL305" s="17" t="s">
        <v>181</v>
      </c>
      <c r="BM305" s="170" t="s">
        <v>512</v>
      </c>
    </row>
    <row r="306" spans="1:65" s="2" customFormat="1" ht="21.75" customHeight="1">
      <c r="A306" s="32"/>
      <c r="B306" s="157"/>
      <c r="C306" s="158">
        <v>100</v>
      </c>
      <c r="D306" s="158" t="s">
        <v>137</v>
      </c>
      <c r="E306" s="159" t="s">
        <v>513</v>
      </c>
      <c r="F306" s="160" t="s">
        <v>514</v>
      </c>
      <c r="G306" s="161" t="s">
        <v>172</v>
      </c>
      <c r="H306" s="162">
        <v>2</v>
      </c>
      <c r="I306" s="163"/>
      <c r="J306" s="164">
        <f>ROUND(I306*H306,2)</f>
        <v>0</v>
      </c>
      <c r="K306" s="165"/>
      <c r="L306" s="33"/>
      <c r="M306" s="166" t="s">
        <v>1</v>
      </c>
      <c r="N306" s="167" t="s">
        <v>42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2E-3</v>
      </c>
      <c r="T306" s="169">
        <f>S306*H306</f>
        <v>4.0000000000000001E-3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181</v>
      </c>
      <c r="AT306" s="170" t="s">
        <v>137</v>
      </c>
      <c r="AU306" s="170" t="s">
        <v>81</v>
      </c>
      <c r="AY306" s="17" t="s">
        <v>134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7" t="s">
        <v>81</v>
      </c>
      <c r="BK306" s="171">
        <f>ROUND(I306*H306,2)</f>
        <v>0</v>
      </c>
      <c r="BL306" s="17" t="s">
        <v>181</v>
      </c>
      <c r="BM306" s="170" t="s">
        <v>515</v>
      </c>
    </row>
    <row r="307" spans="1:65" s="2" customFormat="1" ht="21.75" customHeight="1">
      <c r="A307" s="32"/>
      <c r="B307" s="157"/>
      <c r="C307" s="158">
        <v>101</v>
      </c>
      <c r="D307" s="158" t="s">
        <v>137</v>
      </c>
      <c r="E307" s="159" t="s">
        <v>516</v>
      </c>
      <c r="F307" s="160" t="s">
        <v>517</v>
      </c>
      <c r="G307" s="161" t="s">
        <v>212</v>
      </c>
      <c r="H307" s="162">
        <v>0.01</v>
      </c>
      <c r="I307" s="163"/>
      <c r="J307" s="164">
        <f>ROUND(I307*H307,2)</f>
        <v>0</v>
      </c>
      <c r="K307" s="165"/>
      <c r="L307" s="33"/>
      <c r="M307" s="166" t="s">
        <v>1</v>
      </c>
      <c r="N307" s="167" t="s">
        <v>42</v>
      </c>
      <c r="O307" s="58"/>
      <c r="P307" s="168">
        <f>O307*H307</f>
        <v>0</v>
      </c>
      <c r="Q307" s="168">
        <v>0</v>
      </c>
      <c r="R307" s="168">
        <f>Q307*H307</f>
        <v>0</v>
      </c>
      <c r="S307" s="168">
        <v>0</v>
      </c>
      <c r="T307" s="16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181</v>
      </c>
      <c r="AT307" s="170" t="s">
        <v>137</v>
      </c>
      <c r="AU307" s="170" t="s">
        <v>81</v>
      </c>
      <c r="AY307" s="17" t="s">
        <v>134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81</v>
      </c>
      <c r="BK307" s="171">
        <f>ROUND(I307*H307,2)</f>
        <v>0</v>
      </c>
      <c r="BL307" s="17" t="s">
        <v>181</v>
      </c>
      <c r="BM307" s="170" t="s">
        <v>518</v>
      </c>
    </row>
    <row r="308" spans="1:65" s="2" customFormat="1" ht="21.75" customHeight="1">
      <c r="A308" s="32"/>
      <c r="B308" s="157"/>
      <c r="C308" s="158">
        <v>102</v>
      </c>
      <c r="D308" s="158" t="s">
        <v>137</v>
      </c>
      <c r="E308" s="159" t="s">
        <v>519</v>
      </c>
      <c r="F308" s="160" t="s">
        <v>520</v>
      </c>
      <c r="G308" s="161" t="s">
        <v>212</v>
      </c>
      <c r="H308" s="162">
        <v>0.01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181</v>
      </c>
      <c r="AT308" s="170" t="s">
        <v>137</v>
      </c>
      <c r="AU308" s="170" t="s">
        <v>81</v>
      </c>
      <c r="AY308" s="17" t="s">
        <v>134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81</v>
      </c>
      <c r="BK308" s="171">
        <f>ROUND(I308*H308,2)</f>
        <v>0</v>
      </c>
      <c r="BL308" s="17" t="s">
        <v>181</v>
      </c>
      <c r="BM308" s="170" t="s">
        <v>521</v>
      </c>
    </row>
    <row r="309" spans="1:65" s="12" customFormat="1" ht="22.9" customHeight="1">
      <c r="B309" s="144"/>
      <c r="D309" s="145" t="s">
        <v>75</v>
      </c>
      <c r="E309" s="155" t="s">
        <v>522</v>
      </c>
      <c r="F309" s="155" t="s">
        <v>523</v>
      </c>
      <c r="I309" s="147"/>
      <c r="J309" s="156">
        <f>BK309</f>
        <v>0</v>
      </c>
      <c r="L309" s="144"/>
      <c r="M309" s="149"/>
      <c r="N309" s="150"/>
      <c r="O309" s="150"/>
      <c r="P309" s="151">
        <f>SUM(P310:P330)</f>
        <v>0</v>
      </c>
      <c r="Q309" s="150"/>
      <c r="R309" s="151">
        <f>SUM(R310:R330)</f>
        <v>0.30882541000000002</v>
      </c>
      <c r="S309" s="150"/>
      <c r="T309" s="152">
        <f>SUM(T310:T330)</f>
        <v>0</v>
      </c>
      <c r="AR309" s="145" t="s">
        <v>81</v>
      </c>
      <c r="AT309" s="153" t="s">
        <v>75</v>
      </c>
      <c r="AU309" s="153" t="s">
        <v>84</v>
      </c>
      <c r="AY309" s="145" t="s">
        <v>134</v>
      </c>
      <c r="BK309" s="154">
        <f>SUM(BK310:BK330)</f>
        <v>0</v>
      </c>
    </row>
    <row r="310" spans="1:65" s="2" customFormat="1" ht="21.75" customHeight="1">
      <c r="A310" s="32"/>
      <c r="B310" s="157"/>
      <c r="C310" s="158">
        <v>103</v>
      </c>
      <c r="D310" s="158" t="s">
        <v>137</v>
      </c>
      <c r="E310" s="159" t="s">
        <v>524</v>
      </c>
      <c r="F310" s="160" t="s">
        <v>525</v>
      </c>
      <c r="G310" s="161" t="s">
        <v>140</v>
      </c>
      <c r="H310" s="162">
        <v>11.531000000000001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2.5409999999999999E-2</v>
      </c>
      <c r="R310" s="168">
        <f>Q310*H310</f>
        <v>0.29300271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181</v>
      </c>
      <c r="AT310" s="170" t="s">
        <v>137</v>
      </c>
      <c r="AU310" s="170" t="s">
        <v>81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81</v>
      </c>
      <c r="BK310" s="171">
        <f>ROUND(I310*H310,2)</f>
        <v>0</v>
      </c>
      <c r="BL310" s="17" t="s">
        <v>181</v>
      </c>
      <c r="BM310" s="170" t="s">
        <v>526</v>
      </c>
    </row>
    <row r="311" spans="1:65" s="13" customFormat="1">
      <c r="B311" s="172"/>
      <c r="D311" s="173" t="s">
        <v>143</v>
      </c>
      <c r="E311" s="174" t="s">
        <v>1</v>
      </c>
      <c r="F311" s="175" t="s">
        <v>527</v>
      </c>
      <c r="H311" s="176">
        <v>2.6909999999999998</v>
      </c>
      <c r="I311" s="177"/>
      <c r="L311" s="172"/>
      <c r="M311" s="178"/>
      <c r="N311" s="179"/>
      <c r="O311" s="179"/>
      <c r="P311" s="179"/>
      <c r="Q311" s="179"/>
      <c r="R311" s="179"/>
      <c r="S311" s="179"/>
      <c r="T311" s="180"/>
      <c r="AT311" s="174" t="s">
        <v>143</v>
      </c>
      <c r="AU311" s="174" t="s">
        <v>81</v>
      </c>
      <c r="AV311" s="13" t="s">
        <v>81</v>
      </c>
      <c r="AW311" s="13" t="s">
        <v>33</v>
      </c>
      <c r="AX311" s="13" t="s">
        <v>76</v>
      </c>
      <c r="AY311" s="174" t="s">
        <v>134</v>
      </c>
    </row>
    <row r="312" spans="1:65" s="13" customFormat="1">
      <c r="B312" s="172"/>
      <c r="D312" s="173" t="s">
        <v>143</v>
      </c>
      <c r="E312" s="174" t="s">
        <v>1</v>
      </c>
      <c r="F312" s="175" t="s">
        <v>528</v>
      </c>
      <c r="H312" s="176">
        <v>2.431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143</v>
      </c>
      <c r="AU312" s="174" t="s">
        <v>81</v>
      </c>
      <c r="AV312" s="13" t="s">
        <v>81</v>
      </c>
      <c r="AW312" s="13" t="s">
        <v>33</v>
      </c>
      <c r="AX312" s="13" t="s">
        <v>76</v>
      </c>
      <c r="AY312" s="174" t="s">
        <v>134</v>
      </c>
    </row>
    <row r="313" spans="1:65" s="13" customFormat="1">
      <c r="B313" s="172"/>
      <c r="D313" s="173" t="s">
        <v>143</v>
      </c>
      <c r="E313" s="174" t="s">
        <v>1</v>
      </c>
      <c r="F313" s="175" t="s">
        <v>529</v>
      </c>
      <c r="H313" s="176">
        <v>6.4089999999999998</v>
      </c>
      <c r="I313" s="177"/>
      <c r="L313" s="172"/>
      <c r="M313" s="178"/>
      <c r="N313" s="179"/>
      <c r="O313" s="179"/>
      <c r="P313" s="179"/>
      <c r="Q313" s="179"/>
      <c r="R313" s="179"/>
      <c r="S313" s="179"/>
      <c r="T313" s="180"/>
      <c r="AT313" s="174" t="s">
        <v>143</v>
      </c>
      <c r="AU313" s="174" t="s">
        <v>81</v>
      </c>
      <c r="AV313" s="13" t="s">
        <v>81</v>
      </c>
      <c r="AW313" s="13" t="s">
        <v>33</v>
      </c>
      <c r="AX313" s="13" t="s">
        <v>76</v>
      </c>
      <c r="AY313" s="174" t="s">
        <v>134</v>
      </c>
    </row>
    <row r="314" spans="1:65" s="15" customFormat="1">
      <c r="B314" s="199"/>
      <c r="D314" s="173" t="s">
        <v>143</v>
      </c>
      <c r="E314" s="200" t="s">
        <v>1</v>
      </c>
      <c r="F314" s="201" t="s">
        <v>188</v>
      </c>
      <c r="H314" s="202">
        <v>11.531000000000001</v>
      </c>
      <c r="I314" s="203"/>
      <c r="L314" s="199"/>
      <c r="M314" s="204"/>
      <c r="N314" s="205"/>
      <c r="O314" s="205"/>
      <c r="P314" s="205"/>
      <c r="Q314" s="205"/>
      <c r="R314" s="205"/>
      <c r="S314" s="205"/>
      <c r="T314" s="206"/>
      <c r="AT314" s="200" t="s">
        <v>143</v>
      </c>
      <c r="AU314" s="200" t="s">
        <v>81</v>
      </c>
      <c r="AV314" s="15" t="s">
        <v>141</v>
      </c>
      <c r="AW314" s="15" t="s">
        <v>33</v>
      </c>
      <c r="AX314" s="15" t="s">
        <v>84</v>
      </c>
      <c r="AY314" s="200" t="s">
        <v>134</v>
      </c>
    </row>
    <row r="315" spans="1:65" s="2" customFormat="1" ht="21.75" customHeight="1">
      <c r="A315" s="32"/>
      <c r="B315" s="157"/>
      <c r="C315" s="158">
        <v>104</v>
      </c>
      <c r="D315" s="158" t="s">
        <v>137</v>
      </c>
      <c r="E315" s="159" t="s">
        <v>530</v>
      </c>
      <c r="F315" s="160" t="s">
        <v>531</v>
      </c>
      <c r="G315" s="161" t="s">
        <v>270</v>
      </c>
      <c r="H315" s="162">
        <v>27.84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4.0000000000000003E-5</v>
      </c>
      <c r="R315" s="168">
        <f>Q315*H315</f>
        <v>1.1136000000000002E-3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181</v>
      </c>
      <c r="AT315" s="170" t="s">
        <v>137</v>
      </c>
      <c r="AU315" s="170" t="s">
        <v>81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81</v>
      </c>
      <c r="BK315" s="171">
        <f>ROUND(I315*H315,2)</f>
        <v>0</v>
      </c>
      <c r="BL315" s="17" t="s">
        <v>181</v>
      </c>
      <c r="BM315" s="170" t="s">
        <v>532</v>
      </c>
    </row>
    <row r="316" spans="1:65" s="13" customFormat="1">
      <c r="B316" s="172"/>
      <c r="D316" s="173" t="s">
        <v>143</v>
      </c>
      <c r="E316" s="174" t="s">
        <v>1</v>
      </c>
      <c r="F316" s="175" t="s">
        <v>533</v>
      </c>
      <c r="H316" s="176">
        <v>3.77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143</v>
      </c>
      <c r="AU316" s="174" t="s">
        <v>81</v>
      </c>
      <c r="AV316" s="13" t="s">
        <v>81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143</v>
      </c>
      <c r="E317" s="174" t="s">
        <v>1</v>
      </c>
      <c r="F317" s="175" t="s">
        <v>534</v>
      </c>
      <c r="H317" s="176">
        <v>8.4700000000000006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143</v>
      </c>
      <c r="AU317" s="174" t="s">
        <v>81</v>
      </c>
      <c r="AV317" s="13" t="s">
        <v>81</v>
      </c>
      <c r="AW317" s="13" t="s">
        <v>33</v>
      </c>
      <c r="AX317" s="13" t="s">
        <v>76</v>
      </c>
      <c r="AY317" s="174" t="s">
        <v>134</v>
      </c>
    </row>
    <row r="318" spans="1:65" s="13" customFormat="1">
      <c r="B318" s="172"/>
      <c r="D318" s="173" t="s">
        <v>143</v>
      </c>
      <c r="E318" s="174" t="s">
        <v>1</v>
      </c>
      <c r="F318" s="175" t="s">
        <v>535</v>
      </c>
      <c r="H318" s="176">
        <v>15.6</v>
      </c>
      <c r="I318" s="177"/>
      <c r="L318" s="172"/>
      <c r="M318" s="178"/>
      <c r="N318" s="179"/>
      <c r="O318" s="179"/>
      <c r="P318" s="179"/>
      <c r="Q318" s="179"/>
      <c r="R318" s="179"/>
      <c r="S318" s="179"/>
      <c r="T318" s="180"/>
      <c r="AT318" s="174" t="s">
        <v>143</v>
      </c>
      <c r="AU318" s="174" t="s">
        <v>81</v>
      </c>
      <c r="AV318" s="13" t="s">
        <v>81</v>
      </c>
      <c r="AW318" s="13" t="s">
        <v>33</v>
      </c>
      <c r="AX318" s="13" t="s">
        <v>76</v>
      </c>
      <c r="AY318" s="174" t="s">
        <v>134</v>
      </c>
    </row>
    <row r="319" spans="1:65" s="15" customFormat="1">
      <c r="B319" s="199"/>
      <c r="D319" s="173" t="s">
        <v>143</v>
      </c>
      <c r="E319" s="200" t="s">
        <v>1</v>
      </c>
      <c r="F319" s="201" t="s">
        <v>188</v>
      </c>
      <c r="H319" s="202">
        <v>27.84</v>
      </c>
      <c r="I319" s="203"/>
      <c r="L319" s="199"/>
      <c r="M319" s="204"/>
      <c r="N319" s="205"/>
      <c r="O319" s="205"/>
      <c r="P319" s="205"/>
      <c r="Q319" s="205"/>
      <c r="R319" s="205"/>
      <c r="S319" s="205"/>
      <c r="T319" s="206"/>
      <c r="AT319" s="200" t="s">
        <v>143</v>
      </c>
      <c r="AU319" s="200" t="s">
        <v>81</v>
      </c>
      <c r="AV319" s="15" t="s">
        <v>141</v>
      </c>
      <c r="AW319" s="15" t="s">
        <v>33</v>
      </c>
      <c r="AX319" s="15" t="s">
        <v>84</v>
      </c>
      <c r="AY319" s="200" t="s">
        <v>134</v>
      </c>
    </row>
    <row r="320" spans="1:65" s="2" customFormat="1" ht="16.5" customHeight="1">
      <c r="A320" s="32"/>
      <c r="B320" s="157"/>
      <c r="C320" s="158">
        <v>105</v>
      </c>
      <c r="D320" s="158" t="s">
        <v>137</v>
      </c>
      <c r="E320" s="159" t="s">
        <v>536</v>
      </c>
      <c r="F320" s="160" t="s">
        <v>537</v>
      </c>
      <c r="G320" s="161" t="s">
        <v>270</v>
      </c>
      <c r="H320" s="162">
        <v>13.5</v>
      </c>
      <c r="I320" s="163"/>
      <c r="J320" s="164">
        <f>ROUND(I320*H320,2)</f>
        <v>0</v>
      </c>
      <c r="K320" s="165"/>
      <c r="L320" s="33"/>
      <c r="M320" s="166" t="s">
        <v>1</v>
      </c>
      <c r="N320" s="167" t="s">
        <v>42</v>
      </c>
      <c r="O320" s="58"/>
      <c r="P320" s="168">
        <f>O320*H320</f>
        <v>0</v>
      </c>
      <c r="Q320" s="168">
        <v>1.4999999999999999E-4</v>
      </c>
      <c r="R320" s="168">
        <f>Q320*H320</f>
        <v>2.0249999999999999E-3</v>
      </c>
      <c r="S320" s="168">
        <v>0</v>
      </c>
      <c r="T320" s="169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181</v>
      </c>
      <c r="AT320" s="170" t="s">
        <v>137</v>
      </c>
      <c r="AU320" s="170" t="s">
        <v>81</v>
      </c>
      <c r="AY320" s="17" t="s">
        <v>134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7" t="s">
        <v>81</v>
      </c>
      <c r="BK320" s="171">
        <f>ROUND(I320*H320,2)</f>
        <v>0</v>
      </c>
      <c r="BL320" s="17" t="s">
        <v>181</v>
      </c>
      <c r="BM320" s="170" t="s">
        <v>538</v>
      </c>
    </row>
    <row r="321" spans="1:65" s="13" customFormat="1">
      <c r="B321" s="172"/>
      <c r="D321" s="173" t="s">
        <v>143</v>
      </c>
      <c r="E321" s="174" t="s">
        <v>1</v>
      </c>
      <c r="F321" s="175" t="s">
        <v>539</v>
      </c>
      <c r="H321" s="176">
        <v>13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143</v>
      </c>
      <c r="AU321" s="174" t="s">
        <v>81</v>
      </c>
      <c r="AV321" s="13" t="s">
        <v>81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143</v>
      </c>
      <c r="E322" s="174" t="s">
        <v>1</v>
      </c>
      <c r="F322" s="175" t="s">
        <v>540</v>
      </c>
      <c r="H322" s="176">
        <v>0.5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143</v>
      </c>
      <c r="AU322" s="174" t="s">
        <v>81</v>
      </c>
      <c r="AV322" s="13" t="s">
        <v>81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143</v>
      </c>
      <c r="E323" s="200" t="s">
        <v>1</v>
      </c>
      <c r="F323" s="201" t="s">
        <v>188</v>
      </c>
      <c r="H323" s="202">
        <v>13.5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143</v>
      </c>
      <c r="AU323" s="200" t="s">
        <v>81</v>
      </c>
      <c r="AV323" s="15" t="s">
        <v>141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>
        <v>106</v>
      </c>
      <c r="D324" s="158" t="s">
        <v>137</v>
      </c>
      <c r="E324" s="159" t="s">
        <v>541</v>
      </c>
      <c r="F324" s="160" t="s">
        <v>542</v>
      </c>
      <c r="G324" s="161" t="s">
        <v>140</v>
      </c>
      <c r="H324" s="162">
        <v>11.531000000000001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0</v>
      </c>
      <c r="R324" s="168">
        <f>Q324*H324</f>
        <v>0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181</v>
      </c>
      <c r="AT324" s="170" t="s">
        <v>137</v>
      </c>
      <c r="AU324" s="170" t="s">
        <v>81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81</v>
      </c>
      <c r="BK324" s="171">
        <f>ROUND(I324*H324,2)</f>
        <v>0</v>
      </c>
      <c r="BL324" s="17" t="s">
        <v>181</v>
      </c>
      <c r="BM324" s="170" t="s">
        <v>543</v>
      </c>
    </row>
    <row r="325" spans="1:65" s="2" customFormat="1" ht="21.75" customHeight="1">
      <c r="A325" s="32"/>
      <c r="B325" s="157"/>
      <c r="C325" s="158">
        <v>107</v>
      </c>
      <c r="D325" s="158" t="s">
        <v>137</v>
      </c>
      <c r="E325" s="159" t="s">
        <v>544</v>
      </c>
      <c r="F325" s="160" t="s">
        <v>545</v>
      </c>
      <c r="G325" s="161" t="s">
        <v>140</v>
      </c>
      <c r="H325" s="162">
        <v>11.531000000000001</v>
      </c>
      <c r="I325" s="163"/>
      <c r="J325" s="164">
        <f>ROUND(I325*H325,2)</f>
        <v>0</v>
      </c>
      <c r="K325" s="165"/>
      <c r="L325" s="33"/>
      <c r="M325" s="166" t="s">
        <v>1</v>
      </c>
      <c r="N325" s="167" t="s">
        <v>42</v>
      </c>
      <c r="O325" s="58"/>
      <c r="P325" s="168">
        <f>O325*H325</f>
        <v>0</v>
      </c>
      <c r="Q325" s="168">
        <v>6.9999999999999999E-4</v>
      </c>
      <c r="R325" s="168">
        <f>Q325*H325</f>
        <v>8.0717000000000011E-3</v>
      </c>
      <c r="S325" s="168">
        <v>0</v>
      </c>
      <c r="T325" s="169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181</v>
      </c>
      <c r="AT325" s="170" t="s">
        <v>137</v>
      </c>
      <c r="AU325" s="170" t="s">
        <v>81</v>
      </c>
      <c r="AY325" s="17" t="s">
        <v>134</v>
      </c>
      <c r="BE325" s="171">
        <f>IF(N325="základní",J325,0)</f>
        <v>0</v>
      </c>
      <c r="BF325" s="171">
        <f>IF(N325="snížená",J325,0)</f>
        <v>0</v>
      </c>
      <c r="BG325" s="171">
        <f>IF(N325="zákl. přenesená",J325,0)</f>
        <v>0</v>
      </c>
      <c r="BH325" s="171">
        <f>IF(N325="sníž. přenesená",J325,0)</f>
        <v>0</v>
      </c>
      <c r="BI325" s="171">
        <f>IF(N325="nulová",J325,0)</f>
        <v>0</v>
      </c>
      <c r="BJ325" s="17" t="s">
        <v>81</v>
      </c>
      <c r="BK325" s="171">
        <f>ROUND(I325*H325,2)</f>
        <v>0</v>
      </c>
      <c r="BL325" s="17" t="s">
        <v>181</v>
      </c>
      <c r="BM325" s="170" t="s">
        <v>546</v>
      </c>
    </row>
    <row r="326" spans="1:65" s="2" customFormat="1" ht="16.5" customHeight="1">
      <c r="A326" s="32"/>
      <c r="B326" s="157"/>
      <c r="C326" s="158">
        <v>108</v>
      </c>
      <c r="D326" s="158" t="s">
        <v>137</v>
      </c>
      <c r="E326" s="159" t="s">
        <v>547</v>
      </c>
      <c r="F326" s="160" t="s">
        <v>548</v>
      </c>
      <c r="G326" s="161" t="s">
        <v>140</v>
      </c>
      <c r="H326" s="162">
        <v>23.062000000000001</v>
      </c>
      <c r="I326" s="163"/>
      <c r="J326" s="164">
        <f>ROUND(I326*H326,2)</f>
        <v>0</v>
      </c>
      <c r="K326" s="165"/>
      <c r="L326" s="33"/>
      <c r="M326" s="166" t="s">
        <v>1</v>
      </c>
      <c r="N326" s="167" t="s">
        <v>42</v>
      </c>
      <c r="O326" s="58"/>
      <c r="P326" s="168">
        <f>O326*H326</f>
        <v>0</v>
      </c>
      <c r="Q326" s="168">
        <v>2.0000000000000001E-4</v>
      </c>
      <c r="R326" s="168">
        <f>Q326*H326</f>
        <v>4.6124000000000009E-3</v>
      </c>
      <c r="S326" s="168">
        <v>0</v>
      </c>
      <c r="T326" s="169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181</v>
      </c>
      <c r="AT326" s="170" t="s">
        <v>137</v>
      </c>
      <c r="AU326" s="170" t="s">
        <v>81</v>
      </c>
      <c r="AY326" s="17" t="s">
        <v>134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81</v>
      </c>
      <c r="BK326" s="171">
        <f>ROUND(I326*H326,2)</f>
        <v>0</v>
      </c>
      <c r="BL326" s="17" t="s">
        <v>181</v>
      </c>
      <c r="BM326" s="170" t="s">
        <v>549</v>
      </c>
    </row>
    <row r="327" spans="1:65" s="13" customFormat="1">
      <c r="B327" s="172"/>
      <c r="D327" s="173" t="s">
        <v>143</v>
      </c>
      <c r="E327" s="174" t="s">
        <v>1</v>
      </c>
      <c r="F327" s="175" t="s">
        <v>550</v>
      </c>
      <c r="H327" s="176">
        <v>23.062000000000001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143</v>
      </c>
      <c r="AU327" s="174" t="s">
        <v>81</v>
      </c>
      <c r="AV327" s="13" t="s">
        <v>81</v>
      </c>
      <c r="AW327" s="13" t="s">
        <v>33</v>
      </c>
      <c r="AX327" s="13" t="s">
        <v>76</v>
      </c>
      <c r="AY327" s="174" t="s">
        <v>134</v>
      </c>
    </row>
    <row r="328" spans="1:65" s="15" customFormat="1">
      <c r="B328" s="199"/>
      <c r="D328" s="173" t="s">
        <v>143</v>
      </c>
      <c r="E328" s="200" t="s">
        <v>1</v>
      </c>
      <c r="F328" s="201" t="s">
        <v>188</v>
      </c>
      <c r="H328" s="202">
        <v>23.062000000000001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143</v>
      </c>
      <c r="AU328" s="200" t="s">
        <v>81</v>
      </c>
      <c r="AV328" s="15" t="s">
        <v>141</v>
      </c>
      <c r="AW328" s="15" t="s">
        <v>33</v>
      </c>
      <c r="AX328" s="15" t="s">
        <v>84</v>
      </c>
      <c r="AY328" s="200" t="s">
        <v>134</v>
      </c>
    </row>
    <row r="329" spans="1:65" s="2" customFormat="1" ht="21.75" customHeight="1">
      <c r="A329" s="32"/>
      <c r="B329" s="157"/>
      <c r="C329" s="158">
        <v>109</v>
      </c>
      <c r="D329" s="158" t="s">
        <v>137</v>
      </c>
      <c r="E329" s="159" t="s">
        <v>551</v>
      </c>
      <c r="F329" s="160" t="s">
        <v>552</v>
      </c>
      <c r="G329" s="161" t="s">
        <v>212</v>
      </c>
      <c r="H329" s="162">
        <v>0.309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0</v>
      </c>
      <c r="R329" s="168">
        <f>Q329*H329</f>
        <v>0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181</v>
      </c>
      <c r="AT329" s="170" t="s">
        <v>137</v>
      </c>
      <c r="AU329" s="170" t="s">
        <v>81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81</v>
      </c>
      <c r="BK329" s="171">
        <f>ROUND(I329*H329,2)</f>
        <v>0</v>
      </c>
      <c r="BL329" s="17" t="s">
        <v>181</v>
      </c>
      <c r="BM329" s="170" t="s">
        <v>553</v>
      </c>
    </row>
    <row r="330" spans="1:65" s="2" customFormat="1" ht="21.75" customHeight="1">
      <c r="A330" s="32"/>
      <c r="B330" s="157"/>
      <c r="C330" s="158">
        <v>110</v>
      </c>
      <c r="D330" s="158" t="s">
        <v>137</v>
      </c>
      <c r="E330" s="159" t="s">
        <v>554</v>
      </c>
      <c r="F330" s="160" t="s">
        <v>555</v>
      </c>
      <c r="G330" s="161" t="s">
        <v>212</v>
      </c>
      <c r="H330" s="162">
        <v>0.309</v>
      </c>
      <c r="I330" s="163"/>
      <c r="J330" s="164">
        <f>ROUND(I330*H330,2)</f>
        <v>0</v>
      </c>
      <c r="K330" s="165"/>
      <c r="L330" s="33"/>
      <c r="M330" s="166" t="s">
        <v>1</v>
      </c>
      <c r="N330" s="167" t="s">
        <v>42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181</v>
      </c>
      <c r="AT330" s="170" t="s">
        <v>137</v>
      </c>
      <c r="AU330" s="170" t="s">
        <v>81</v>
      </c>
      <c r="AY330" s="17" t="s">
        <v>134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7" t="s">
        <v>81</v>
      </c>
      <c r="BK330" s="171">
        <f>ROUND(I330*H330,2)</f>
        <v>0</v>
      </c>
      <c r="BL330" s="17" t="s">
        <v>181</v>
      </c>
      <c r="BM330" s="170" t="s">
        <v>556</v>
      </c>
    </row>
    <row r="331" spans="1:65" s="12" customFormat="1" ht="22.9" customHeight="1">
      <c r="B331" s="144"/>
      <c r="D331" s="145" t="s">
        <v>75</v>
      </c>
      <c r="E331" s="155" t="s">
        <v>557</v>
      </c>
      <c r="F331" s="155" t="s">
        <v>558</v>
      </c>
      <c r="I331" s="147"/>
      <c r="J331" s="156">
        <f>BK331</f>
        <v>0</v>
      </c>
      <c r="L331" s="144"/>
      <c r="M331" s="149"/>
      <c r="N331" s="150"/>
      <c r="O331" s="150"/>
      <c r="P331" s="151">
        <f>SUM(P332:P347)</f>
        <v>0</v>
      </c>
      <c r="Q331" s="150"/>
      <c r="R331" s="151">
        <f>SUM(R332:R347)</f>
        <v>3.6999999999999998E-2</v>
      </c>
      <c r="S331" s="150"/>
      <c r="T331" s="152">
        <f>SUM(T332:T347)</f>
        <v>0.10244539999999999</v>
      </c>
      <c r="AR331" s="145" t="s">
        <v>81</v>
      </c>
      <c r="AT331" s="153" t="s">
        <v>75</v>
      </c>
      <c r="AU331" s="153" t="s">
        <v>84</v>
      </c>
      <c r="AY331" s="145" t="s">
        <v>134</v>
      </c>
      <c r="BK331" s="154">
        <f>SUM(BK332:BK347)</f>
        <v>0</v>
      </c>
    </row>
    <row r="332" spans="1:65" s="2" customFormat="1" ht="21.75" customHeight="1">
      <c r="A332" s="32"/>
      <c r="B332" s="157"/>
      <c r="C332" s="158">
        <v>111</v>
      </c>
      <c r="D332" s="158" t="s">
        <v>137</v>
      </c>
      <c r="E332" s="159" t="s">
        <v>559</v>
      </c>
      <c r="F332" s="160" t="s">
        <v>560</v>
      </c>
      <c r="G332" s="161" t="s">
        <v>140</v>
      </c>
      <c r="H332" s="162">
        <v>4.1559999999999997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2.4649999999999998E-2</v>
      </c>
      <c r="T332" s="169">
        <f>S332*H332</f>
        <v>0.10244539999999999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181</v>
      </c>
      <c r="AT332" s="170" t="s">
        <v>137</v>
      </c>
      <c r="AU332" s="170" t="s">
        <v>81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81</v>
      </c>
      <c r="BK332" s="171">
        <f>ROUND(I332*H332,2)</f>
        <v>0</v>
      </c>
      <c r="BL332" s="17" t="s">
        <v>181</v>
      </c>
      <c r="BM332" s="170" t="s">
        <v>561</v>
      </c>
    </row>
    <row r="333" spans="1:65" s="14" customFormat="1">
      <c r="B333" s="181"/>
      <c r="D333" s="173" t="s">
        <v>143</v>
      </c>
      <c r="E333" s="182" t="s">
        <v>1</v>
      </c>
      <c r="F333" s="183" t="s">
        <v>562</v>
      </c>
      <c r="H333" s="182" t="s">
        <v>1</v>
      </c>
      <c r="I333" s="184"/>
      <c r="L333" s="181"/>
      <c r="M333" s="185"/>
      <c r="N333" s="186"/>
      <c r="O333" s="186"/>
      <c r="P333" s="186"/>
      <c r="Q333" s="186"/>
      <c r="R333" s="186"/>
      <c r="S333" s="186"/>
      <c r="T333" s="187"/>
      <c r="AT333" s="182" t="s">
        <v>143</v>
      </c>
      <c r="AU333" s="182" t="s">
        <v>81</v>
      </c>
      <c r="AV333" s="14" t="s">
        <v>84</v>
      </c>
      <c r="AW333" s="14" t="s">
        <v>33</v>
      </c>
      <c r="AX333" s="14" t="s">
        <v>76</v>
      </c>
      <c r="AY333" s="182" t="s">
        <v>134</v>
      </c>
    </row>
    <row r="334" spans="1:65" s="13" customFormat="1">
      <c r="B334" s="172"/>
      <c r="D334" s="173" t="s">
        <v>143</v>
      </c>
      <c r="E334" s="174" t="s">
        <v>1</v>
      </c>
      <c r="F334" s="175" t="s">
        <v>563</v>
      </c>
      <c r="H334" s="176">
        <v>0.99199999999999999</v>
      </c>
      <c r="I334" s="177"/>
      <c r="L334" s="172"/>
      <c r="M334" s="178"/>
      <c r="N334" s="179"/>
      <c r="O334" s="179"/>
      <c r="P334" s="179"/>
      <c r="Q334" s="179"/>
      <c r="R334" s="179"/>
      <c r="S334" s="179"/>
      <c r="T334" s="180"/>
      <c r="AT334" s="174" t="s">
        <v>143</v>
      </c>
      <c r="AU334" s="174" t="s">
        <v>81</v>
      </c>
      <c r="AV334" s="13" t="s">
        <v>81</v>
      </c>
      <c r="AW334" s="13" t="s">
        <v>33</v>
      </c>
      <c r="AX334" s="13" t="s">
        <v>76</v>
      </c>
      <c r="AY334" s="174" t="s">
        <v>134</v>
      </c>
    </row>
    <row r="335" spans="1:65" s="13" customFormat="1">
      <c r="B335" s="172"/>
      <c r="D335" s="173" t="s">
        <v>143</v>
      </c>
      <c r="E335" s="174" t="s">
        <v>1</v>
      </c>
      <c r="F335" s="175" t="s">
        <v>564</v>
      </c>
      <c r="H335" s="176">
        <v>3.1640000000000001</v>
      </c>
      <c r="I335" s="177"/>
      <c r="L335" s="172"/>
      <c r="M335" s="178"/>
      <c r="N335" s="179"/>
      <c r="O335" s="179"/>
      <c r="P335" s="179"/>
      <c r="Q335" s="179"/>
      <c r="R335" s="179"/>
      <c r="S335" s="179"/>
      <c r="T335" s="180"/>
      <c r="AT335" s="174" t="s">
        <v>143</v>
      </c>
      <c r="AU335" s="174" t="s">
        <v>81</v>
      </c>
      <c r="AV335" s="13" t="s">
        <v>81</v>
      </c>
      <c r="AW335" s="13" t="s">
        <v>33</v>
      </c>
      <c r="AX335" s="13" t="s">
        <v>76</v>
      </c>
      <c r="AY335" s="174" t="s">
        <v>134</v>
      </c>
    </row>
    <row r="336" spans="1:65" s="15" customFormat="1">
      <c r="B336" s="199"/>
      <c r="D336" s="173" t="s">
        <v>143</v>
      </c>
      <c r="E336" s="200" t="s">
        <v>1</v>
      </c>
      <c r="F336" s="201" t="s">
        <v>188</v>
      </c>
      <c r="H336" s="202">
        <v>4.1559999999999997</v>
      </c>
      <c r="I336" s="203"/>
      <c r="L336" s="199"/>
      <c r="M336" s="204"/>
      <c r="N336" s="205"/>
      <c r="O336" s="205"/>
      <c r="P336" s="205"/>
      <c r="Q336" s="205"/>
      <c r="R336" s="205"/>
      <c r="S336" s="205"/>
      <c r="T336" s="206"/>
      <c r="AT336" s="200" t="s">
        <v>143</v>
      </c>
      <c r="AU336" s="200" t="s">
        <v>81</v>
      </c>
      <c r="AV336" s="15" t="s">
        <v>141</v>
      </c>
      <c r="AW336" s="15" t="s">
        <v>33</v>
      </c>
      <c r="AX336" s="15" t="s">
        <v>84</v>
      </c>
      <c r="AY336" s="200" t="s">
        <v>134</v>
      </c>
    </row>
    <row r="337" spans="1:65" s="2" customFormat="1" ht="21.75" customHeight="1">
      <c r="A337" s="32"/>
      <c r="B337" s="157"/>
      <c r="C337" s="158">
        <v>112</v>
      </c>
      <c r="D337" s="158" t="s">
        <v>137</v>
      </c>
      <c r="E337" s="159" t="s">
        <v>565</v>
      </c>
      <c r="F337" s="160" t="s">
        <v>566</v>
      </c>
      <c r="G337" s="161" t="s">
        <v>172</v>
      </c>
      <c r="H337" s="162">
        <v>2</v>
      </c>
      <c r="I337" s="163"/>
      <c r="J337" s="164">
        <f t="shared" ref="J337:J347" si="50">ROUND(I337*H337,2)</f>
        <v>0</v>
      </c>
      <c r="K337" s="165"/>
      <c r="L337" s="33"/>
      <c r="M337" s="166" t="s">
        <v>1</v>
      </c>
      <c r="N337" s="167" t="s">
        <v>42</v>
      </c>
      <c r="O337" s="58"/>
      <c r="P337" s="168">
        <f t="shared" ref="P337:P347" si="51">O337*H337</f>
        <v>0</v>
      </c>
      <c r="Q337" s="168">
        <v>0</v>
      </c>
      <c r="R337" s="168">
        <f t="shared" ref="R337:R347" si="52">Q337*H337</f>
        <v>0</v>
      </c>
      <c r="S337" s="168">
        <v>0</v>
      </c>
      <c r="T337" s="169">
        <f t="shared" ref="T337:T347" si="53"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181</v>
      </c>
      <c r="AT337" s="170" t="s">
        <v>137</v>
      </c>
      <c r="AU337" s="170" t="s">
        <v>81</v>
      </c>
      <c r="AY337" s="17" t="s">
        <v>134</v>
      </c>
      <c r="BE337" s="171">
        <f t="shared" ref="BE337:BE347" si="54">IF(N337="základní",J337,0)</f>
        <v>0</v>
      </c>
      <c r="BF337" s="171">
        <f t="shared" ref="BF337:BF347" si="55">IF(N337="snížená",J337,0)</f>
        <v>0</v>
      </c>
      <c r="BG337" s="171">
        <f t="shared" ref="BG337:BG347" si="56">IF(N337="zákl. přenesená",J337,0)</f>
        <v>0</v>
      </c>
      <c r="BH337" s="171">
        <f t="shared" ref="BH337:BH347" si="57">IF(N337="sníž. přenesená",J337,0)</f>
        <v>0</v>
      </c>
      <c r="BI337" s="171">
        <f t="shared" ref="BI337:BI347" si="58">IF(N337="nulová",J337,0)</f>
        <v>0</v>
      </c>
      <c r="BJ337" s="17" t="s">
        <v>81</v>
      </c>
      <c r="BK337" s="171">
        <f t="shared" ref="BK337:BK347" si="59">ROUND(I337*H337,2)</f>
        <v>0</v>
      </c>
      <c r="BL337" s="17" t="s">
        <v>181</v>
      </c>
      <c r="BM337" s="170" t="s">
        <v>567</v>
      </c>
    </row>
    <row r="338" spans="1:65" s="2" customFormat="1" ht="16.5" customHeight="1">
      <c r="A338" s="32"/>
      <c r="B338" s="157"/>
      <c r="C338" s="188">
        <v>113</v>
      </c>
      <c r="D338" s="188" t="s">
        <v>174</v>
      </c>
      <c r="E338" s="189" t="s">
        <v>568</v>
      </c>
      <c r="F338" s="190" t="s">
        <v>569</v>
      </c>
      <c r="G338" s="191" t="s">
        <v>172</v>
      </c>
      <c r="H338" s="192">
        <v>2</v>
      </c>
      <c r="I338" s="193"/>
      <c r="J338" s="194">
        <f t="shared" si="50"/>
        <v>0</v>
      </c>
      <c r="K338" s="195"/>
      <c r="L338" s="196"/>
      <c r="M338" s="197" t="s">
        <v>1</v>
      </c>
      <c r="N338" s="198" t="s">
        <v>42</v>
      </c>
      <c r="O338" s="58"/>
      <c r="P338" s="168">
        <f t="shared" si="51"/>
        <v>0</v>
      </c>
      <c r="Q338" s="168">
        <v>1.55E-2</v>
      </c>
      <c r="R338" s="168">
        <f t="shared" si="52"/>
        <v>3.1E-2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260</v>
      </c>
      <c r="AT338" s="170" t="s">
        <v>174</v>
      </c>
      <c r="AU338" s="170" t="s">
        <v>81</v>
      </c>
      <c r="AY338" s="17" t="s">
        <v>134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81</v>
      </c>
      <c r="BK338" s="171">
        <f t="shared" si="59"/>
        <v>0</v>
      </c>
      <c r="BL338" s="17" t="s">
        <v>181</v>
      </c>
      <c r="BM338" s="170" t="s">
        <v>570</v>
      </c>
    </row>
    <row r="339" spans="1:65" s="2" customFormat="1" ht="21.75" customHeight="1">
      <c r="A339" s="32"/>
      <c r="B339" s="157"/>
      <c r="C339" s="188">
        <v>114</v>
      </c>
      <c r="D339" s="188" t="s">
        <v>174</v>
      </c>
      <c r="E339" s="189" t="s">
        <v>571</v>
      </c>
      <c r="F339" s="190" t="s">
        <v>572</v>
      </c>
      <c r="G339" s="191" t="s">
        <v>172</v>
      </c>
      <c r="H339" s="192">
        <v>2</v>
      </c>
      <c r="I339" s="193"/>
      <c r="J339" s="194">
        <f t="shared" si="50"/>
        <v>0</v>
      </c>
      <c r="K339" s="195"/>
      <c r="L339" s="196"/>
      <c r="M339" s="197" t="s">
        <v>1</v>
      </c>
      <c r="N339" s="198" t="s">
        <v>42</v>
      </c>
      <c r="O339" s="58"/>
      <c r="P339" s="168">
        <f t="shared" si="51"/>
        <v>0</v>
      </c>
      <c r="Q339" s="168">
        <v>1.1999999999999999E-3</v>
      </c>
      <c r="R339" s="168">
        <f t="shared" si="52"/>
        <v>2.3999999999999998E-3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260</v>
      </c>
      <c r="AT339" s="170" t="s">
        <v>174</v>
      </c>
      <c r="AU339" s="170" t="s">
        <v>81</v>
      </c>
      <c r="AY339" s="17" t="s">
        <v>134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81</v>
      </c>
      <c r="BK339" s="171">
        <f t="shared" si="59"/>
        <v>0</v>
      </c>
      <c r="BL339" s="17" t="s">
        <v>181</v>
      </c>
      <c r="BM339" s="170" t="s">
        <v>573</v>
      </c>
    </row>
    <row r="340" spans="1:65" s="2" customFormat="1" ht="16.5" customHeight="1">
      <c r="A340" s="32"/>
      <c r="B340" s="157"/>
      <c r="C340" s="158">
        <v>115</v>
      </c>
      <c r="D340" s="158" t="s">
        <v>137</v>
      </c>
      <c r="E340" s="159" t="s">
        <v>574</v>
      </c>
      <c r="F340" s="160" t="s">
        <v>575</v>
      </c>
      <c r="G340" s="161" t="s">
        <v>172</v>
      </c>
      <c r="H340" s="162">
        <v>2</v>
      </c>
      <c r="I340" s="163"/>
      <c r="J340" s="164">
        <f t="shared" si="50"/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si="51"/>
        <v>0</v>
      </c>
      <c r="Q340" s="168">
        <v>0</v>
      </c>
      <c r="R340" s="168">
        <f t="shared" si="52"/>
        <v>0</v>
      </c>
      <c r="S340" s="168">
        <v>0</v>
      </c>
      <c r="T340" s="169">
        <f t="shared" si="53"/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181</v>
      </c>
      <c r="AT340" s="170" t="s">
        <v>137</v>
      </c>
      <c r="AU340" s="170" t="s">
        <v>81</v>
      </c>
      <c r="AY340" s="17" t="s">
        <v>134</v>
      </c>
      <c r="BE340" s="171">
        <f t="shared" si="54"/>
        <v>0</v>
      </c>
      <c r="BF340" s="171">
        <f t="shared" si="55"/>
        <v>0</v>
      </c>
      <c r="BG340" s="171">
        <f t="shared" si="56"/>
        <v>0</v>
      </c>
      <c r="BH340" s="171">
        <f t="shared" si="57"/>
        <v>0</v>
      </c>
      <c r="BI340" s="171">
        <f t="shared" si="58"/>
        <v>0</v>
      </c>
      <c r="BJ340" s="17" t="s">
        <v>81</v>
      </c>
      <c r="BK340" s="171">
        <f t="shared" si="59"/>
        <v>0</v>
      </c>
      <c r="BL340" s="17" t="s">
        <v>181</v>
      </c>
      <c r="BM340" s="170" t="s">
        <v>576</v>
      </c>
    </row>
    <row r="341" spans="1:65" s="2" customFormat="1" ht="16.5" customHeight="1">
      <c r="A341" s="32"/>
      <c r="B341" s="157"/>
      <c r="C341" s="188">
        <v>116</v>
      </c>
      <c r="D341" s="188" t="s">
        <v>174</v>
      </c>
      <c r="E341" s="189" t="s">
        <v>577</v>
      </c>
      <c r="F341" s="190" t="s">
        <v>578</v>
      </c>
      <c r="G341" s="191" t="s">
        <v>172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4.4999999999999999E-4</v>
      </c>
      <c r="R341" s="168">
        <f t="shared" si="52"/>
        <v>8.9999999999999998E-4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260</v>
      </c>
      <c r="AT341" s="170" t="s">
        <v>174</v>
      </c>
      <c r="AU341" s="170" t="s">
        <v>81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81</v>
      </c>
      <c r="BK341" s="171">
        <f t="shared" si="59"/>
        <v>0</v>
      </c>
      <c r="BL341" s="17" t="s">
        <v>181</v>
      </c>
      <c r="BM341" s="170" t="s">
        <v>579</v>
      </c>
    </row>
    <row r="342" spans="1:65" s="2" customFormat="1" ht="21.75" customHeight="1">
      <c r="A342" s="32"/>
      <c r="B342" s="157"/>
      <c r="C342" s="158">
        <v>117</v>
      </c>
      <c r="D342" s="158" t="s">
        <v>137</v>
      </c>
      <c r="E342" s="159" t="s">
        <v>580</v>
      </c>
      <c r="F342" s="160" t="s">
        <v>581</v>
      </c>
      <c r="G342" s="161" t="s">
        <v>172</v>
      </c>
      <c r="H342" s="162">
        <v>2</v>
      </c>
      <c r="I342" s="163"/>
      <c r="J342" s="164">
        <f t="shared" si="50"/>
        <v>0</v>
      </c>
      <c r="K342" s="165"/>
      <c r="L342" s="33"/>
      <c r="M342" s="166" t="s">
        <v>1</v>
      </c>
      <c r="N342" s="167" t="s">
        <v>42</v>
      </c>
      <c r="O342" s="58"/>
      <c r="P342" s="168">
        <f t="shared" si="51"/>
        <v>0</v>
      </c>
      <c r="Q342" s="168">
        <v>0</v>
      </c>
      <c r="R342" s="168">
        <f t="shared" si="52"/>
        <v>0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181</v>
      </c>
      <c r="AT342" s="170" t="s">
        <v>137</v>
      </c>
      <c r="AU342" s="170" t="s">
        <v>81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81</v>
      </c>
      <c r="BK342" s="171">
        <f t="shared" si="59"/>
        <v>0</v>
      </c>
      <c r="BL342" s="17" t="s">
        <v>181</v>
      </c>
      <c r="BM342" s="170" t="s">
        <v>582</v>
      </c>
    </row>
    <row r="343" spans="1:65" s="2" customFormat="1" ht="16.5" customHeight="1">
      <c r="A343" s="32"/>
      <c r="B343" s="157"/>
      <c r="C343" s="188">
        <v>118</v>
      </c>
      <c r="D343" s="188" t="s">
        <v>174</v>
      </c>
      <c r="E343" s="189" t="s">
        <v>583</v>
      </c>
      <c r="F343" s="190" t="s">
        <v>584</v>
      </c>
      <c r="G343" s="191" t="s">
        <v>172</v>
      </c>
      <c r="H343" s="192">
        <v>2</v>
      </c>
      <c r="I343" s="193"/>
      <c r="J343" s="194">
        <f t="shared" si="50"/>
        <v>0</v>
      </c>
      <c r="K343" s="195"/>
      <c r="L343" s="196"/>
      <c r="M343" s="197" t="s">
        <v>1</v>
      </c>
      <c r="N343" s="198" t="s">
        <v>42</v>
      </c>
      <c r="O343" s="58"/>
      <c r="P343" s="168">
        <f t="shared" si="51"/>
        <v>0</v>
      </c>
      <c r="Q343" s="168">
        <v>1.3500000000000001E-3</v>
      </c>
      <c r="R343" s="168">
        <f t="shared" si="52"/>
        <v>2.7000000000000001E-3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260</v>
      </c>
      <c r="AT343" s="170" t="s">
        <v>174</v>
      </c>
      <c r="AU343" s="170" t="s">
        <v>81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81</v>
      </c>
      <c r="BK343" s="171">
        <f t="shared" si="59"/>
        <v>0</v>
      </c>
      <c r="BL343" s="17" t="s">
        <v>181</v>
      </c>
      <c r="BM343" s="170" t="s">
        <v>585</v>
      </c>
    </row>
    <row r="344" spans="1:65" s="2" customFormat="1" ht="21.75" customHeight="1">
      <c r="A344" s="32"/>
      <c r="B344" s="157"/>
      <c r="C344" s="158">
        <v>119</v>
      </c>
      <c r="D344" s="158" t="s">
        <v>137</v>
      </c>
      <c r="E344" s="159" t="s">
        <v>586</v>
      </c>
      <c r="F344" s="160" t="s">
        <v>587</v>
      </c>
      <c r="G344" s="161" t="s">
        <v>212</v>
      </c>
      <c r="H344" s="162">
        <v>3.6999999999999998E-2</v>
      </c>
      <c r="I344" s="163"/>
      <c r="J344" s="164">
        <f t="shared" si="50"/>
        <v>0</v>
      </c>
      <c r="K344" s="165"/>
      <c r="L344" s="33"/>
      <c r="M344" s="166" t="s">
        <v>1</v>
      </c>
      <c r="N344" s="167" t="s">
        <v>42</v>
      </c>
      <c r="O344" s="58"/>
      <c r="P344" s="168">
        <f t="shared" si="51"/>
        <v>0</v>
      </c>
      <c r="Q344" s="168">
        <v>0</v>
      </c>
      <c r="R344" s="168">
        <f t="shared" si="52"/>
        <v>0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181</v>
      </c>
      <c r="AT344" s="170" t="s">
        <v>137</v>
      </c>
      <c r="AU344" s="170" t="s">
        <v>81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81</v>
      </c>
      <c r="BK344" s="171">
        <f t="shared" si="59"/>
        <v>0</v>
      </c>
      <c r="BL344" s="17" t="s">
        <v>181</v>
      </c>
      <c r="BM344" s="170" t="s">
        <v>588</v>
      </c>
    </row>
    <row r="345" spans="1:65" s="2" customFormat="1" ht="21.75" customHeight="1">
      <c r="A345" s="32"/>
      <c r="B345" s="157"/>
      <c r="C345" s="158">
        <v>120</v>
      </c>
      <c r="D345" s="158" t="s">
        <v>137</v>
      </c>
      <c r="E345" s="159" t="s">
        <v>589</v>
      </c>
      <c r="F345" s="160" t="s">
        <v>590</v>
      </c>
      <c r="G345" s="161" t="s">
        <v>212</v>
      </c>
      <c r="H345" s="162">
        <v>3.6999999999999998E-2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181</v>
      </c>
      <c r="AT345" s="170" t="s">
        <v>137</v>
      </c>
      <c r="AU345" s="170" t="s">
        <v>81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81</v>
      </c>
      <c r="BK345" s="171">
        <f t="shared" si="59"/>
        <v>0</v>
      </c>
      <c r="BL345" s="17" t="s">
        <v>181</v>
      </c>
      <c r="BM345" s="170" t="s">
        <v>591</v>
      </c>
    </row>
    <row r="346" spans="1:65" s="2" customFormat="1" ht="21.75" customHeight="1">
      <c r="A346" s="32"/>
      <c r="B346" s="157"/>
      <c r="C346" s="158">
        <v>121</v>
      </c>
      <c r="D346" s="158" t="s">
        <v>137</v>
      </c>
      <c r="E346" s="159" t="s">
        <v>592</v>
      </c>
      <c r="F346" s="160" t="s">
        <v>593</v>
      </c>
      <c r="G346" s="161" t="s">
        <v>439</v>
      </c>
      <c r="H346" s="162">
        <v>1</v>
      </c>
      <c r="I346" s="163"/>
      <c r="J346" s="164">
        <f t="shared" si="50"/>
        <v>0</v>
      </c>
      <c r="K346" s="165"/>
      <c r="L346" s="33"/>
      <c r="M346" s="166" t="s">
        <v>1</v>
      </c>
      <c r="N346" s="167" t="s">
        <v>42</v>
      </c>
      <c r="O346" s="58"/>
      <c r="P346" s="168">
        <f t="shared" si="51"/>
        <v>0</v>
      </c>
      <c r="Q346" s="168">
        <v>0</v>
      </c>
      <c r="R346" s="168">
        <f t="shared" si="52"/>
        <v>0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181</v>
      </c>
      <c r="AT346" s="170" t="s">
        <v>137</v>
      </c>
      <c r="AU346" s="170" t="s">
        <v>81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81</v>
      </c>
      <c r="BK346" s="171">
        <f t="shared" si="59"/>
        <v>0</v>
      </c>
      <c r="BL346" s="17" t="s">
        <v>181</v>
      </c>
      <c r="BM346" s="170" t="s">
        <v>594</v>
      </c>
    </row>
    <row r="347" spans="1:65" s="2" customFormat="1" ht="21.75" customHeight="1">
      <c r="A347" s="32"/>
      <c r="B347" s="157"/>
      <c r="C347" s="158">
        <v>122</v>
      </c>
      <c r="D347" s="158" t="s">
        <v>137</v>
      </c>
      <c r="E347" s="159" t="s">
        <v>595</v>
      </c>
      <c r="F347" s="160" t="s">
        <v>596</v>
      </c>
      <c r="G347" s="161" t="s">
        <v>439</v>
      </c>
      <c r="H347" s="162">
        <v>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181</v>
      </c>
      <c r="AT347" s="170" t="s">
        <v>137</v>
      </c>
      <c r="AU347" s="170" t="s">
        <v>81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81</v>
      </c>
      <c r="BK347" s="171">
        <f t="shared" si="59"/>
        <v>0</v>
      </c>
      <c r="BL347" s="17" t="s">
        <v>181</v>
      </c>
      <c r="BM347" s="170" t="s">
        <v>597</v>
      </c>
    </row>
    <row r="348" spans="1:65" s="12" customFormat="1" ht="22.9" customHeight="1">
      <c r="B348" s="144"/>
      <c r="D348" s="145" t="s">
        <v>75</v>
      </c>
      <c r="E348" s="155" t="s">
        <v>598</v>
      </c>
      <c r="F348" s="155" t="s">
        <v>599</v>
      </c>
      <c r="I348" s="147"/>
      <c r="J348" s="156">
        <f>BK348</f>
        <v>0</v>
      </c>
      <c r="L348" s="144"/>
      <c r="M348" s="149"/>
      <c r="N348" s="150"/>
      <c r="O348" s="150"/>
      <c r="P348" s="151">
        <f>SUM(P349:P357)</f>
        <v>0</v>
      </c>
      <c r="Q348" s="150"/>
      <c r="R348" s="151">
        <f>SUM(R349:R357)</f>
        <v>0.30957443000000001</v>
      </c>
      <c r="S348" s="150"/>
      <c r="T348" s="152">
        <f>SUM(T349:T357)</f>
        <v>0</v>
      </c>
      <c r="AR348" s="145" t="s">
        <v>81</v>
      </c>
      <c r="AT348" s="153" t="s">
        <v>75</v>
      </c>
      <c r="AU348" s="153" t="s">
        <v>84</v>
      </c>
      <c r="AY348" s="145" t="s">
        <v>134</v>
      </c>
      <c r="BK348" s="154">
        <f>SUM(BK349:BK357)</f>
        <v>0</v>
      </c>
    </row>
    <row r="349" spans="1:65" s="2" customFormat="1" ht="21.75" customHeight="1">
      <c r="A349" s="32"/>
      <c r="B349" s="157"/>
      <c r="C349" s="158">
        <v>123</v>
      </c>
      <c r="D349" s="158" t="s">
        <v>137</v>
      </c>
      <c r="E349" s="159" t="s">
        <v>600</v>
      </c>
      <c r="F349" s="160" t="s">
        <v>601</v>
      </c>
      <c r="G349" s="161" t="s">
        <v>140</v>
      </c>
      <c r="H349" s="162">
        <v>5.2389999999999999</v>
      </c>
      <c r="I349" s="163"/>
      <c r="J349" s="164">
        <f>ROUND(I349*H349,2)</f>
        <v>0</v>
      </c>
      <c r="K349" s="165"/>
      <c r="L349" s="33"/>
      <c r="M349" s="166" t="s">
        <v>1</v>
      </c>
      <c r="N349" s="167" t="s">
        <v>42</v>
      </c>
      <c r="O349" s="58"/>
      <c r="P349" s="168">
        <f>O349*H349</f>
        <v>0</v>
      </c>
      <c r="Q349" s="168">
        <v>3.7670000000000002E-2</v>
      </c>
      <c r="R349" s="168">
        <f>Q349*H349</f>
        <v>0.19735313000000002</v>
      </c>
      <c r="S349" s="168">
        <v>0</v>
      </c>
      <c r="T349" s="169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181</v>
      </c>
      <c r="AT349" s="170" t="s">
        <v>137</v>
      </c>
      <c r="AU349" s="170" t="s">
        <v>81</v>
      </c>
      <c r="AY349" s="17" t="s">
        <v>134</v>
      </c>
      <c r="BE349" s="171">
        <f>IF(N349="základní",J349,0)</f>
        <v>0</v>
      </c>
      <c r="BF349" s="171">
        <f>IF(N349="snížená",J349,0)</f>
        <v>0</v>
      </c>
      <c r="BG349" s="171">
        <f>IF(N349="zákl. přenesená",J349,0)</f>
        <v>0</v>
      </c>
      <c r="BH349" s="171">
        <f>IF(N349="sníž. přenesená",J349,0)</f>
        <v>0</v>
      </c>
      <c r="BI349" s="171">
        <f>IF(N349="nulová",J349,0)</f>
        <v>0</v>
      </c>
      <c r="BJ349" s="17" t="s">
        <v>81</v>
      </c>
      <c r="BK349" s="171">
        <f>ROUND(I349*H349,2)</f>
        <v>0</v>
      </c>
      <c r="BL349" s="17" t="s">
        <v>181</v>
      </c>
      <c r="BM349" s="170" t="s">
        <v>602</v>
      </c>
    </row>
    <row r="350" spans="1:65" s="13" customFormat="1">
      <c r="B350" s="172"/>
      <c r="D350" s="173" t="s">
        <v>143</v>
      </c>
      <c r="E350" s="174" t="s">
        <v>1</v>
      </c>
      <c r="F350" s="175" t="s">
        <v>603</v>
      </c>
      <c r="H350" s="176">
        <v>4.3540000000000001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143</v>
      </c>
      <c r="AU350" s="174" t="s">
        <v>81</v>
      </c>
      <c r="AV350" s="13" t="s">
        <v>81</v>
      </c>
      <c r="AW350" s="13" t="s">
        <v>33</v>
      </c>
      <c r="AX350" s="13" t="s">
        <v>76</v>
      </c>
      <c r="AY350" s="174" t="s">
        <v>134</v>
      </c>
    </row>
    <row r="351" spans="1:65" s="13" customFormat="1">
      <c r="B351" s="172"/>
      <c r="D351" s="173" t="s">
        <v>143</v>
      </c>
      <c r="E351" s="174" t="s">
        <v>1</v>
      </c>
      <c r="F351" s="175" t="s">
        <v>246</v>
      </c>
      <c r="H351" s="176">
        <v>0.88500000000000001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143</v>
      </c>
      <c r="AU351" s="174" t="s">
        <v>81</v>
      </c>
      <c r="AV351" s="13" t="s">
        <v>81</v>
      </c>
      <c r="AW351" s="13" t="s">
        <v>33</v>
      </c>
      <c r="AX351" s="13" t="s">
        <v>76</v>
      </c>
      <c r="AY351" s="174" t="s">
        <v>134</v>
      </c>
    </row>
    <row r="352" spans="1:65" s="15" customFormat="1">
      <c r="B352" s="199"/>
      <c r="D352" s="173" t="s">
        <v>143</v>
      </c>
      <c r="E352" s="200" t="s">
        <v>1</v>
      </c>
      <c r="F352" s="201" t="s">
        <v>188</v>
      </c>
      <c r="H352" s="202">
        <v>5.2389999999999999</v>
      </c>
      <c r="I352" s="203"/>
      <c r="L352" s="199"/>
      <c r="M352" s="204"/>
      <c r="N352" s="205"/>
      <c r="O352" s="205"/>
      <c r="P352" s="205"/>
      <c r="Q352" s="205"/>
      <c r="R352" s="205"/>
      <c r="S352" s="205"/>
      <c r="T352" s="206"/>
      <c r="AT352" s="200" t="s">
        <v>143</v>
      </c>
      <c r="AU352" s="200" t="s">
        <v>81</v>
      </c>
      <c r="AV352" s="15" t="s">
        <v>141</v>
      </c>
      <c r="AW352" s="15" t="s">
        <v>33</v>
      </c>
      <c r="AX352" s="15" t="s">
        <v>84</v>
      </c>
      <c r="AY352" s="200" t="s">
        <v>134</v>
      </c>
    </row>
    <row r="353" spans="1:65" s="2" customFormat="1" ht="16.5" customHeight="1">
      <c r="A353" s="32"/>
      <c r="B353" s="157"/>
      <c r="C353" s="158">
        <v>124</v>
      </c>
      <c r="D353" s="158" t="s">
        <v>137</v>
      </c>
      <c r="E353" s="159" t="s">
        <v>604</v>
      </c>
      <c r="F353" s="160" t="s">
        <v>605</v>
      </c>
      <c r="G353" s="161" t="s">
        <v>140</v>
      </c>
      <c r="H353" s="162">
        <v>5.2389999999999999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2.9999999999999997E-4</v>
      </c>
      <c r="R353" s="168">
        <f>Q353*H353</f>
        <v>1.5716999999999999E-3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181</v>
      </c>
      <c r="AT353" s="170" t="s">
        <v>137</v>
      </c>
      <c r="AU353" s="170" t="s">
        <v>81</v>
      </c>
      <c r="AY353" s="17" t="s">
        <v>134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81</v>
      </c>
      <c r="BK353" s="171">
        <f>ROUND(I353*H353,2)</f>
        <v>0</v>
      </c>
      <c r="BL353" s="17" t="s">
        <v>181</v>
      </c>
      <c r="BM353" s="170" t="s">
        <v>606</v>
      </c>
    </row>
    <row r="354" spans="1:65" s="2" customFormat="1" ht="16.5" customHeight="1">
      <c r="A354" s="32"/>
      <c r="B354" s="157"/>
      <c r="C354" s="188">
        <v>125</v>
      </c>
      <c r="D354" s="188" t="s">
        <v>174</v>
      </c>
      <c r="E354" s="189" t="s">
        <v>607</v>
      </c>
      <c r="F354" s="190" t="s">
        <v>608</v>
      </c>
      <c r="G354" s="191" t="s">
        <v>140</v>
      </c>
      <c r="H354" s="192">
        <v>5.7629999999999999</v>
      </c>
      <c r="I354" s="193"/>
      <c r="J354" s="194">
        <f>ROUND(I354*H354,2)</f>
        <v>0</v>
      </c>
      <c r="K354" s="195"/>
      <c r="L354" s="196"/>
      <c r="M354" s="197" t="s">
        <v>1</v>
      </c>
      <c r="N354" s="198" t="s">
        <v>42</v>
      </c>
      <c r="O354" s="58"/>
      <c r="P354" s="168">
        <f>O354*H354</f>
        <v>0</v>
      </c>
      <c r="Q354" s="168">
        <v>1.9199999999999998E-2</v>
      </c>
      <c r="R354" s="168">
        <f>Q354*H354</f>
        <v>0.11064959999999999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260</v>
      </c>
      <c r="AT354" s="170" t="s">
        <v>174</v>
      </c>
      <c r="AU354" s="170" t="s">
        <v>81</v>
      </c>
      <c r="AY354" s="17" t="s">
        <v>134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81</v>
      </c>
      <c r="BK354" s="171">
        <f>ROUND(I354*H354,2)</f>
        <v>0</v>
      </c>
      <c r="BL354" s="17" t="s">
        <v>181</v>
      </c>
      <c r="BM354" s="170" t="s">
        <v>609</v>
      </c>
    </row>
    <row r="355" spans="1:65" s="13" customFormat="1">
      <c r="B355" s="172"/>
      <c r="D355" s="173" t="s">
        <v>143</v>
      </c>
      <c r="F355" s="175" t="s">
        <v>610</v>
      </c>
      <c r="H355" s="176">
        <v>5.7629999999999999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143</v>
      </c>
      <c r="AU355" s="174" t="s">
        <v>81</v>
      </c>
      <c r="AV355" s="13" t="s">
        <v>81</v>
      </c>
      <c r="AW355" s="13" t="s">
        <v>3</v>
      </c>
      <c r="AX355" s="13" t="s">
        <v>84</v>
      </c>
      <c r="AY355" s="174" t="s">
        <v>134</v>
      </c>
    </row>
    <row r="356" spans="1:65" s="2" customFormat="1" ht="21.75" customHeight="1">
      <c r="A356" s="32"/>
      <c r="B356" s="157"/>
      <c r="C356" s="158">
        <v>126</v>
      </c>
      <c r="D356" s="158" t="s">
        <v>137</v>
      </c>
      <c r="E356" s="159" t="s">
        <v>611</v>
      </c>
      <c r="F356" s="160" t="s">
        <v>612</v>
      </c>
      <c r="G356" s="161" t="s">
        <v>212</v>
      </c>
      <c r="H356" s="162">
        <v>0.31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181</v>
      </c>
      <c r="AT356" s="170" t="s">
        <v>137</v>
      </c>
      <c r="AU356" s="170" t="s">
        <v>81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81</v>
      </c>
      <c r="BK356" s="171">
        <f>ROUND(I356*H356,2)</f>
        <v>0</v>
      </c>
      <c r="BL356" s="17" t="s">
        <v>181</v>
      </c>
      <c r="BM356" s="170" t="s">
        <v>613</v>
      </c>
    </row>
    <row r="357" spans="1:65" s="2" customFormat="1" ht="21.75" customHeight="1">
      <c r="A357" s="32"/>
      <c r="B357" s="157"/>
      <c r="C357" s="158">
        <v>127</v>
      </c>
      <c r="D357" s="158" t="s">
        <v>137</v>
      </c>
      <c r="E357" s="159" t="s">
        <v>614</v>
      </c>
      <c r="F357" s="160" t="s">
        <v>615</v>
      </c>
      <c r="G357" s="161" t="s">
        <v>212</v>
      </c>
      <c r="H357" s="162">
        <v>0.31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181</v>
      </c>
      <c r="AT357" s="170" t="s">
        <v>137</v>
      </c>
      <c r="AU357" s="170" t="s">
        <v>81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81</v>
      </c>
      <c r="BK357" s="171">
        <f>ROUND(I357*H357,2)</f>
        <v>0</v>
      </c>
      <c r="BL357" s="17" t="s">
        <v>181</v>
      </c>
      <c r="BM357" s="170" t="s">
        <v>616</v>
      </c>
    </row>
    <row r="358" spans="1:65" s="12" customFormat="1" ht="22.9" customHeight="1">
      <c r="B358" s="144"/>
      <c r="D358" s="145" t="s">
        <v>75</v>
      </c>
      <c r="E358" s="155" t="s">
        <v>617</v>
      </c>
      <c r="F358" s="155" t="s">
        <v>618</v>
      </c>
      <c r="I358" s="147"/>
      <c r="J358" s="156">
        <f>BK358</f>
        <v>0</v>
      </c>
      <c r="L358" s="144"/>
      <c r="M358" s="149"/>
      <c r="N358" s="150"/>
      <c r="O358" s="150"/>
      <c r="P358" s="151">
        <f>SUM(P359:P369)</f>
        <v>0</v>
      </c>
      <c r="Q358" s="150"/>
      <c r="R358" s="151">
        <f>SUM(R359:R369)</f>
        <v>9.3260000000000001E-4</v>
      </c>
      <c r="S358" s="150"/>
      <c r="T358" s="152">
        <f>SUM(T359:T369)</f>
        <v>1.6796999999999999E-2</v>
      </c>
      <c r="AR358" s="145" t="s">
        <v>81</v>
      </c>
      <c r="AT358" s="153" t="s">
        <v>75</v>
      </c>
      <c r="AU358" s="153" t="s">
        <v>84</v>
      </c>
      <c r="AY358" s="145" t="s">
        <v>134</v>
      </c>
      <c r="BK358" s="154">
        <f>SUM(BK359:BK369)</f>
        <v>0</v>
      </c>
    </row>
    <row r="359" spans="1:65" s="2" customFormat="1" ht="21.75" customHeight="1">
      <c r="A359" s="32"/>
      <c r="B359" s="157"/>
      <c r="C359" s="158">
        <v>128</v>
      </c>
      <c r="D359" s="158" t="s">
        <v>137</v>
      </c>
      <c r="E359" s="159" t="s">
        <v>619</v>
      </c>
      <c r="F359" s="160" t="s">
        <v>620</v>
      </c>
      <c r="G359" s="161" t="s">
        <v>140</v>
      </c>
      <c r="H359" s="162">
        <v>5.5990000000000002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3.0000000000000001E-3</v>
      </c>
      <c r="T359" s="169">
        <f>S359*H359</f>
        <v>1.6796999999999999E-2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181</v>
      </c>
      <c r="AT359" s="170" t="s">
        <v>137</v>
      </c>
      <c r="AU359" s="170" t="s">
        <v>81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81</v>
      </c>
      <c r="BK359" s="171">
        <f>ROUND(I359*H359,2)</f>
        <v>0</v>
      </c>
      <c r="BL359" s="17" t="s">
        <v>181</v>
      </c>
      <c r="BM359" s="170" t="s">
        <v>621</v>
      </c>
    </row>
    <row r="360" spans="1:65" s="14" customFormat="1">
      <c r="B360" s="181"/>
      <c r="D360" s="173" t="s">
        <v>143</v>
      </c>
      <c r="E360" s="182" t="s">
        <v>1</v>
      </c>
      <c r="F360" s="183" t="s">
        <v>622</v>
      </c>
      <c r="H360" s="182" t="s">
        <v>1</v>
      </c>
      <c r="I360" s="184"/>
      <c r="L360" s="181"/>
      <c r="M360" s="185"/>
      <c r="N360" s="186"/>
      <c r="O360" s="186"/>
      <c r="P360" s="186"/>
      <c r="Q360" s="186"/>
      <c r="R360" s="186"/>
      <c r="S360" s="186"/>
      <c r="T360" s="187"/>
      <c r="AT360" s="182" t="s">
        <v>143</v>
      </c>
      <c r="AU360" s="182" t="s">
        <v>81</v>
      </c>
      <c r="AV360" s="14" t="s">
        <v>84</v>
      </c>
      <c r="AW360" s="14" t="s">
        <v>33</v>
      </c>
      <c r="AX360" s="14" t="s">
        <v>76</v>
      </c>
      <c r="AY360" s="182" t="s">
        <v>134</v>
      </c>
    </row>
    <row r="361" spans="1:65" s="13" customFormat="1">
      <c r="B361" s="172"/>
      <c r="D361" s="173" t="s">
        <v>143</v>
      </c>
      <c r="E361" s="174" t="s">
        <v>1</v>
      </c>
      <c r="F361" s="175" t="s">
        <v>563</v>
      </c>
      <c r="H361" s="176">
        <v>0.99199999999999999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143</v>
      </c>
      <c r="AU361" s="174" t="s">
        <v>81</v>
      </c>
      <c r="AV361" s="13" t="s">
        <v>81</v>
      </c>
      <c r="AW361" s="13" t="s">
        <v>33</v>
      </c>
      <c r="AX361" s="13" t="s">
        <v>76</v>
      </c>
      <c r="AY361" s="174" t="s">
        <v>134</v>
      </c>
    </row>
    <row r="362" spans="1:65" s="13" customFormat="1">
      <c r="B362" s="172"/>
      <c r="D362" s="173" t="s">
        <v>143</v>
      </c>
      <c r="E362" s="174" t="s">
        <v>1</v>
      </c>
      <c r="F362" s="175" t="s">
        <v>564</v>
      </c>
      <c r="H362" s="176">
        <v>3.1640000000000001</v>
      </c>
      <c r="I362" s="177"/>
      <c r="L362" s="172"/>
      <c r="M362" s="178"/>
      <c r="N362" s="179"/>
      <c r="O362" s="179"/>
      <c r="P362" s="179"/>
      <c r="Q362" s="179"/>
      <c r="R362" s="179"/>
      <c r="S362" s="179"/>
      <c r="T362" s="180"/>
      <c r="AT362" s="174" t="s">
        <v>143</v>
      </c>
      <c r="AU362" s="174" t="s">
        <v>81</v>
      </c>
      <c r="AV362" s="13" t="s">
        <v>81</v>
      </c>
      <c r="AW362" s="13" t="s">
        <v>33</v>
      </c>
      <c r="AX362" s="13" t="s">
        <v>76</v>
      </c>
      <c r="AY362" s="174" t="s">
        <v>134</v>
      </c>
    </row>
    <row r="363" spans="1:65" s="13" customFormat="1">
      <c r="B363" s="172"/>
      <c r="D363" s="173" t="s">
        <v>143</v>
      </c>
      <c r="E363" s="174" t="s">
        <v>1</v>
      </c>
      <c r="F363" s="175" t="s">
        <v>623</v>
      </c>
      <c r="H363" s="176">
        <v>1.4430000000000001</v>
      </c>
      <c r="I363" s="177"/>
      <c r="L363" s="172"/>
      <c r="M363" s="178"/>
      <c r="N363" s="179"/>
      <c r="O363" s="179"/>
      <c r="P363" s="179"/>
      <c r="Q363" s="179"/>
      <c r="R363" s="179"/>
      <c r="S363" s="179"/>
      <c r="T363" s="180"/>
      <c r="AT363" s="174" t="s">
        <v>143</v>
      </c>
      <c r="AU363" s="174" t="s">
        <v>81</v>
      </c>
      <c r="AV363" s="13" t="s">
        <v>81</v>
      </c>
      <c r="AW363" s="13" t="s">
        <v>33</v>
      </c>
      <c r="AX363" s="13" t="s">
        <v>76</v>
      </c>
      <c r="AY363" s="174" t="s">
        <v>134</v>
      </c>
    </row>
    <row r="364" spans="1:65" s="15" customFormat="1">
      <c r="B364" s="199"/>
      <c r="D364" s="173" t="s">
        <v>143</v>
      </c>
      <c r="E364" s="200" t="s">
        <v>1</v>
      </c>
      <c r="F364" s="201" t="s">
        <v>188</v>
      </c>
      <c r="H364" s="202">
        <v>5.5990000000000002</v>
      </c>
      <c r="I364" s="203"/>
      <c r="L364" s="199"/>
      <c r="M364" s="204"/>
      <c r="N364" s="205"/>
      <c r="O364" s="205"/>
      <c r="P364" s="205"/>
      <c r="Q364" s="205"/>
      <c r="R364" s="205"/>
      <c r="S364" s="205"/>
      <c r="T364" s="206"/>
      <c r="AT364" s="200" t="s">
        <v>143</v>
      </c>
      <c r="AU364" s="200" t="s">
        <v>81</v>
      </c>
      <c r="AV364" s="15" t="s">
        <v>141</v>
      </c>
      <c r="AW364" s="15" t="s">
        <v>33</v>
      </c>
      <c r="AX364" s="15" t="s">
        <v>84</v>
      </c>
      <c r="AY364" s="200" t="s">
        <v>134</v>
      </c>
    </row>
    <row r="365" spans="1:65" s="2" customFormat="1" ht="16.5" customHeight="1">
      <c r="A365" s="32"/>
      <c r="B365" s="157"/>
      <c r="C365" s="158">
        <v>129</v>
      </c>
      <c r="D365" s="158" t="s">
        <v>137</v>
      </c>
      <c r="E365" s="159" t="s">
        <v>624</v>
      </c>
      <c r="F365" s="160" t="s">
        <v>625</v>
      </c>
      <c r="G365" s="161" t="s">
        <v>270</v>
      </c>
      <c r="H365" s="162">
        <v>3.5</v>
      </c>
      <c r="I365" s="163"/>
      <c r="J365" s="164">
        <f>ROUND(I365*H365,2)</f>
        <v>0</v>
      </c>
      <c r="K365" s="165"/>
      <c r="L365" s="33"/>
      <c r="M365" s="166" t="s">
        <v>1</v>
      </c>
      <c r="N365" s="167" t="s">
        <v>42</v>
      </c>
      <c r="O365" s="58"/>
      <c r="P365" s="168">
        <f>O365*H365</f>
        <v>0</v>
      </c>
      <c r="Q365" s="168">
        <v>1.0000000000000001E-5</v>
      </c>
      <c r="R365" s="168">
        <f>Q365*H365</f>
        <v>3.5000000000000004E-5</v>
      </c>
      <c r="S365" s="168">
        <v>0</v>
      </c>
      <c r="T365" s="169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0" t="s">
        <v>181</v>
      </c>
      <c r="AT365" s="170" t="s">
        <v>137</v>
      </c>
      <c r="AU365" s="170" t="s">
        <v>81</v>
      </c>
      <c r="AY365" s="17" t="s">
        <v>134</v>
      </c>
      <c r="BE365" s="171">
        <f>IF(N365="základní",J365,0)</f>
        <v>0</v>
      </c>
      <c r="BF365" s="171">
        <f>IF(N365="snížená",J365,0)</f>
        <v>0</v>
      </c>
      <c r="BG365" s="171">
        <f>IF(N365="zákl. přenesená",J365,0)</f>
        <v>0</v>
      </c>
      <c r="BH365" s="171">
        <f>IF(N365="sníž. přenesená",J365,0)</f>
        <v>0</v>
      </c>
      <c r="BI365" s="171">
        <f>IF(N365="nulová",J365,0)</f>
        <v>0</v>
      </c>
      <c r="BJ365" s="17" t="s">
        <v>81</v>
      </c>
      <c r="BK365" s="171">
        <f>ROUND(I365*H365,2)</f>
        <v>0</v>
      </c>
      <c r="BL365" s="17" t="s">
        <v>181</v>
      </c>
      <c r="BM365" s="170" t="s">
        <v>626</v>
      </c>
    </row>
    <row r="366" spans="1:65" s="2" customFormat="1" ht="16.5" customHeight="1">
      <c r="A366" s="32"/>
      <c r="B366" s="157"/>
      <c r="C366" s="188">
        <v>130</v>
      </c>
      <c r="D366" s="188" t="s">
        <v>174</v>
      </c>
      <c r="E366" s="189" t="s">
        <v>627</v>
      </c>
      <c r="F366" s="190" t="s">
        <v>628</v>
      </c>
      <c r="G366" s="191" t="s">
        <v>270</v>
      </c>
      <c r="H366" s="192">
        <v>4.08</v>
      </c>
      <c r="I366" s="193"/>
      <c r="J366" s="194">
        <f>ROUND(I366*H366,2)</f>
        <v>0</v>
      </c>
      <c r="K366" s="195"/>
      <c r="L366" s="196"/>
      <c r="M366" s="197" t="s">
        <v>1</v>
      </c>
      <c r="N366" s="198" t="s">
        <v>42</v>
      </c>
      <c r="O366" s="58"/>
      <c r="P366" s="168">
        <f>O366*H366</f>
        <v>0</v>
      </c>
      <c r="Q366" s="168">
        <v>2.2000000000000001E-4</v>
      </c>
      <c r="R366" s="168">
        <f>Q366*H366</f>
        <v>8.9760000000000003E-4</v>
      </c>
      <c r="S366" s="168">
        <v>0</v>
      </c>
      <c r="T366" s="169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70" t="s">
        <v>260</v>
      </c>
      <c r="AT366" s="170" t="s">
        <v>174</v>
      </c>
      <c r="AU366" s="170" t="s">
        <v>81</v>
      </c>
      <c r="AY366" s="17" t="s">
        <v>134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7" t="s">
        <v>81</v>
      </c>
      <c r="BK366" s="171">
        <f>ROUND(I366*H366,2)</f>
        <v>0</v>
      </c>
      <c r="BL366" s="17" t="s">
        <v>181</v>
      </c>
      <c r="BM366" s="170" t="s">
        <v>629</v>
      </c>
    </row>
    <row r="367" spans="1:65" s="13" customFormat="1">
      <c r="B367" s="172"/>
      <c r="D367" s="173" t="s">
        <v>143</v>
      </c>
      <c r="F367" s="175" t="s">
        <v>630</v>
      </c>
      <c r="H367" s="176">
        <v>4.08</v>
      </c>
      <c r="I367" s="177"/>
      <c r="L367" s="172"/>
      <c r="M367" s="178"/>
      <c r="N367" s="179"/>
      <c r="O367" s="179"/>
      <c r="P367" s="179"/>
      <c r="Q367" s="179"/>
      <c r="R367" s="179"/>
      <c r="S367" s="179"/>
      <c r="T367" s="180"/>
      <c r="AT367" s="174" t="s">
        <v>143</v>
      </c>
      <c r="AU367" s="174" t="s">
        <v>81</v>
      </c>
      <c r="AV367" s="13" t="s">
        <v>81</v>
      </c>
      <c r="AW367" s="13" t="s">
        <v>3</v>
      </c>
      <c r="AX367" s="13" t="s">
        <v>84</v>
      </c>
      <c r="AY367" s="174" t="s">
        <v>134</v>
      </c>
    </row>
    <row r="368" spans="1:65" s="2" customFormat="1" ht="21.75" customHeight="1">
      <c r="A368" s="32"/>
      <c r="B368" s="157"/>
      <c r="C368" s="158">
        <v>131</v>
      </c>
      <c r="D368" s="158" t="s">
        <v>137</v>
      </c>
      <c r="E368" s="159" t="s">
        <v>631</v>
      </c>
      <c r="F368" s="160" t="s">
        <v>632</v>
      </c>
      <c r="G368" s="161" t="s">
        <v>212</v>
      </c>
      <c r="H368" s="162">
        <v>1E-3</v>
      </c>
      <c r="I368" s="163"/>
      <c r="J368" s="164">
        <f>ROUND(I368*H368,2)</f>
        <v>0</v>
      </c>
      <c r="K368" s="165"/>
      <c r="L368" s="33"/>
      <c r="M368" s="166" t="s">
        <v>1</v>
      </c>
      <c r="N368" s="167" t="s">
        <v>42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181</v>
      </c>
      <c r="AT368" s="170" t="s">
        <v>137</v>
      </c>
      <c r="AU368" s="170" t="s">
        <v>81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181</v>
      </c>
      <c r="BM368" s="170" t="s">
        <v>633</v>
      </c>
    </row>
    <row r="369" spans="1:65" s="2" customFormat="1" ht="21.75" customHeight="1">
      <c r="A369" s="32"/>
      <c r="B369" s="157"/>
      <c r="C369" s="158">
        <v>132</v>
      </c>
      <c r="D369" s="158" t="s">
        <v>137</v>
      </c>
      <c r="E369" s="159" t="s">
        <v>634</v>
      </c>
      <c r="F369" s="160" t="s">
        <v>635</v>
      </c>
      <c r="G369" s="161" t="s">
        <v>212</v>
      </c>
      <c r="H369" s="162">
        <v>1E-3</v>
      </c>
      <c r="I369" s="163"/>
      <c r="J369" s="164">
        <f>ROUND(I369*H369,2)</f>
        <v>0</v>
      </c>
      <c r="K369" s="165"/>
      <c r="L369" s="33"/>
      <c r="M369" s="166" t="s">
        <v>1</v>
      </c>
      <c r="N369" s="167" t="s">
        <v>42</v>
      </c>
      <c r="O369" s="58"/>
      <c r="P369" s="168">
        <f>O369*H369</f>
        <v>0</v>
      </c>
      <c r="Q369" s="168">
        <v>0</v>
      </c>
      <c r="R369" s="168">
        <f>Q369*H369</f>
        <v>0</v>
      </c>
      <c r="S369" s="168">
        <v>0</v>
      </c>
      <c r="T369" s="169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181</v>
      </c>
      <c r="AT369" s="170" t="s">
        <v>137</v>
      </c>
      <c r="AU369" s="170" t="s">
        <v>81</v>
      </c>
      <c r="AY369" s="17" t="s">
        <v>134</v>
      </c>
      <c r="BE369" s="171">
        <f>IF(N369="základní",J369,0)</f>
        <v>0</v>
      </c>
      <c r="BF369" s="171">
        <f>IF(N369="snížená",J369,0)</f>
        <v>0</v>
      </c>
      <c r="BG369" s="171">
        <f>IF(N369="zákl. přenesená",J369,0)</f>
        <v>0</v>
      </c>
      <c r="BH369" s="171">
        <f>IF(N369="sníž. přenesená",J369,0)</f>
        <v>0</v>
      </c>
      <c r="BI369" s="171">
        <f>IF(N369="nulová",J369,0)</f>
        <v>0</v>
      </c>
      <c r="BJ369" s="17" t="s">
        <v>81</v>
      </c>
      <c r="BK369" s="171">
        <f>ROUND(I369*H369,2)</f>
        <v>0</v>
      </c>
      <c r="BL369" s="17" t="s">
        <v>181</v>
      </c>
      <c r="BM369" s="170" t="s">
        <v>636</v>
      </c>
    </row>
    <row r="370" spans="1:65" s="12" customFormat="1" ht="22.9" customHeight="1">
      <c r="B370" s="144"/>
      <c r="D370" s="145" t="s">
        <v>75</v>
      </c>
      <c r="E370" s="155" t="s">
        <v>637</v>
      </c>
      <c r="F370" s="155" t="s">
        <v>638</v>
      </c>
      <c r="I370" s="147"/>
      <c r="J370" s="156">
        <f>BK370</f>
        <v>0</v>
      </c>
      <c r="L370" s="144"/>
      <c r="M370" s="149"/>
      <c r="N370" s="150"/>
      <c r="O370" s="150"/>
      <c r="P370" s="151">
        <f>SUM(P371:P386)</f>
        <v>0</v>
      </c>
      <c r="Q370" s="150"/>
      <c r="R370" s="151">
        <f>SUM(R371:R386)</f>
        <v>1.2520225999999999</v>
      </c>
      <c r="S370" s="150"/>
      <c r="T370" s="152">
        <f>SUM(T371:T386)</f>
        <v>0</v>
      </c>
      <c r="AR370" s="145" t="s">
        <v>81</v>
      </c>
      <c r="AT370" s="153" t="s">
        <v>75</v>
      </c>
      <c r="AU370" s="153" t="s">
        <v>84</v>
      </c>
      <c r="AY370" s="145" t="s">
        <v>134</v>
      </c>
      <c r="BK370" s="154">
        <f>SUM(BK371:BK386)</f>
        <v>0</v>
      </c>
    </row>
    <row r="371" spans="1:65" s="2" customFormat="1" ht="21.75" customHeight="1">
      <c r="A371" s="32"/>
      <c r="B371" s="157"/>
      <c r="C371" s="158">
        <v>133</v>
      </c>
      <c r="D371" s="158" t="s">
        <v>137</v>
      </c>
      <c r="E371" s="159" t="s">
        <v>639</v>
      </c>
      <c r="F371" s="160" t="s">
        <v>640</v>
      </c>
      <c r="G371" s="161" t="s">
        <v>270</v>
      </c>
      <c r="H371" s="162">
        <v>12.22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3.5E-4</v>
      </c>
      <c r="R371" s="168">
        <f>Q371*H371</f>
        <v>4.2770000000000004E-3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181</v>
      </c>
      <c r="AT371" s="170" t="s">
        <v>137</v>
      </c>
      <c r="AU371" s="170" t="s">
        <v>81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81</v>
      </c>
      <c r="BK371" s="171">
        <f>ROUND(I371*H371,2)</f>
        <v>0</v>
      </c>
      <c r="BL371" s="17" t="s">
        <v>181</v>
      </c>
      <c r="BM371" s="170" t="s">
        <v>641</v>
      </c>
    </row>
    <row r="372" spans="1:65" s="13" customFormat="1">
      <c r="B372" s="172"/>
      <c r="D372" s="173" t="s">
        <v>143</v>
      </c>
      <c r="E372" s="174" t="s">
        <v>1</v>
      </c>
      <c r="F372" s="175" t="s">
        <v>642</v>
      </c>
      <c r="H372" s="176">
        <v>3.75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143</v>
      </c>
      <c r="AU372" s="174" t="s">
        <v>81</v>
      </c>
      <c r="AV372" s="13" t="s">
        <v>81</v>
      </c>
      <c r="AW372" s="13" t="s">
        <v>33</v>
      </c>
      <c r="AX372" s="13" t="s">
        <v>76</v>
      </c>
      <c r="AY372" s="174" t="s">
        <v>134</v>
      </c>
    </row>
    <row r="373" spans="1:65" s="13" customFormat="1">
      <c r="B373" s="172"/>
      <c r="D373" s="173" t="s">
        <v>143</v>
      </c>
      <c r="E373" s="174" t="s">
        <v>1</v>
      </c>
      <c r="F373" s="175" t="s">
        <v>534</v>
      </c>
      <c r="H373" s="176">
        <v>8.4700000000000006</v>
      </c>
      <c r="I373" s="177"/>
      <c r="L373" s="172"/>
      <c r="M373" s="178"/>
      <c r="N373" s="179"/>
      <c r="O373" s="179"/>
      <c r="P373" s="179"/>
      <c r="Q373" s="179"/>
      <c r="R373" s="179"/>
      <c r="S373" s="179"/>
      <c r="T373" s="180"/>
      <c r="AT373" s="174" t="s">
        <v>143</v>
      </c>
      <c r="AU373" s="174" t="s">
        <v>81</v>
      </c>
      <c r="AV373" s="13" t="s">
        <v>81</v>
      </c>
      <c r="AW373" s="13" t="s">
        <v>33</v>
      </c>
      <c r="AX373" s="13" t="s">
        <v>76</v>
      </c>
      <c r="AY373" s="174" t="s">
        <v>134</v>
      </c>
    </row>
    <row r="374" spans="1:65" s="15" customFormat="1">
      <c r="B374" s="199"/>
      <c r="D374" s="173" t="s">
        <v>143</v>
      </c>
      <c r="E374" s="200" t="s">
        <v>1</v>
      </c>
      <c r="F374" s="201" t="s">
        <v>188</v>
      </c>
      <c r="H374" s="202">
        <v>12.22</v>
      </c>
      <c r="I374" s="203"/>
      <c r="L374" s="199"/>
      <c r="M374" s="204"/>
      <c r="N374" s="205"/>
      <c r="O374" s="205"/>
      <c r="P374" s="205"/>
      <c r="Q374" s="205"/>
      <c r="R374" s="205"/>
      <c r="S374" s="205"/>
      <c r="T374" s="206"/>
      <c r="AT374" s="200" t="s">
        <v>143</v>
      </c>
      <c r="AU374" s="200" t="s">
        <v>81</v>
      </c>
      <c r="AV374" s="15" t="s">
        <v>141</v>
      </c>
      <c r="AW374" s="15" t="s">
        <v>33</v>
      </c>
      <c r="AX374" s="15" t="s">
        <v>84</v>
      </c>
      <c r="AY374" s="200" t="s">
        <v>134</v>
      </c>
    </row>
    <row r="375" spans="1:65" s="2" customFormat="1" ht="16.5" customHeight="1">
      <c r="A375" s="32"/>
      <c r="B375" s="157"/>
      <c r="C375" s="188">
        <v>134</v>
      </c>
      <c r="D375" s="188" t="s">
        <v>174</v>
      </c>
      <c r="E375" s="189" t="s">
        <v>643</v>
      </c>
      <c r="F375" s="190" t="s">
        <v>644</v>
      </c>
      <c r="G375" s="191" t="s">
        <v>172</v>
      </c>
      <c r="H375" s="192">
        <v>33.604999999999997</v>
      </c>
      <c r="I375" s="193"/>
      <c r="J375" s="194">
        <f>ROUND(I375*H375,2)</f>
        <v>0</v>
      </c>
      <c r="K375" s="195"/>
      <c r="L375" s="196"/>
      <c r="M375" s="197" t="s">
        <v>1</v>
      </c>
      <c r="N375" s="198" t="s">
        <v>42</v>
      </c>
      <c r="O375" s="58"/>
      <c r="P375" s="168">
        <f>O375*H375</f>
        <v>0</v>
      </c>
      <c r="Q375" s="168">
        <v>0</v>
      </c>
      <c r="R375" s="168">
        <f>Q375*H375</f>
        <v>0</v>
      </c>
      <c r="S375" s="168">
        <v>0</v>
      </c>
      <c r="T375" s="169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260</v>
      </c>
      <c r="AT375" s="170" t="s">
        <v>174</v>
      </c>
      <c r="AU375" s="170" t="s">
        <v>81</v>
      </c>
      <c r="AY375" s="17" t="s">
        <v>134</v>
      </c>
      <c r="BE375" s="171">
        <f>IF(N375="základní",J375,0)</f>
        <v>0</v>
      </c>
      <c r="BF375" s="171">
        <f>IF(N375="snížená",J375,0)</f>
        <v>0</v>
      </c>
      <c r="BG375" s="171">
        <f>IF(N375="zákl. přenesená",J375,0)</f>
        <v>0</v>
      </c>
      <c r="BH375" s="171">
        <f>IF(N375="sníž. přenesená",J375,0)</f>
        <v>0</v>
      </c>
      <c r="BI375" s="171">
        <f>IF(N375="nulová",J375,0)</f>
        <v>0</v>
      </c>
      <c r="BJ375" s="17" t="s">
        <v>81</v>
      </c>
      <c r="BK375" s="171">
        <f>ROUND(I375*H375,2)</f>
        <v>0</v>
      </c>
      <c r="BL375" s="17" t="s">
        <v>181</v>
      </c>
      <c r="BM375" s="170" t="s">
        <v>645</v>
      </c>
    </row>
    <row r="376" spans="1:65" s="13" customFormat="1">
      <c r="B376" s="172"/>
      <c r="D376" s="173" t="s">
        <v>143</v>
      </c>
      <c r="E376" s="174" t="s">
        <v>1</v>
      </c>
      <c r="F376" s="175" t="s">
        <v>646</v>
      </c>
      <c r="H376" s="176">
        <v>33.604999999999997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143</v>
      </c>
      <c r="AU376" s="174" t="s">
        <v>81</v>
      </c>
      <c r="AV376" s="13" t="s">
        <v>81</v>
      </c>
      <c r="AW376" s="13" t="s">
        <v>33</v>
      </c>
      <c r="AX376" s="13" t="s">
        <v>84</v>
      </c>
      <c r="AY376" s="174" t="s">
        <v>134</v>
      </c>
    </row>
    <row r="377" spans="1:65" s="2" customFormat="1" ht="21.75" customHeight="1">
      <c r="A377" s="32"/>
      <c r="B377" s="157"/>
      <c r="C377" s="158">
        <v>135</v>
      </c>
      <c r="D377" s="158" t="s">
        <v>137</v>
      </c>
      <c r="E377" s="159" t="s">
        <v>647</v>
      </c>
      <c r="F377" s="160" t="s">
        <v>648</v>
      </c>
      <c r="G377" s="161" t="s">
        <v>140</v>
      </c>
      <c r="H377" s="162">
        <v>24.48</v>
      </c>
      <c r="I377" s="163"/>
      <c r="J377" s="164">
        <f>ROUND(I377*H377,2)</f>
        <v>0</v>
      </c>
      <c r="K377" s="165"/>
      <c r="L377" s="33"/>
      <c r="M377" s="166" t="s">
        <v>1</v>
      </c>
      <c r="N377" s="167" t="s">
        <v>42</v>
      </c>
      <c r="O377" s="58"/>
      <c r="P377" s="168">
        <f>O377*H377</f>
        <v>0</v>
      </c>
      <c r="Q377" s="168">
        <v>3.3619999999999997E-2</v>
      </c>
      <c r="R377" s="168">
        <f>Q377*H377</f>
        <v>0.8230175999999999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181</v>
      </c>
      <c r="AT377" s="170" t="s">
        <v>137</v>
      </c>
      <c r="AU377" s="170" t="s">
        <v>81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81</v>
      </c>
      <c r="BK377" s="171">
        <f>ROUND(I377*H377,2)</f>
        <v>0</v>
      </c>
      <c r="BL377" s="17" t="s">
        <v>181</v>
      </c>
      <c r="BM377" s="170" t="s">
        <v>649</v>
      </c>
    </row>
    <row r="378" spans="1:65" s="13" customFormat="1">
      <c r="B378" s="172"/>
      <c r="D378" s="173" t="s">
        <v>143</v>
      </c>
      <c r="E378" s="174" t="s">
        <v>1</v>
      </c>
      <c r="F378" s="175" t="s">
        <v>650</v>
      </c>
      <c r="H378" s="176">
        <v>16.920000000000002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143</v>
      </c>
      <c r="AU378" s="174" t="s">
        <v>81</v>
      </c>
      <c r="AV378" s="13" t="s">
        <v>81</v>
      </c>
      <c r="AW378" s="13" t="s">
        <v>33</v>
      </c>
      <c r="AX378" s="13" t="s">
        <v>76</v>
      </c>
      <c r="AY378" s="174" t="s">
        <v>134</v>
      </c>
    </row>
    <row r="379" spans="1:65" s="13" customFormat="1">
      <c r="B379" s="172"/>
      <c r="D379" s="173" t="s">
        <v>143</v>
      </c>
      <c r="E379" s="174" t="s">
        <v>1</v>
      </c>
      <c r="F379" s="175" t="s">
        <v>651</v>
      </c>
      <c r="H379" s="176">
        <v>7.56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143</v>
      </c>
      <c r="AU379" s="174" t="s">
        <v>81</v>
      </c>
      <c r="AV379" s="13" t="s">
        <v>81</v>
      </c>
      <c r="AW379" s="13" t="s">
        <v>33</v>
      </c>
      <c r="AX379" s="13" t="s">
        <v>76</v>
      </c>
      <c r="AY379" s="174" t="s">
        <v>134</v>
      </c>
    </row>
    <row r="380" spans="1:65" s="15" customFormat="1">
      <c r="B380" s="199"/>
      <c r="D380" s="173" t="s">
        <v>143</v>
      </c>
      <c r="E380" s="200" t="s">
        <v>1</v>
      </c>
      <c r="F380" s="201" t="s">
        <v>188</v>
      </c>
      <c r="H380" s="202">
        <v>24.48</v>
      </c>
      <c r="I380" s="203"/>
      <c r="L380" s="199"/>
      <c r="M380" s="204"/>
      <c r="N380" s="205"/>
      <c r="O380" s="205"/>
      <c r="P380" s="205"/>
      <c r="Q380" s="205"/>
      <c r="R380" s="205"/>
      <c r="S380" s="205"/>
      <c r="T380" s="206"/>
      <c r="AT380" s="200" t="s">
        <v>143</v>
      </c>
      <c r="AU380" s="200" t="s">
        <v>81</v>
      </c>
      <c r="AV380" s="15" t="s">
        <v>141</v>
      </c>
      <c r="AW380" s="15" t="s">
        <v>33</v>
      </c>
      <c r="AX380" s="15" t="s">
        <v>84</v>
      </c>
      <c r="AY380" s="200" t="s">
        <v>134</v>
      </c>
    </row>
    <row r="381" spans="1:65" s="2" customFormat="1" ht="21.75" customHeight="1">
      <c r="A381" s="32"/>
      <c r="B381" s="157"/>
      <c r="C381" s="188">
        <v>136</v>
      </c>
      <c r="D381" s="188" t="s">
        <v>174</v>
      </c>
      <c r="E381" s="189" t="s">
        <v>652</v>
      </c>
      <c r="F381" s="190" t="s">
        <v>653</v>
      </c>
      <c r="G381" s="191" t="s">
        <v>140</v>
      </c>
      <c r="H381" s="192">
        <v>26.928000000000001</v>
      </c>
      <c r="I381" s="193"/>
      <c r="J381" s="194">
        <f>ROUND(I381*H381,2)</f>
        <v>0</v>
      </c>
      <c r="K381" s="195"/>
      <c r="L381" s="196"/>
      <c r="M381" s="197" t="s">
        <v>1</v>
      </c>
      <c r="N381" s="198" t="s">
        <v>42</v>
      </c>
      <c r="O381" s="58"/>
      <c r="P381" s="168">
        <f>O381*H381</f>
        <v>0</v>
      </c>
      <c r="Q381" s="168">
        <v>1.55E-2</v>
      </c>
      <c r="R381" s="168">
        <f>Q381*H381</f>
        <v>0.41738400000000003</v>
      </c>
      <c r="S381" s="168">
        <v>0</v>
      </c>
      <c r="T381" s="169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260</v>
      </c>
      <c r="AT381" s="170" t="s">
        <v>174</v>
      </c>
      <c r="AU381" s="170" t="s">
        <v>81</v>
      </c>
      <c r="AY381" s="17" t="s">
        <v>134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81</v>
      </c>
      <c r="BK381" s="171">
        <f>ROUND(I381*H381,2)</f>
        <v>0</v>
      </c>
      <c r="BL381" s="17" t="s">
        <v>181</v>
      </c>
      <c r="BM381" s="170" t="s">
        <v>654</v>
      </c>
    </row>
    <row r="382" spans="1:65" s="13" customFormat="1">
      <c r="B382" s="172"/>
      <c r="D382" s="173" t="s">
        <v>143</v>
      </c>
      <c r="E382" s="174" t="s">
        <v>1</v>
      </c>
      <c r="F382" s="175" t="s">
        <v>655</v>
      </c>
      <c r="H382" s="176">
        <v>26.928000000000001</v>
      </c>
      <c r="I382" s="177"/>
      <c r="L382" s="172"/>
      <c r="M382" s="178"/>
      <c r="N382" s="179"/>
      <c r="O382" s="179"/>
      <c r="P382" s="179"/>
      <c r="Q382" s="179"/>
      <c r="R382" s="179"/>
      <c r="S382" s="179"/>
      <c r="T382" s="180"/>
      <c r="AT382" s="174" t="s">
        <v>143</v>
      </c>
      <c r="AU382" s="174" t="s">
        <v>81</v>
      </c>
      <c r="AV382" s="13" t="s">
        <v>81</v>
      </c>
      <c r="AW382" s="13" t="s">
        <v>33</v>
      </c>
      <c r="AX382" s="13" t="s">
        <v>84</v>
      </c>
      <c r="AY382" s="174" t="s">
        <v>134</v>
      </c>
    </row>
    <row r="383" spans="1:65" s="2" customFormat="1" ht="16.5" customHeight="1">
      <c r="A383" s="32"/>
      <c r="B383" s="157"/>
      <c r="C383" s="158">
        <v>137</v>
      </c>
      <c r="D383" s="158" t="s">
        <v>137</v>
      </c>
      <c r="E383" s="159" t="s">
        <v>656</v>
      </c>
      <c r="F383" s="160" t="s">
        <v>657</v>
      </c>
      <c r="G383" s="161" t="s">
        <v>140</v>
      </c>
      <c r="H383" s="162">
        <v>24.48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2.9999999999999997E-4</v>
      </c>
      <c r="R383" s="168">
        <f>Q383*H383</f>
        <v>7.3439999999999998E-3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181</v>
      </c>
      <c r="AT383" s="170" t="s">
        <v>137</v>
      </c>
      <c r="AU383" s="170" t="s">
        <v>81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81</v>
      </c>
      <c r="BK383" s="171">
        <f>ROUND(I383*H383,2)</f>
        <v>0</v>
      </c>
      <c r="BL383" s="17" t="s">
        <v>181</v>
      </c>
      <c r="BM383" s="170" t="s">
        <v>658</v>
      </c>
    </row>
    <row r="384" spans="1:65" s="2" customFormat="1" ht="21.75" customHeight="1">
      <c r="A384" s="32"/>
      <c r="B384" s="157"/>
      <c r="C384" s="158">
        <v>138</v>
      </c>
      <c r="D384" s="158" t="s">
        <v>137</v>
      </c>
      <c r="E384" s="159" t="s">
        <v>659</v>
      </c>
      <c r="F384" s="160" t="s">
        <v>660</v>
      </c>
      <c r="G384" s="161" t="s">
        <v>212</v>
      </c>
      <c r="H384" s="162">
        <v>1.252</v>
      </c>
      <c r="I384" s="163"/>
      <c r="J384" s="164">
        <f>ROUND(I384*H384,2)</f>
        <v>0</v>
      </c>
      <c r="K384" s="165"/>
      <c r="L384" s="33"/>
      <c r="M384" s="166" t="s">
        <v>1</v>
      </c>
      <c r="N384" s="167" t="s">
        <v>42</v>
      </c>
      <c r="O384" s="58"/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70" t="s">
        <v>181</v>
      </c>
      <c r="AT384" s="170" t="s">
        <v>137</v>
      </c>
      <c r="AU384" s="170" t="s">
        <v>81</v>
      </c>
      <c r="AY384" s="17" t="s">
        <v>134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7" t="s">
        <v>81</v>
      </c>
      <c r="BK384" s="171">
        <f>ROUND(I384*H384,2)</f>
        <v>0</v>
      </c>
      <c r="BL384" s="17" t="s">
        <v>181</v>
      </c>
      <c r="BM384" s="170" t="s">
        <v>661</v>
      </c>
    </row>
    <row r="385" spans="1:65" s="2" customFormat="1" ht="21.75" customHeight="1">
      <c r="A385" s="32"/>
      <c r="B385" s="157"/>
      <c r="C385" s="158">
        <v>139</v>
      </c>
      <c r="D385" s="158" t="s">
        <v>137</v>
      </c>
      <c r="E385" s="159" t="s">
        <v>662</v>
      </c>
      <c r="F385" s="160" t="s">
        <v>663</v>
      </c>
      <c r="G385" s="161" t="s">
        <v>212</v>
      </c>
      <c r="H385" s="162">
        <v>1.252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181</v>
      </c>
      <c r="AT385" s="170" t="s">
        <v>137</v>
      </c>
      <c r="AU385" s="170" t="s">
        <v>81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181</v>
      </c>
      <c r="BM385" s="170" t="s">
        <v>664</v>
      </c>
    </row>
    <row r="386" spans="1:65" s="2" customFormat="1" ht="16.5" customHeight="1">
      <c r="A386" s="32"/>
      <c r="B386" s="157"/>
      <c r="C386" s="158">
        <v>140</v>
      </c>
      <c r="D386" s="158" t="s">
        <v>137</v>
      </c>
      <c r="E386" s="159" t="s">
        <v>665</v>
      </c>
      <c r="F386" s="160" t="s">
        <v>666</v>
      </c>
      <c r="G386" s="161" t="s">
        <v>439</v>
      </c>
      <c r="H386" s="162">
        <v>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181</v>
      </c>
      <c r="AT386" s="170" t="s">
        <v>137</v>
      </c>
      <c r="AU386" s="170" t="s">
        <v>81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81</v>
      </c>
      <c r="BK386" s="171">
        <f>ROUND(I386*H386,2)</f>
        <v>0</v>
      </c>
      <c r="BL386" s="17" t="s">
        <v>181</v>
      </c>
      <c r="BM386" s="170" t="s">
        <v>667</v>
      </c>
    </row>
    <row r="387" spans="1:65" s="12" customFormat="1" ht="22.9" customHeight="1">
      <c r="B387" s="144"/>
      <c r="D387" s="145" t="s">
        <v>75</v>
      </c>
      <c r="E387" s="155" t="s">
        <v>668</v>
      </c>
      <c r="F387" s="155" t="s">
        <v>669</v>
      </c>
      <c r="I387" s="147"/>
      <c r="J387" s="156">
        <f>BK387</f>
        <v>0</v>
      </c>
      <c r="L387" s="144"/>
      <c r="M387" s="149"/>
      <c r="N387" s="150"/>
      <c r="O387" s="150"/>
      <c r="P387" s="151">
        <f>SUM(P388:P392)</f>
        <v>0</v>
      </c>
      <c r="Q387" s="150"/>
      <c r="R387" s="151">
        <f>SUM(R388:R392)</f>
        <v>1.6169999999999999E-3</v>
      </c>
      <c r="S387" s="150"/>
      <c r="T387" s="152">
        <f>SUM(T388:T392)</f>
        <v>0</v>
      </c>
      <c r="AR387" s="145" t="s">
        <v>81</v>
      </c>
      <c r="AT387" s="153" t="s">
        <v>75</v>
      </c>
      <c r="AU387" s="153" t="s">
        <v>84</v>
      </c>
      <c r="AY387" s="145" t="s">
        <v>134</v>
      </c>
      <c r="BK387" s="154">
        <f>SUM(BK388:BK392)</f>
        <v>0</v>
      </c>
    </row>
    <row r="388" spans="1:65" s="2" customFormat="1" ht="21.75" customHeight="1">
      <c r="A388" s="32"/>
      <c r="B388" s="157"/>
      <c r="C388" s="158">
        <v>141</v>
      </c>
      <c r="D388" s="158" t="s">
        <v>137</v>
      </c>
      <c r="E388" s="159" t="s">
        <v>670</v>
      </c>
      <c r="F388" s="160" t="s">
        <v>671</v>
      </c>
      <c r="G388" s="161" t="s">
        <v>140</v>
      </c>
      <c r="H388" s="162">
        <v>4.9000000000000004</v>
      </c>
      <c r="I388" s="163"/>
      <c r="J388" s="164">
        <f>ROUND(I388*H388,2)</f>
        <v>0</v>
      </c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6.9999999999999994E-5</v>
      </c>
      <c r="R388" s="168">
        <f>Q388*H388</f>
        <v>3.4299999999999999E-4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181</v>
      </c>
      <c r="AT388" s="170" t="s">
        <v>137</v>
      </c>
      <c r="AU388" s="170" t="s">
        <v>81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81</v>
      </c>
      <c r="BK388" s="171">
        <f>ROUND(I388*H388,2)</f>
        <v>0</v>
      </c>
      <c r="BL388" s="17" t="s">
        <v>181</v>
      </c>
      <c r="BM388" s="170" t="s">
        <v>672</v>
      </c>
    </row>
    <row r="389" spans="1:65" s="2" customFormat="1" ht="21.75" customHeight="1">
      <c r="A389" s="32"/>
      <c r="B389" s="157"/>
      <c r="C389" s="158">
        <v>142</v>
      </c>
      <c r="D389" s="158" t="s">
        <v>137</v>
      </c>
      <c r="E389" s="159" t="s">
        <v>673</v>
      </c>
      <c r="F389" s="160" t="s">
        <v>674</v>
      </c>
      <c r="G389" s="161" t="s">
        <v>140</v>
      </c>
      <c r="H389" s="162">
        <v>4.9000000000000004</v>
      </c>
      <c r="I389" s="163"/>
      <c r="J389" s="164">
        <f>ROUND(I389*H389,2)</f>
        <v>0</v>
      </c>
      <c r="K389" s="165"/>
      <c r="L389" s="33"/>
      <c r="M389" s="166" t="s">
        <v>1</v>
      </c>
      <c r="N389" s="167" t="s">
        <v>42</v>
      </c>
      <c r="O389" s="58"/>
      <c r="P389" s="168">
        <f>O389*H389</f>
        <v>0</v>
      </c>
      <c r="Q389" s="168">
        <v>1.3999999999999999E-4</v>
      </c>
      <c r="R389" s="168">
        <f>Q389*H389</f>
        <v>6.8599999999999998E-4</v>
      </c>
      <c r="S389" s="168">
        <v>0</v>
      </c>
      <c r="T389" s="169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0" t="s">
        <v>181</v>
      </c>
      <c r="AT389" s="170" t="s">
        <v>137</v>
      </c>
      <c r="AU389" s="170" t="s">
        <v>81</v>
      </c>
      <c r="AY389" s="17" t="s">
        <v>134</v>
      </c>
      <c r="BE389" s="171">
        <f>IF(N389="základní",J389,0)</f>
        <v>0</v>
      </c>
      <c r="BF389" s="171">
        <f>IF(N389="snížená",J389,0)</f>
        <v>0</v>
      </c>
      <c r="BG389" s="171">
        <f>IF(N389="zákl. přenesená",J389,0)</f>
        <v>0</v>
      </c>
      <c r="BH389" s="171">
        <f>IF(N389="sníž. přenesená",J389,0)</f>
        <v>0</v>
      </c>
      <c r="BI389" s="171">
        <f>IF(N389="nulová",J389,0)</f>
        <v>0</v>
      </c>
      <c r="BJ389" s="17" t="s">
        <v>81</v>
      </c>
      <c r="BK389" s="171">
        <f>ROUND(I389*H389,2)</f>
        <v>0</v>
      </c>
      <c r="BL389" s="17" t="s">
        <v>181</v>
      </c>
      <c r="BM389" s="170" t="s">
        <v>675</v>
      </c>
    </row>
    <row r="390" spans="1:65" s="14" customFormat="1">
      <c r="B390" s="181"/>
      <c r="D390" s="173" t="s">
        <v>143</v>
      </c>
      <c r="E390" s="182" t="s">
        <v>1</v>
      </c>
      <c r="F390" s="183" t="s">
        <v>676</v>
      </c>
      <c r="H390" s="182" t="s">
        <v>1</v>
      </c>
      <c r="I390" s="184"/>
      <c r="L390" s="181"/>
      <c r="M390" s="185"/>
      <c r="N390" s="186"/>
      <c r="O390" s="186"/>
      <c r="P390" s="186"/>
      <c r="Q390" s="186"/>
      <c r="R390" s="186"/>
      <c r="S390" s="186"/>
      <c r="T390" s="187"/>
      <c r="AT390" s="182" t="s">
        <v>143</v>
      </c>
      <c r="AU390" s="182" t="s">
        <v>81</v>
      </c>
      <c r="AV390" s="14" t="s">
        <v>84</v>
      </c>
      <c r="AW390" s="14" t="s">
        <v>33</v>
      </c>
      <c r="AX390" s="14" t="s">
        <v>76</v>
      </c>
      <c r="AY390" s="182" t="s">
        <v>134</v>
      </c>
    </row>
    <row r="391" spans="1:65" s="13" customFormat="1">
      <c r="B391" s="172"/>
      <c r="D391" s="173" t="s">
        <v>143</v>
      </c>
      <c r="E391" s="174" t="s">
        <v>1</v>
      </c>
      <c r="F391" s="175" t="s">
        <v>677</v>
      </c>
      <c r="H391" s="176">
        <v>4.9000000000000004</v>
      </c>
      <c r="I391" s="177"/>
      <c r="L391" s="172"/>
      <c r="M391" s="178"/>
      <c r="N391" s="179"/>
      <c r="O391" s="179"/>
      <c r="P391" s="179"/>
      <c r="Q391" s="179"/>
      <c r="R391" s="179"/>
      <c r="S391" s="179"/>
      <c r="T391" s="180"/>
      <c r="AT391" s="174" t="s">
        <v>143</v>
      </c>
      <c r="AU391" s="174" t="s">
        <v>81</v>
      </c>
      <c r="AV391" s="13" t="s">
        <v>81</v>
      </c>
      <c r="AW391" s="13" t="s">
        <v>33</v>
      </c>
      <c r="AX391" s="13" t="s">
        <v>84</v>
      </c>
      <c r="AY391" s="174" t="s">
        <v>134</v>
      </c>
    </row>
    <row r="392" spans="1:65" s="2" customFormat="1" ht="21.75" customHeight="1">
      <c r="A392" s="32"/>
      <c r="B392" s="157"/>
      <c r="C392" s="158">
        <v>143</v>
      </c>
      <c r="D392" s="158" t="s">
        <v>137</v>
      </c>
      <c r="E392" s="159" t="s">
        <v>678</v>
      </c>
      <c r="F392" s="160" t="s">
        <v>679</v>
      </c>
      <c r="G392" s="161" t="s">
        <v>140</v>
      </c>
      <c r="H392" s="162">
        <v>4.9000000000000004</v>
      </c>
      <c r="I392" s="163"/>
      <c r="J392" s="164">
        <f>ROUND(I392*H392,2)</f>
        <v>0</v>
      </c>
      <c r="K392" s="165"/>
      <c r="L392" s="33"/>
      <c r="M392" s="166" t="s">
        <v>1</v>
      </c>
      <c r="N392" s="167" t="s">
        <v>42</v>
      </c>
      <c r="O392" s="58"/>
      <c r="P392" s="168">
        <f>O392*H392</f>
        <v>0</v>
      </c>
      <c r="Q392" s="168">
        <v>1.2E-4</v>
      </c>
      <c r="R392" s="168">
        <f>Q392*H392</f>
        <v>5.8800000000000009E-4</v>
      </c>
      <c r="S392" s="168">
        <v>0</v>
      </c>
      <c r="T392" s="169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70" t="s">
        <v>181</v>
      </c>
      <c r="AT392" s="170" t="s">
        <v>137</v>
      </c>
      <c r="AU392" s="170" t="s">
        <v>81</v>
      </c>
      <c r="AY392" s="17" t="s">
        <v>134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7" t="s">
        <v>81</v>
      </c>
      <c r="BK392" s="171">
        <f>ROUND(I392*H392,2)</f>
        <v>0</v>
      </c>
      <c r="BL392" s="17" t="s">
        <v>181</v>
      </c>
      <c r="BM392" s="170" t="s">
        <v>680</v>
      </c>
    </row>
    <row r="393" spans="1:65" s="12" customFormat="1" ht="22.9" customHeight="1">
      <c r="B393" s="144"/>
      <c r="D393" s="145" t="s">
        <v>75</v>
      </c>
      <c r="E393" s="155" t="s">
        <v>681</v>
      </c>
      <c r="F393" s="155" t="s">
        <v>682</v>
      </c>
      <c r="I393" s="147"/>
      <c r="J393" s="156">
        <f>BK393</f>
        <v>0</v>
      </c>
      <c r="L393" s="144"/>
      <c r="M393" s="149"/>
      <c r="N393" s="150"/>
      <c r="O393" s="150"/>
      <c r="P393" s="151">
        <f>SUM(P394:P409)</f>
        <v>0</v>
      </c>
      <c r="Q393" s="150"/>
      <c r="R393" s="151">
        <f>SUM(R394:R409)</f>
        <v>1.2557060000000002E-2</v>
      </c>
      <c r="S393" s="150"/>
      <c r="T393" s="152">
        <f>SUM(T394:T409)</f>
        <v>4.4733000000000001E-4</v>
      </c>
      <c r="AR393" s="145" t="s">
        <v>81</v>
      </c>
      <c r="AT393" s="153" t="s">
        <v>75</v>
      </c>
      <c r="AU393" s="153" t="s">
        <v>84</v>
      </c>
      <c r="AY393" s="145" t="s">
        <v>134</v>
      </c>
      <c r="BK393" s="154">
        <f>SUM(BK394:BK409)</f>
        <v>0</v>
      </c>
    </row>
    <row r="394" spans="1:65" s="2" customFormat="1" ht="21.75" customHeight="1">
      <c r="A394" s="32"/>
      <c r="B394" s="157"/>
      <c r="C394" s="158">
        <v>144</v>
      </c>
      <c r="D394" s="158" t="s">
        <v>137</v>
      </c>
      <c r="E394" s="159" t="s">
        <v>179</v>
      </c>
      <c r="F394" s="160" t="s">
        <v>180</v>
      </c>
      <c r="G394" s="161" t="s">
        <v>140</v>
      </c>
      <c r="H394" s="162">
        <v>30.038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181</v>
      </c>
      <c r="AT394" s="170" t="s">
        <v>137</v>
      </c>
      <c r="AU394" s="170" t="s">
        <v>81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81</v>
      </c>
      <c r="BK394" s="171">
        <f>ROUND(I394*H394,2)</f>
        <v>0</v>
      </c>
      <c r="BL394" s="17" t="s">
        <v>181</v>
      </c>
      <c r="BM394" s="170" t="s">
        <v>683</v>
      </c>
    </row>
    <row r="395" spans="1:65" s="14" customFormat="1">
      <c r="B395" s="181"/>
      <c r="D395" s="173" t="s">
        <v>143</v>
      </c>
      <c r="E395" s="182" t="s">
        <v>1</v>
      </c>
      <c r="F395" s="183" t="s">
        <v>185</v>
      </c>
      <c r="H395" s="182" t="s">
        <v>1</v>
      </c>
      <c r="I395" s="184"/>
      <c r="L395" s="181"/>
      <c r="M395" s="185"/>
      <c r="N395" s="186"/>
      <c r="O395" s="186"/>
      <c r="P395" s="186"/>
      <c r="Q395" s="186"/>
      <c r="R395" s="186"/>
      <c r="S395" s="186"/>
      <c r="T395" s="187"/>
      <c r="AT395" s="182" t="s">
        <v>143</v>
      </c>
      <c r="AU395" s="182" t="s">
        <v>81</v>
      </c>
      <c r="AV395" s="14" t="s">
        <v>84</v>
      </c>
      <c r="AW395" s="14" t="s">
        <v>33</v>
      </c>
      <c r="AX395" s="14" t="s">
        <v>76</v>
      </c>
      <c r="AY395" s="182" t="s">
        <v>134</v>
      </c>
    </row>
    <row r="396" spans="1:65" s="13" customFormat="1">
      <c r="B396" s="172"/>
      <c r="D396" s="173" t="s">
        <v>143</v>
      </c>
      <c r="E396" s="174" t="s">
        <v>1</v>
      </c>
      <c r="F396" s="175" t="s">
        <v>684</v>
      </c>
      <c r="H396" s="176">
        <v>0.88500000000000001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143</v>
      </c>
      <c r="AU396" s="174" t="s">
        <v>81</v>
      </c>
      <c r="AV396" s="13" t="s">
        <v>81</v>
      </c>
      <c r="AW396" s="13" t="s">
        <v>33</v>
      </c>
      <c r="AX396" s="13" t="s">
        <v>76</v>
      </c>
      <c r="AY396" s="174" t="s">
        <v>134</v>
      </c>
    </row>
    <row r="397" spans="1:65" s="13" customFormat="1">
      <c r="B397" s="172"/>
      <c r="D397" s="173" t="s">
        <v>143</v>
      </c>
      <c r="E397" s="174" t="s">
        <v>1</v>
      </c>
      <c r="F397" s="175" t="s">
        <v>247</v>
      </c>
      <c r="H397" s="176">
        <v>4.3630000000000004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143</v>
      </c>
      <c r="AU397" s="174" t="s">
        <v>81</v>
      </c>
      <c r="AV397" s="13" t="s">
        <v>81</v>
      </c>
      <c r="AW397" s="13" t="s">
        <v>33</v>
      </c>
      <c r="AX397" s="13" t="s">
        <v>76</v>
      </c>
      <c r="AY397" s="174" t="s">
        <v>134</v>
      </c>
    </row>
    <row r="398" spans="1:65" s="14" customFormat="1">
      <c r="B398" s="181"/>
      <c r="D398" s="173" t="s">
        <v>143</v>
      </c>
      <c r="E398" s="182" t="s">
        <v>1</v>
      </c>
      <c r="F398" s="183" t="s">
        <v>685</v>
      </c>
      <c r="H398" s="182" t="s">
        <v>1</v>
      </c>
      <c r="I398" s="184"/>
      <c r="L398" s="181"/>
      <c r="M398" s="185"/>
      <c r="N398" s="186"/>
      <c r="O398" s="186"/>
      <c r="P398" s="186"/>
      <c r="Q398" s="186"/>
      <c r="R398" s="186"/>
      <c r="S398" s="186"/>
      <c r="T398" s="187"/>
      <c r="AT398" s="182" t="s">
        <v>143</v>
      </c>
      <c r="AU398" s="182" t="s">
        <v>81</v>
      </c>
      <c r="AV398" s="14" t="s">
        <v>84</v>
      </c>
      <c r="AW398" s="14" t="s">
        <v>33</v>
      </c>
      <c r="AX398" s="14" t="s">
        <v>76</v>
      </c>
      <c r="AY398" s="182" t="s">
        <v>134</v>
      </c>
    </row>
    <row r="399" spans="1:65" s="13" customFormat="1">
      <c r="B399" s="172"/>
      <c r="D399" s="173" t="s">
        <v>143</v>
      </c>
      <c r="E399" s="174" t="s">
        <v>1</v>
      </c>
      <c r="F399" s="175" t="s">
        <v>686</v>
      </c>
      <c r="H399" s="176">
        <v>5.0819999999999999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143</v>
      </c>
      <c r="AU399" s="174" t="s">
        <v>81</v>
      </c>
      <c r="AV399" s="13" t="s">
        <v>81</v>
      </c>
      <c r="AW399" s="13" t="s">
        <v>33</v>
      </c>
      <c r="AX399" s="13" t="s">
        <v>76</v>
      </c>
      <c r="AY399" s="174" t="s">
        <v>134</v>
      </c>
    </row>
    <row r="400" spans="1:65" s="13" customFormat="1">
      <c r="B400" s="172"/>
      <c r="D400" s="173" t="s">
        <v>143</v>
      </c>
      <c r="E400" s="174" t="s">
        <v>1</v>
      </c>
      <c r="F400" s="175" t="s">
        <v>687</v>
      </c>
      <c r="H400" s="176">
        <v>2.2679999999999998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143</v>
      </c>
      <c r="AU400" s="174" t="s">
        <v>81</v>
      </c>
      <c r="AV400" s="13" t="s">
        <v>81</v>
      </c>
      <c r="AW400" s="13" t="s">
        <v>33</v>
      </c>
      <c r="AX400" s="13" t="s">
        <v>76</v>
      </c>
      <c r="AY400" s="174" t="s">
        <v>134</v>
      </c>
    </row>
    <row r="401" spans="1:65" s="14" customFormat="1">
      <c r="B401" s="181"/>
      <c r="D401" s="173" t="s">
        <v>143</v>
      </c>
      <c r="E401" s="182" t="s">
        <v>1</v>
      </c>
      <c r="F401" s="183" t="s">
        <v>688</v>
      </c>
      <c r="H401" s="182" t="s">
        <v>1</v>
      </c>
      <c r="I401" s="184"/>
      <c r="L401" s="181"/>
      <c r="M401" s="185"/>
      <c r="N401" s="186"/>
      <c r="O401" s="186"/>
      <c r="P401" s="186"/>
      <c r="Q401" s="186"/>
      <c r="R401" s="186"/>
      <c r="S401" s="186"/>
      <c r="T401" s="187"/>
      <c r="AT401" s="182" t="s">
        <v>143</v>
      </c>
      <c r="AU401" s="182" t="s">
        <v>81</v>
      </c>
      <c r="AV401" s="14" t="s">
        <v>84</v>
      </c>
      <c r="AW401" s="14" t="s">
        <v>33</v>
      </c>
      <c r="AX401" s="14" t="s">
        <v>76</v>
      </c>
      <c r="AY401" s="182" t="s">
        <v>134</v>
      </c>
    </row>
    <row r="402" spans="1:65" s="13" customFormat="1">
      <c r="B402" s="172"/>
      <c r="D402" s="173" t="s">
        <v>143</v>
      </c>
      <c r="E402" s="174" t="s">
        <v>1</v>
      </c>
      <c r="F402" s="175" t="s">
        <v>689</v>
      </c>
      <c r="H402" s="176">
        <v>8.84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143</v>
      </c>
      <c r="AU402" s="174" t="s">
        <v>81</v>
      </c>
      <c r="AV402" s="13" t="s">
        <v>81</v>
      </c>
      <c r="AW402" s="13" t="s">
        <v>33</v>
      </c>
      <c r="AX402" s="13" t="s">
        <v>76</v>
      </c>
      <c r="AY402" s="174" t="s">
        <v>134</v>
      </c>
    </row>
    <row r="403" spans="1:65" s="13" customFormat="1">
      <c r="B403" s="172"/>
      <c r="D403" s="173" t="s">
        <v>143</v>
      </c>
      <c r="E403" s="174" t="s">
        <v>1</v>
      </c>
      <c r="F403" s="175" t="s">
        <v>690</v>
      </c>
      <c r="H403" s="176">
        <v>8.6</v>
      </c>
      <c r="I403" s="177"/>
      <c r="L403" s="172"/>
      <c r="M403" s="178"/>
      <c r="N403" s="179"/>
      <c r="O403" s="179"/>
      <c r="P403" s="179"/>
      <c r="Q403" s="179"/>
      <c r="R403" s="179"/>
      <c r="S403" s="179"/>
      <c r="T403" s="180"/>
      <c r="AT403" s="174" t="s">
        <v>143</v>
      </c>
      <c r="AU403" s="174" t="s">
        <v>81</v>
      </c>
      <c r="AV403" s="13" t="s">
        <v>81</v>
      </c>
      <c r="AW403" s="13" t="s">
        <v>33</v>
      </c>
      <c r="AX403" s="13" t="s">
        <v>76</v>
      </c>
      <c r="AY403" s="174" t="s">
        <v>134</v>
      </c>
    </row>
    <row r="404" spans="1:65" s="15" customFormat="1">
      <c r="B404" s="199"/>
      <c r="D404" s="173" t="s">
        <v>143</v>
      </c>
      <c r="E404" s="200" t="s">
        <v>1</v>
      </c>
      <c r="F404" s="201" t="s">
        <v>188</v>
      </c>
      <c r="H404" s="202">
        <v>30.037999999999997</v>
      </c>
      <c r="I404" s="203"/>
      <c r="L404" s="199"/>
      <c r="M404" s="204"/>
      <c r="N404" s="205"/>
      <c r="O404" s="205"/>
      <c r="P404" s="205"/>
      <c r="Q404" s="205"/>
      <c r="R404" s="205"/>
      <c r="S404" s="205"/>
      <c r="T404" s="206"/>
      <c r="AT404" s="200" t="s">
        <v>143</v>
      </c>
      <c r="AU404" s="200" t="s">
        <v>81</v>
      </c>
      <c r="AV404" s="15" t="s">
        <v>141</v>
      </c>
      <c r="AW404" s="15" t="s">
        <v>33</v>
      </c>
      <c r="AX404" s="15" t="s">
        <v>84</v>
      </c>
      <c r="AY404" s="200" t="s">
        <v>134</v>
      </c>
    </row>
    <row r="405" spans="1:65" s="2" customFormat="1" ht="16.5" customHeight="1">
      <c r="A405" s="32"/>
      <c r="B405" s="157"/>
      <c r="C405" s="158">
        <v>145</v>
      </c>
      <c r="D405" s="158" t="s">
        <v>137</v>
      </c>
      <c r="E405" s="159" t="s">
        <v>691</v>
      </c>
      <c r="F405" s="160" t="s">
        <v>692</v>
      </c>
      <c r="G405" s="161" t="s">
        <v>140</v>
      </c>
      <c r="H405" s="162">
        <v>1.4430000000000001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1E-3</v>
      </c>
      <c r="R405" s="168">
        <f>Q405*H405</f>
        <v>1.4430000000000001E-3</v>
      </c>
      <c r="S405" s="168">
        <v>3.1E-4</v>
      </c>
      <c r="T405" s="169">
        <f>S405*H405</f>
        <v>4.4733000000000001E-4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181</v>
      </c>
      <c r="AT405" s="170" t="s">
        <v>137</v>
      </c>
      <c r="AU405" s="170" t="s">
        <v>81</v>
      </c>
      <c r="AY405" s="17" t="s">
        <v>134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81</v>
      </c>
      <c r="BK405" s="171">
        <f>ROUND(I405*H405,2)</f>
        <v>0</v>
      </c>
      <c r="BL405" s="17" t="s">
        <v>181</v>
      </c>
      <c r="BM405" s="170" t="s">
        <v>693</v>
      </c>
    </row>
    <row r="406" spans="1:65" s="14" customFormat="1">
      <c r="B406" s="181"/>
      <c r="D406" s="173" t="s">
        <v>143</v>
      </c>
      <c r="E406" s="182" t="s">
        <v>1</v>
      </c>
      <c r="F406" s="183" t="s">
        <v>694</v>
      </c>
      <c r="H406" s="182" t="s">
        <v>1</v>
      </c>
      <c r="I406" s="184"/>
      <c r="L406" s="181"/>
      <c r="M406" s="185"/>
      <c r="N406" s="186"/>
      <c r="O406" s="186"/>
      <c r="P406" s="186"/>
      <c r="Q406" s="186"/>
      <c r="R406" s="186"/>
      <c r="S406" s="186"/>
      <c r="T406" s="187"/>
      <c r="AT406" s="182" t="s">
        <v>143</v>
      </c>
      <c r="AU406" s="182" t="s">
        <v>81</v>
      </c>
      <c r="AV406" s="14" t="s">
        <v>84</v>
      </c>
      <c r="AW406" s="14" t="s">
        <v>33</v>
      </c>
      <c r="AX406" s="14" t="s">
        <v>76</v>
      </c>
      <c r="AY406" s="182" t="s">
        <v>134</v>
      </c>
    </row>
    <row r="407" spans="1:65" s="13" customFormat="1">
      <c r="B407" s="172"/>
      <c r="D407" s="173" t="s">
        <v>143</v>
      </c>
      <c r="E407" s="174" t="s">
        <v>1</v>
      </c>
      <c r="F407" s="175" t="s">
        <v>695</v>
      </c>
      <c r="H407" s="176">
        <v>1.4430000000000001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143</v>
      </c>
      <c r="AU407" s="174" t="s">
        <v>81</v>
      </c>
      <c r="AV407" s="13" t="s">
        <v>81</v>
      </c>
      <c r="AW407" s="13" t="s">
        <v>33</v>
      </c>
      <c r="AX407" s="13" t="s">
        <v>84</v>
      </c>
      <c r="AY407" s="174" t="s">
        <v>134</v>
      </c>
    </row>
    <row r="408" spans="1:65" s="2" customFormat="1" ht="21.75" customHeight="1">
      <c r="A408" s="32"/>
      <c r="B408" s="157"/>
      <c r="C408" s="158">
        <v>146</v>
      </c>
      <c r="D408" s="158" t="s">
        <v>137</v>
      </c>
      <c r="E408" s="159" t="s">
        <v>696</v>
      </c>
      <c r="F408" s="160" t="s">
        <v>697</v>
      </c>
      <c r="G408" s="161" t="s">
        <v>140</v>
      </c>
      <c r="H408" s="162">
        <v>30.038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2.1000000000000001E-4</v>
      </c>
      <c r="R408" s="168">
        <f>Q408*H408</f>
        <v>6.3079800000000004E-3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181</v>
      </c>
      <c r="AT408" s="170" t="s">
        <v>137</v>
      </c>
      <c r="AU408" s="170" t="s">
        <v>81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81</v>
      </c>
      <c r="BK408" s="171">
        <f>ROUND(I408*H408,2)</f>
        <v>0</v>
      </c>
      <c r="BL408" s="17" t="s">
        <v>181</v>
      </c>
      <c r="BM408" s="170" t="s">
        <v>698</v>
      </c>
    </row>
    <row r="409" spans="1:65" s="2" customFormat="1" ht="21.75" customHeight="1">
      <c r="A409" s="32"/>
      <c r="B409" s="157"/>
      <c r="C409" s="158">
        <v>147</v>
      </c>
      <c r="D409" s="158" t="s">
        <v>137</v>
      </c>
      <c r="E409" s="159" t="s">
        <v>699</v>
      </c>
      <c r="F409" s="160" t="s">
        <v>700</v>
      </c>
      <c r="G409" s="161" t="s">
        <v>140</v>
      </c>
      <c r="H409" s="162">
        <v>30.038</v>
      </c>
      <c r="I409" s="163"/>
      <c r="J409" s="164">
        <f>ROUND(I409*H409,2)</f>
        <v>0</v>
      </c>
      <c r="K409" s="165"/>
      <c r="L409" s="33"/>
      <c r="M409" s="166" t="s">
        <v>1</v>
      </c>
      <c r="N409" s="167" t="s">
        <v>42</v>
      </c>
      <c r="O409" s="58"/>
      <c r="P409" s="168">
        <f>O409*H409</f>
        <v>0</v>
      </c>
      <c r="Q409" s="168">
        <v>1.6000000000000001E-4</v>
      </c>
      <c r="R409" s="168">
        <f>Q409*H409</f>
        <v>4.8060800000000008E-3</v>
      </c>
      <c r="S409" s="168">
        <v>0</v>
      </c>
      <c r="T409" s="169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0" t="s">
        <v>181</v>
      </c>
      <c r="AT409" s="170" t="s">
        <v>137</v>
      </c>
      <c r="AU409" s="170" t="s">
        <v>81</v>
      </c>
      <c r="AY409" s="17" t="s">
        <v>134</v>
      </c>
      <c r="BE409" s="171">
        <f>IF(N409="základní",J409,0)</f>
        <v>0</v>
      </c>
      <c r="BF409" s="171">
        <f>IF(N409="snížená",J409,0)</f>
        <v>0</v>
      </c>
      <c r="BG409" s="171">
        <f>IF(N409="zákl. přenesená",J409,0)</f>
        <v>0</v>
      </c>
      <c r="BH409" s="171">
        <f>IF(N409="sníž. přenesená",J409,0)</f>
        <v>0</v>
      </c>
      <c r="BI409" s="171">
        <f>IF(N409="nulová",J409,0)</f>
        <v>0</v>
      </c>
      <c r="BJ409" s="17" t="s">
        <v>81</v>
      </c>
      <c r="BK409" s="171">
        <f>ROUND(I409*H409,2)</f>
        <v>0</v>
      </c>
      <c r="BL409" s="17" t="s">
        <v>181</v>
      </c>
      <c r="BM409" s="170" t="s">
        <v>701</v>
      </c>
    </row>
    <row r="410" spans="1:65" s="12" customFormat="1" ht="25.9" customHeight="1">
      <c r="B410" s="144"/>
      <c r="D410" s="145" t="s">
        <v>75</v>
      </c>
      <c r="E410" s="146" t="s">
        <v>702</v>
      </c>
      <c r="F410" s="146" t="s">
        <v>703</v>
      </c>
      <c r="I410" s="147"/>
      <c r="J410" s="148">
        <f>BK410</f>
        <v>0</v>
      </c>
      <c r="L410" s="144"/>
      <c r="M410" s="149"/>
      <c r="N410" s="150"/>
      <c r="O410" s="150"/>
      <c r="P410" s="151">
        <f>SUM(P411:P429)</f>
        <v>0</v>
      </c>
      <c r="Q410" s="150"/>
      <c r="R410" s="151">
        <f>SUM(R411:R429)</f>
        <v>0</v>
      </c>
      <c r="S410" s="150"/>
      <c r="T410" s="152">
        <f>SUM(T411:T429)</f>
        <v>0</v>
      </c>
      <c r="AR410" s="145" t="s">
        <v>141</v>
      </c>
      <c r="AT410" s="153" t="s">
        <v>75</v>
      </c>
      <c r="AU410" s="153" t="s">
        <v>76</v>
      </c>
      <c r="AY410" s="145" t="s">
        <v>134</v>
      </c>
      <c r="BK410" s="154">
        <f>SUM(BK411:BK429)</f>
        <v>0</v>
      </c>
    </row>
    <row r="411" spans="1:65" s="2" customFormat="1" ht="16.5" customHeight="1">
      <c r="A411" s="32"/>
      <c r="B411" s="157"/>
      <c r="C411" s="158">
        <v>148</v>
      </c>
      <c r="D411" s="158" t="s">
        <v>137</v>
      </c>
      <c r="E411" s="159" t="s">
        <v>704</v>
      </c>
      <c r="F411" s="160" t="s">
        <v>705</v>
      </c>
      <c r="G411" s="161" t="s">
        <v>706</v>
      </c>
      <c r="H411" s="162">
        <v>50</v>
      </c>
      <c r="I411" s="163"/>
      <c r="J411" s="164">
        <f>ROUND(I411*H411,2)</f>
        <v>0</v>
      </c>
      <c r="K411" s="165"/>
      <c r="L411" s="33"/>
      <c r="M411" s="166" t="s">
        <v>1</v>
      </c>
      <c r="N411" s="167" t="s">
        <v>42</v>
      </c>
      <c r="O411" s="58"/>
      <c r="P411" s="168">
        <f>O411*H411</f>
        <v>0</v>
      </c>
      <c r="Q411" s="168">
        <v>0</v>
      </c>
      <c r="R411" s="168">
        <f>Q411*H411</f>
        <v>0</v>
      </c>
      <c r="S411" s="168">
        <v>0</v>
      </c>
      <c r="T411" s="169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0" t="s">
        <v>707</v>
      </c>
      <c r="AT411" s="170" t="s">
        <v>137</v>
      </c>
      <c r="AU411" s="170" t="s">
        <v>84</v>
      </c>
      <c r="AY411" s="17" t="s">
        <v>134</v>
      </c>
      <c r="BE411" s="171">
        <f>IF(N411="základní",J411,0)</f>
        <v>0</v>
      </c>
      <c r="BF411" s="171">
        <f>IF(N411="snížená",J411,0)</f>
        <v>0</v>
      </c>
      <c r="BG411" s="171">
        <f>IF(N411="zákl. přenesená",J411,0)</f>
        <v>0</v>
      </c>
      <c r="BH411" s="171">
        <f>IF(N411="sníž. přenesená",J411,0)</f>
        <v>0</v>
      </c>
      <c r="BI411" s="171">
        <f>IF(N411="nulová",J411,0)</f>
        <v>0</v>
      </c>
      <c r="BJ411" s="17" t="s">
        <v>81</v>
      </c>
      <c r="BK411" s="171">
        <f>ROUND(I411*H411,2)</f>
        <v>0</v>
      </c>
      <c r="BL411" s="17" t="s">
        <v>707</v>
      </c>
      <c r="BM411" s="170" t="s">
        <v>708</v>
      </c>
    </row>
    <row r="412" spans="1:65" s="14" customFormat="1" ht="22.5">
      <c r="B412" s="181"/>
      <c r="D412" s="173" t="s">
        <v>143</v>
      </c>
      <c r="E412" s="182" t="s">
        <v>1</v>
      </c>
      <c r="F412" s="183" t="s">
        <v>709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143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4" customFormat="1">
      <c r="B413" s="181"/>
      <c r="D413" s="173" t="s">
        <v>143</v>
      </c>
      <c r="E413" s="182" t="s">
        <v>1</v>
      </c>
      <c r="F413" s="183" t="s">
        <v>710</v>
      </c>
      <c r="H413" s="182" t="s">
        <v>1</v>
      </c>
      <c r="I413" s="184"/>
      <c r="L413" s="181"/>
      <c r="M413" s="185"/>
      <c r="N413" s="186"/>
      <c r="O413" s="186"/>
      <c r="P413" s="186"/>
      <c r="Q413" s="186"/>
      <c r="R413" s="186"/>
      <c r="S413" s="186"/>
      <c r="T413" s="187"/>
      <c r="AT413" s="182" t="s">
        <v>143</v>
      </c>
      <c r="AU413" s="182" t="s">
        <v>84</v>
      </c>
      <c r="AV413" s="14" t="s">
        <v>84</v>
      </c>
      <c r="AW413" s="14" t="s">
        <v>33</v>
      </c>
      <c r="AX413" s="14" t="s">
        <v>76</v>
      </c>
      <c r="AY413" s="182" t="s">
        <v>134</v>
      </c>
    </row>
    <row r="414" spans="1:65" s="13" customFormat="1">
      <c r="B414" s="172"/>
      <c r="D414" s="173" t="s">
        <v>143</v>
      </c>
      <c r="E414" s="174" t="s">
        <v>1</v>
      </c>
      <c r="F414" s="175" t="s">
        <v>181</v>
      </c>
      <c r="H414" s="176">
        <v>16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143</v>
      </c>
      <c r="AU414" s="174" t="s">
        <v>84</v>
      </c>
      <c r="AV414" s="13" t="s">
        <v>81</v>
      </c>
      <c r="AW414" s="13" t="s">
        <v>33</v>
      </c>
      <c r="AX414" s="13" t="s">
        <v>76</v>
      </c>
      <c r="AY414" s="174" t="s">
        <v>134</v>
      </c>
    </row>
    <row r="415" spans="1:65" s="14" customFormat="1">
      <c r="B415" s="181"/>
      <c r="D415" s="173" t="s">
        <v>143</v>
      </c>
      <c r="E415" s="182" t="s">
        <v>1</v>
      </c>
      <c r="F415" s="183" t="s">
        <v>711</v>
      </c>
      <c r="H415" s="182" t="s">
        <v>1</v>
      </c>
      <c r="I415" s="184"/>
      <c r="L415" s="181"/>
      <c r="M415" s="185"/>
      <c r="N415" s="186"/>
      <c r="O415" s="186"/>
      <c r="P415" s="186"/>
      <c r="Q415" s="186"/>
      <c r="R415" s="186"/>
      <c r="S415" s="186"/>
      <c r="T415" s="187"/>
      <c r="AT415" s="182" t="s">
        <v>143</v>
      </c>
      <c r="AU415" s="182" t="s">
        <v>84</v>
      </c>
      <c r="AV415" s="14" t="s">
        <v>84</v>
      </c>
      <c r="AW415" s="14" t="s">
        <v>33</v>
      </c>
      <c r="AX415" s="14" t="s">
        <v>76</v>
      </c>
      <c r="AY415" s="182" t="s">
        <v>134</v>
      </c>
    </row>
    <row r="416" spans="1:65" s="13" customFormat="1">
      <c r="B416" s="172"/>
      <c r="D416" s="173" t="s">
        <v>143</v>
      </c>
      <c r="E416" s="174" t="s">
        <v>1</v>
      </c>
      <c r="F416" s="175" t="s">
        <v>181</v>
      </c>
      <c r="H416" s="176">
        <v>16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143</v>
      </c>
      <c r="AU416" s="174" t="s">
        <v>84</v>
      </c>
      <c r="AV416" s="13" t="s">
        <v>81</v>
      </c>
      <c r="AW416" s="13" t="s">
        <v>33</v>
      </c>
      <c r="AX416" s="13" t="s">
        <v>76</v>
      </c>
      <c r="AY416" s="174" t="s">
        <v>134</v>
      </c>
    </row>
    <row r="417" spans="1:65" s="14" customFormat="1" ht="22.5">
      <c r="B417" s="181"/>
      <c r="D417" s="173" t="s">
        <v>143</v>
      </c>
      <c r="E417" s="182" t="s">
        <v>1</v>
      </c>
      <c r="F417" s="183" t="s">
        <v>712</v>
      </c>
      <c r="H417" s="182" t="s">
        <v>1</v>
      </c>
      <c r="I417" s="184"/>
      <c r="L417" s="181"/>
      <c r="M417" s="185"/>
      <c r="N417" s="186"/>
      <c r="O417" s="186"/>
      <c r="P417" s="186"/>
      <c r="Q417" s="186"/>
      <c r="R417" s="186"/>
      <c r="S417" s="186"/>
      <c r="T417" s="187"/>
      <c r="AT417" s="182" t="s">
        <v>143</v>
      </c>
      <c r="AU417" s="182" t="s">
        <v>84</v>
      </c>
      <c r="AV417" s="14" t="s">
        <v>84</v>
      </c>
      <c r="AW417" s="14" t="s">
        <v>33</v>
      </c>
      <c r="AX417" s="14" t="s">
        <v>76</v>
      </c>
      <c r="AY417" s="182" t="s">
        <v>134</v>
      </c>
    </row>
    <row r="418" spans="1:65" s="13" customFormat="1">
      <c r="B418" s="172"/>
      <c r="D418" s="173" t="s">
        <v>143</v>
      </c>
      <c r="E418" s="174" t="s">
        <v>1</v>
      </c>
      <c r="F418" s="175" t="s">
        <v>81</v>
      </c>
      <c r="H418" s="176">
        <v>2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143</v>
      </c>
      <c r="AU418" s="174" t="s">
        <v>84</v>
      </c>
      <c r="AV418" s="13" t="s">
        <v>81</v>
      </c>
      <c r="AW418" s="13" t="s">
        <v>33</v>
      </c>
      <c r="AX418" s="13" t="s">
        <v>76</v>
      </c>
      <c r="AY418" s="174" t="s">
        <v>134</v>
      </c>
    </row>
    <row r="419" spans="1:65" s="14" customFormat="1">
      <c r="B419" s="181"/>
      <c r="D419" s="173" t="s">
        <v>143</v>
      </c>
      <c r="E419" s="182" t="s">
        <v>1</v>
      </c>
      <c r="F419" s="183" t="s">
        <v>713</v>
      </c>
      <c r="H419" s="182" t="s">
        <v>1</v>
      </c>
      <c r="I419" s="184"/>
      <c r="L419" s="181"/>
      <c r="M419" s="185"/>
      <c r="N419" s="186"/>
      <c r="O419" s="186"/>
      <c r="P419" s="186"/>
      <c r="Q419" s="186"/>
      <c r="R419" s="186"/>
      <c r="S419" s="186"/>
      <c r="T419" s="187"/>
      <c r="AT419" s="182" t="s">
        <v>143</v>
      </c>
      <c r="AU419" s="182" t="s">
        <v>84</v>
      </c>
      <c r="AV419" s="14" t="s">
        <v>84</v>
      </c>
      <c r="AW419" s="14" t="s">
        <v>33</v>
      </c>
      <c r="AX419" s="14" t="s">
        <v>76</v>
      </c>
      <c r="AY419" s="182" t="s">
        <v>134</v>
      </c>
    </row>
    <row r="420" spans="1:65" s="13" customFormat="1">
      <c r="B420" s="172"/>
      <c r="D420" s="173" t="s">
        <v>143</v>
      </c>
      <c r="E420" s="174" t="s">
        <v>1</v>
      </c>
      <c r="F420" s="175" t="s">
        <v>154</v>
      </c>
      <c r="H420" s="176">
        <v>8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143</v>
      </c>
      <c r="AU420" s="174" t="s">
        <v>84</v>
      </c>
      <c r="AV420" s="13" t="s">
        <v>81</v>
      </c>
      <c r="AW420" s="13" t="s">
        <v>33</v>
      </c>
      <c r="AX420" s="13" t="s">
        <v>76</v>
      </c>
      <c r="AY420" s="174" t="s">
        <v>134</v>
      </c>
    </row>
    <row r="421" spans="1:65" s="14" customFormat="1">
      <c r="B421" s="181"/>
      <c r="D421" s="173" t="s">
        <v>143</v>
      </c>
      <c r="E421" s="182" t="s">
        <v>1</v>
      </c>
      <c r="F421" s="183" t="s">
        <v>714</v>
      </c>
      <c r="H421" s="182" t="s">
        <v>1</v>
      </c>
      <c r="I421" s="184"/>
      <c r="L421" s="181"/>
      <c r="M421" s="185"/>
      <c r="N421" s="186"/>
      <c r="O421" s="186"/>
      <c r="P421" s="186"/>
      <c r="Q421" s="186"/>
      <c r="R421" s="186"/>
      <c r="S421" s="186"/>
      <c r="T421" s="187"/>
      <c r="AT421" s="182" t="s">
        <v>143</v>
      </c>
      <c r="AU421" s="182" t="s">
        <v>84</v>
      </c>
      <c r="AV421" s="14" t="s">
        <v>84</v>
      </c>
      <c r="AW421" s="14" t="s">
        <v>33</v>
      </c>
      <c r="AX421" s="14" t="s">
        <v>76</v>
      </c>
      <c r="AY421" s="182" t="s">
        <v>134</v>
      </c>
    </row>
    <row r="422" spans="1:65" s="13" customFormat="1">
      <c r="B422" s="172"/>
      <c r="D422" s="173" t="s">
        <v>143</v>
      </c>
      <c r="E422" s="174" t="s">
        <v>1</v>
      </c>
      <c r="F422" s="175" t="s">
        <v>154</v>
      </c>
      <c r="H422" s="176">
        <v>8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143</v>
      </c>
      <c r="AU422" s="174" t="s">
        <v>84</v>
      </c>
      <c r="AV422" s="13" t="s">
        <v>81</v>
      </c>
      <c r="AW422" s="13" t="s">
        <v>33</v>
      </c>
      <c r="AX422" s="13" t="s">
        <v>76</v>
      </c>
      <c r="AY422" s="174" t="s">
        <v>134</v>
      </c>
    </row>
    <row r="423" spans="1:65" s="15" customFormat="1">
      <c r="B423" s="199"/>
      <c r="D423" s="173" t="s">
        <v>143</v>
      </c>
      <c r="E423" s="200" t="s">
        <v>1</v>
      </c>
      <c r="F423" s="201" t="s">
        <v>188</v>
      </c>
      <c r="H423" s="202">
        <v>50</v>
      </c>
      <c r="I423" s="203"/>
      <c r="L423" s="199"/>
      <c r="M423" s="204"/>
      <c r="N423" s="205"/>
      <c r="O423" s="205"/>
      <c r="P423" s="205"/>
      <c r="Q423" s="205"/>
      <c r="R423" s="205"/>
      <c r="S423" s="205"/>
      <c r="T423" s="206"/>
      <c r="AT423" s="200" t="s">
        <v>143</v>
      </c>
      <c r="AU423" s="200" t="s">
        <v>84</v>
      </c>
      <c r="AV423" s="15" t="s">
        <v>141</v>
      </c>
      <c r="AW423" s="15" t="s">
        <v>33</v>
      </c>
      <c r="AX423" s="15" t="s">
        <v>84</v>
      </c>
      <c r="AY423" s="200" t="s">
        <v>134</v>
      </c>
    </row>
    <row r="424" spans="1:65" s="2" customFormat="1" ht="16.5" customHeight="1">
      <c r="A424" s="32"/>
      <c r="B424" s="157"/>
      <c r="C424" s="158">
        <v>149</v>
      </c>
      <c r="D424" s="158" t="s">
        <v>137</v>
      </c>
      <c r="E424" s="159" t="s">
        <v>715</v>
      </c>
      <c r="F424" s="160" t="s">
        <v>716</v>
      </c>
      <c r="G424" s="161" t="s">
        <v>706</v>
      </c>
      <c r="H424" s="162">
        <v>8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0</v>
      </c>
      <c r="R424" s="168">
        <f>Q424*H424</f>
        <v>0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707</v>
      </c>
      <c r="AT424" s="170" t="s">
        <v>137</v>
      </c>
      <c r="AU424" s="170" t="s">
        <v>84</v>
      </c>
      <c r="AY424" s="17" t="s">
        <v>134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81</v>
      </c>
      <c r="BK424" s="171">
        <f>ROUND(I424*H424,2)</f>
        <v>0</v>
      </c>
      <c r="BL424" s="17" t="s">
        <v>707</v>
      </c>
      <c r="BM424" s="170" t="s">
        <v>717</v>
      </c>
    </row>
    <row r="425" spans="1:65" s="14" customFormat="1" ht="22.5">
      <c r="B425" s="181"/>
      <c r="D425" s="173" t="s">
        <v>143</v>
      </c>
      <c r="E425" s="182" t="s">
        <v>1</v>
      </c>
      <c r="F425" s="183" t="s">
        <v>718</v>
      </c>
      <c r="H425" s="182" t="s">
        <v>1</v>
      </c>
      <c r="I425" s="184"/>
      <c r="L425" s="181"/>
      <c r="M425" s="185"/>
      <c r="N425" s="186"/>
      <c r="O425" s="186"/>
      <c r="P425" s="186"/>
      <c r="Q425" s="186"/>
      <c r="R425" s="186"/>
      <c r="S425" s="186"/>
      <c r="T425" s="187"/>
      <c r="AT425" s="182" t="s">
        <v>143</v>
      </c>
      <c r="AU425" s="182" t="s">
        <v>84</v>
      </c>
      <c r="AV425" s="14" t="s">
        <v>84</v>
      </c>
      <c r="AW425" s="14" t="s">
        <v>33</v>
      </c>
      <c r="AX425" s="14" t="s">
        <v>76</v>
      </c>
      <c r="AY425" s="182" t="s">
        <v>134</v>
      </c>
    </row>
    <row r="426" spans="1:65" s="13" customFormat="1">
      <c r="B426" s="172"/>
      <c r="D426" s="173" t="s">
        <v>143</v>
      </c>
      <c r="E426" s="174" t="s">
        <v>1</v>
      </c>
      <c r="F426" s="175" t="s">
        <v>154</v>
      </c>
      <c r="H426" s="176">
        <v>8</v>
      </c>
      <c r="I426" s="177"/>
      <c r="L426" s="172"/>
      <c r="M426" s="178"/>
      <c r="N426" s="179"/>
      <c r="O426" s="179"/>
      <c r="P426" s="179"/>
      <c r="Q426" s="179"/>
      <c r="R426" s="179"/>
      <c r="S426" s="179"/>
      <c r="T426" s="180"/>
      <c r="AT426" s="174" t="s">
        <v>143</v>
      </c>
      <c r="AU426" s="174" t="s">
        <v>84</v>
      </c>
      <c r="AV426" s="13" t="s">
        <v>81</v>
      </c>
      <c r="AW426" s="13" t="s">
        <v>33</v>
      </c>
      <c r="AX426" s="13" t="s">
        <v>84</v>
      </c>
      <c r="AY426" s="174" t="s">
        <v>134</v>
      </c>
    </row>
    <row r="427" spans="1:65" s="2" customFormat="1" ht="16.5" customHeight="1">
      <c r="A427" s="32"/>
      <c r="B427" s="157"/>
      <c r="C427" s="158">
        <v>150</v>
      </c>
      <c r="D427" s="158" t="s">
        <v>137</v>
      </c>
      <c r="E427" s="159" t="s">
        <v>719</v>
      </c>
      <c r="F427" s="160" t="s">
        <v>720</v>
      </c>
      <c r="G427" s="161" t="s">
        <v>706</v>
      </c>
      <c r="H427" s="162">
        <v>4</v>
      </c>
      <c r="I427" s="163"/>
      <c r="J427" s="164">
        <f>ROUND(I427*H427,2)</f>
        <v>0</v>
      </c>
      <c r="K427" s="165"/>
      <c r="L427" s="33"/>
      <c r="M427" s="166" t="s">
        <v>1</v>
      </c>
      <c r="N427" s="167" t="s">
        <v>42</v>
      </c>
      <c r="O427" s="58"/>
      <c r="P427" s="168">
        <f>O427*H427</f>
        <v>0</v>
      </c>
      <c r="Q427" s="168">
        <v>0</v>
      </c>
      <c r="R427" s="168">
        <f>Q427*H427</f>
        <v>0</v>
      </c>
      <c r="S427" s="168">
        <v>0</v>
      </c>
      <c r="T427" s="169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0" t="s">
        <v>707</v>
      </c>
      <c r="AT427" s="170" t="s">
        <v>137</v>
      </c>
      <c r="AU427" s="170" t="s">
        <v>84</v>
      </c>
      <c r="AY427" s="17" t="s">
        <v>134</v>
      </c>
      <c r="BE427" s="171">
        <f>IF(N427="základní",J427,0)</f>
        <v>0</v>
      </c>
      <c r="BF427" s="171">
        <f>IF(N427="snížená",J427,0)</f>
        <v>0</v>
      </c>
      <c r="BG427" s="171">
        <f>IF(N427="zákl. přenesená",J427,0)</f>
        <v>0</v>
      </c>
      <c r="BH427" s="171">
        <f>IF(N427="sníž. přenesená",J427,0)</f>
        <v>0</v>
      </c>
      <c r="BI427" s="171">
        <f>IF(N427="nulová",J427,0)</f>
        <v>0</v>
      </c>
      <c r="BJ427" s="17" t="s">
        <v>81</v>
      </c>
      <c r="BK427" s="171">
        <f>ROUND(I427*H427,2)</f>
        <v>0</v>
      </c>
      <c r="BL427" s="17" t="s">
        <v>707</v>
      </c>
      <c r="BM427" s="170" t="s">
        <v>721</v>
      </c>
    </row>
    <row r="428" spans="1:65" s="14" customFormat="1">
      <c r="B428" s="181"/>
      <c r="D428" s="173" t="s">
        <v>143</v>
      </c>
      <c r="E428" s="182" t="s">
        <v>1</v>
      </c>
      <c r="F428" s="183" t="s">
        <v>722</v>
      </c>
      <c r="H428" s="182" t="s">
        <v>1</v>
      </c>
      <c r="I428" s="184"/>
      <c r="L428" s="181"/>
      <c r="M428" s="185"/>
      <c r="N428" s="186"/>
      <c r="O428" s="186"/>
      <c r="P428" s="186"/>
      <c r="Q428" s="186"/>
      <c r="R428" s="186"/>
      <c r="S428" s="186"/>
      <c r="T428" s="187"/>
      <c r="AT428" s="182" t="s">
        <v>143</v>
      </c>
      <c r="AU428" s="182" t="s">
        <v>84</v>
      </c>
      <c r="AV428" s="14" t="s">
        <v>84</v>
      </c>
      <c r="AW428" s="14" t="s">
        <v>33</v>
      </c>
      <c r="AX428" s="14" t="s">
        <v>76</v>
      </c>
      <c r="AY428" s="182" t="s">
        <v>134</v>
      </c>
    </row>
    <row r="429" spans="1:65" s="13" customFormat="1">
      <c r="B429" s="172"/>
      <c r="D429" s="173" t="s">
        <v>143</v>
      </c>
      <c r="E429" s="174" t="s">
        <v>1</v>
      </c>
      <c r="F429" s="175" t="s">
        <v>141</v>
      </c>
      <c r="H429" s="176">
        <v>4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143</v>
      </c>
      <c r="AU429" s="174" t="s">
        <v>84</v>
      </c>
      <c r="AV429" s="13" t="s">
        <v>81</v>
      </c>
      <c r="AW429" s="13" t="s">
        <v>33</v>
      </c>
      <c r="AX429" s="13" t="s">
        <v>84</v>
      </c>
      <c r="AY429" s="174" t="s">
        <v>134</v>
      </c>
    </row>
    <row r="430" spans="1:65" s="12" customFormat="1" ht="25.9" customHeight="1">
      <c r="B430" s="144"/>
      <c r="D430" s="145" t="s">
        <v>75</v>
      </c>
      <c r="E430" s="146" t="s">
        <v>723</v>
      </c>
      <c r="F430" s="146" t="s">
        <v>724</v>
      </c>
      <c r="I430" s="147"/>
      <c r="J430" s="148">
        <f>BK430</f>
        <v>0</v>
      </c>
      <c r="L430" s="144"/>
      <c r="M430" s="149"/>
      <c r="N430" s="150"/>
      <c r="O430" s="150"/>
      <c r="P430" s="151">
        <f>P431+P433</f>
        <v>0</v>
      </c>
      <c r="Q430" s="150"/>
      <c r="R430" s="151">
        <f>R431+R433</f>
        <v>0</v>
      </c>
      <c r="S430" s="150"/>
      <c r="T430" s="152">
        <f>T431+T433</f>
        <v>0</v>
      </c>
      <c r="AR430" s="145" t="s">
        <v>147</v>
      </c>
      <c r="AT430" s="153" t="s">
        <v>75</v>
      </c>
      <c r="AU430" s="153" t="s">
        <v>76</v>
      </c>
      <c r="AY430" s="145" t="s">
        <v>134</v>
      </c>
      <c r="BK430" s="154">
        <f>BK431+BK433</f>
        <v>0</v>
      </c>
    </row>
    <row r="431" spans="1:65" s="12" customFormat="1" ht="22.9" customHeight="1">
      <c r="B431" s="144"/>
      <c r="D431" s="145" t="s">
        <v>75</v>
      </c>
      <c r="E431" s="155" t="s">
        <v>725</v>
      </c>
      <c r="F431" s="155" t="s">
        <v>726</v>
      </c>
      <c r="I431" s="147"/>
      <c r="J431" s="156">
        <f>BK431</f>
        <v>0</v>
      </c>
      <c r="L431" s="144"/>
      <c r="M431" s="149"/>
      <c r="N431" s="150"/>
      <c r="O431" s="150"/>
      <c r="P431" s="151">
        <f>P432</f>
        <v>0</v>
      </c>
      <c r="Q431" s="150"/>
      <c r="R431" s="151">
        <f>R432</f>
        <v>0</v>
      </c>
      <c r="S431" s="150"/>
      <c r="T431" s="152">
        <f>T432</f>
        <v>0</v>
      </c>
      <c r="AR431" s="145" t="s">
        <v>147</v>
      </c>
      <c r="AT431" s="153" t="s">
        <v>75</v>
      </c>
      <c r="AU431" s="153" t="s">
        <v>84</v>
      </c>
      <c r="AY431" s="145" t="s">
        <v>134</v>
      </c>
      <c r="BK431" s="154">
        <f>BK432</f>
        <v>0</v>
      </c>
    </row>
    <row r="432" spans="1:65" s="2" customFormat="1" ht="16.5" customHeight="1">
      <c r="A432" s="32"/>
      <c r="B432" s="157"/>
      <c r="C432" s="158">
        <v>151</v>
      </c>
      <c r="D432" s="158" t="s">
        <v>137</v>
      </c>
      <c r="E432" s="159" t="s">
        <v>727</v>
      </c>
      <c r="F432" s="160" t="s">
        <v>726</v>
      </c>
      <c r="G432" s="161" t="s">
        <v>335</v>
      </c>
      <c r="H432" s="162">
        <v>1</v>
      </c>
      <c r="I432" s="163"/>
      <c r="J432" s="164">
        <f>ROUND(I432*H432,2)</f>
        <v>0</v>
      </c>
      <c r="K432" s="165"/>
      <c r="L432" s="33"/>
      <c r="M432" s="166" t="s">
        <v>1</v>
      </c>
      <c r="N432" s="167" t="s">
        <v>42</v>
      </c>
      <c r="O432" s="58"/>
      <c r="P432" s="168">
        <f>O432*H432</f>
        <v>0</v>
      </c>
      <c r="Q432" s="168">
        <v>0</v>
      </c>
      <c r="R432" s="168">
        <f>Q432*H432</f>
        <v>0</v>
      </c>
      <c r="S432" s="168">
        <v>0</v>
      </c>
      <c r="T432" s="169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70" t="s">
        <v>728</v>
      </c>
      <c r="AT432" s="170" t="s">
        <v>137</v>
      </c>
      <c r="AU432" s="170" t="s">
        <v>81</v>
      </c>
      <c r="AY432" s="17" t="s">
        <v>134</v>
      </c>
      <c r="BE432" s="171">
        <f>IF(N432="základní",J432,0)</f>
        <v>0</v>
      </c>
      <c r="BF432" s="171">
        <f>IF(N432="snížená",J432,0)</f>
        <v>0</v>
      </c>
      <c r="BG432" s="171">
        <f>IF(N432="zákl. přenesená",J432,0)</f>
        <v>0</v>
      </c>
      <c r="BH432" s="171">
        <f>IF(N432="sníž. přenesená",J432,0)</f>
        <v>0</v>
      </c>
      <c r="BI432" s="171">
        <f>IF(N432="nulová",J432,0)</f>
        <v>0</v>
      </c>
      <c r="BJ432" s="17" t="s">
        <v>81</v>
      </c>
      <c r="BK432" s="171">
        <f>ROUND(I432*H432,2)</f>
        <v>0</v>
      </c>
      <c r="BL432" s="17" t="s">
        <v>728</v>
      </c>
      <c r="BM432" s="170" t="s">
        <v>729</v>
      </c>
    </row>
    <row r="433" spans="1:65" s="12" customFormat="1" ht="22.9" customHeight="1">
      <c r="B433" s="144"/>
      <c r="D433" s="145" t="s">
        <v>75</v>
      </c>
      <c r="E433" s="155" t="s">
        <v>730</v>
      </c>
      <c r="F433" s="155" t="s">
        <v>731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147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>
      <c r="A434" s="32"/>
      <c r="B434" s="157"/>
      <c r="C434" s="158">
        <v>152</v>
      </c>
      <c r="D434" s="158" t="s">
        <v>137</v>
      </c>
      <c r="E434" s="159" t="s">
        <v>732</v>
      </c>
      <c r="F434" s="160" t="s">
        <v>731</v>
      </c>
      <c r="G434" s="161" t="s">
        <v>335</v>
      </c>
      <c r="H434" s="162">
        <v>1</v>
      </c>
      <c r="I434" s="163"/>
      <c r="J434" s="164">
        <f>ROUND(I434*H434,2)</f>
        <v>0</v>
      </c>
      <c r="K434" s="165"/>
      <c r="L434" s="33"/>
      <c r="M434" s="207" t="s">
        <v>1</v>
      </c>
      <c r="N434" s="208" t="s">
        <v>42</v>
      </c>
      <c r="O434" s="209"/>
      <c r="P434" s="210">
        <f>O434*H434</f>
        <v>0</v>
      </c>
      <c r="Q434" s="210">
        <v>0</v>
      </c>
      <c r="R434" s="210">
        <f>Q434*H434</f>
        <v>0</v>
      </c>
      <c r="S434" s="210">
        <v>0</v>
      </c>
      <c r="T434" s="211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728</v>
      </c>
      <c r="AT434" s="170" t="s">
        <v>137</v>
      </c>
      <c r="AU434" s="170" t="s">
        <v>81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81</v>
      </c>
      <c r="BK434" s="171">
        <f>ROUND(I434*H434,2)</f>
        <v>0</v>
      </c>
      <c r="BL434" s="17" t="s">
        <v>728</v>
      </c>
      <c r="BM434" s="170" t="s">
        <v>733</v>
      </c>
    </row>
    <row r="435" spans="1:65" s="2" customFormat="1" ht="6.95" customHeight="1">
      <c r="A435" s="32"/>
      <c r="B435" s="47"/>
      <c r="C435" s="48"/>
      <c r="D435" s="48"/>
      <c r="E435" s="48"/>
      <c r="F435" s="48"/>
      <c r="G435" s="48"/>
      <c r="H435" s="48"/>
      <c r="I435" s="116"/>
      <c r="J435" s="48"/>
      <c r="K435" s="48"/>
      <c r="L435" s="33"/>
      <c r="M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</row>
  </sheetData>
  <autoFilter ref="C141:K434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2020-06-02T05:01:40Z</dcterms:created>
  <dcterms:modified xsi:type="dcterms:W3CDTF">2021-09-14T08:44:16Z</dcterms:modified>
</cp:coreProperties>
</file>