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300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1-1 - Bytová jednotka č.1..." sheetId="2" r:id="rId2"/>
  </sheets>
  <definedNames>
    <definedName name="_xlnm._FilterDatabase" localSheetId="1" hidden="1">'1-1 - Bytová jednotka č.1...'!$C$141:$K$458</definedName>
    <definedName name="_xlnm.Print_Titles" localSheetId="1">'1-1 - Bytová jednotka č.1...'!$141:$141</definedName>
    <definedName name="_xlnm.Print_Titles" localSheetId="0">'Rekapitulace stavby'!$92:$92</definedName>
    <definedName name="_xlnm.Print_Area" localSheetId="1">'1-1 - Bytová jednotka č.1...'!$C$4:$J$76,'1-1 - Bytová jednotka č.1...'!$C$82:$J$123,'1-1 - Bytová jednotka č.1...'!$C$129:$K$458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58" i="2"/>
  <c r="BH458" i="2"/>
  <c r="BG458" i="2"/>
  <c r="BE458" i="2"/>
  <c r="T458" i="2"/>
  <c r="T457" i="2"/>
  <c r="R458" i="2"/>
  <c r="R457" i="2" s="1"/>
  <c r="P458" i="2"/>
  <c r="P457" i="2"/>
  <c r="BI456" i="2"/>
  <c r="BH456" i="2"/>
  <c r="BG456" i="2"/>
  <c r="BE456" i="2"/>
  <c r="T456" i="2"/>
  <c r="T455" i="2" s="1"/>
  <c r="T454" i="2" s="1"/>
  <c r="R456" i="2"/>
  <c r="R455" i="2"/>
  <c r="R454" i="2" s="1"/>
  <c r="P456" i="2"/>
  <c r="P455" i="2"/>
  <c r="P454" i="2"/>
  <c r="BI451" i="2"/>
  <c r="BH451" i="2"/>
  <c r="BG451" i="2"/>
  <c r="BE451" i="2"/>
  <c r="T451" i="2"/>
  <c r="R451" i="2"/>
  <c r="P451" i="2"/>
  <c r="BI448" i="2"/>
  <c r="BH448" i="2"/>
  <c r="BG448" i="2"/>
  <c r="BE448" i="2"/>
  <c r="T448" i="2"/>
  <c r="R448" i="2"/>
  <c r="P448" i="2"/>
  <c r="BI445" i="2"/>
  <c r="BH445" i="2"/>
  <c r="BG445" i="2"/>
  <c r="BE445" i="2"/>
  <c r="T445" i="2"/>
  <c r="R445" i="2"/>
  <c r="P445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5" i="2"/>
  <c r="BH325" i="2"/>
  <c r="BG325" i="2"/>
  <c r="BE325" i="2"/>
  <c r="T325" i="2"/>
  <c r="R325" i="2"/>
  <c r="P325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/>
  <c r="J23" i="2"/>
  <c r="J18" i="2"/>
  <c r="E18" i="2"/>
  <c r="F139" i="2"/>
  <c r="J17" i="2"/>
  <c r="J15" i="2"/>
  <c r="E15" i="2"/>
  <c r="F138" i="2"/>
  <c r="J14" i="2"/>
  <c r="J12" i="2"/>
  <c r="J136" i="2"/>
  <c r="E7" i="2"/>
  <c r="E132" i="2" s="1"/>
  <c r="L90" i="1"/>
  <c r="AM90" i="1"/>
  <c r="AM89" i="1"/>
  <c r="L89" i="1"/>
  <c r="AM87" i="1"/>
  <c r="L87" i="1"/>
  <c r="L85" i="1"/>
  <c r="L84" i="1"/>
  <c r="BK458" i="2"/>
  <c r="J458" i="2"/>
  <c r="BK456" i="2"/>
  <c r="BK451" i="2"/>
  <c r="J448" i="2"/>
  <c r="BK445" i="2"/>
  <c r="J432" i="2"/>
  <c r="J430" i="2"/>
  <c r="BK429" i="2"/>
  <c r="J426" i="2"/>
  <c r="J414" i="2"/>
  <c r="J412" i="2"/>
  <c r="BK409" i="2"/>
  <c r="BK408" i="2"/>
  <c r="BK405" i="2"/>
  <c r="BK404" i="2"/>
  <c r="J403" i="2"/>
  <c r="BK401" i="2"/>
  <c r="BK395" i="2"/>
  <c r="BK393" i="2"/>
  <c r="BK388" i="2"/>
  <c r="BK386" i="2"/>
  <c r="BK385" i="2"/>
  <c r="BK383" i="2"/>
  <c r="BK382" i="2"/>
  <c r="J376" i="2"/>
  <c r="J374" i="2"/>
  <c r="BK373" i="2"/>
  <c r="BK371" i="2"/>
  <c r="J370" i="2"/>
  <c r="J366" i="2"/>
  <c r="J364" i="2"/>
  <c r="BK363" i="2"/>
  <c r="J362" i="2"/>
  <c r="BK361" i="2"/>
  <c r="BK360" i="2"/>
  <c r="BK359" i="2"/>
  <c r="BK358" i="2"/>
  <c r="J357" i="2"/>
  <c r="J356" i="2"/>
  <c r="BK355" i="2"/>
  <c r="J354" i="2"/>
  <c r="J349" i="2"/>
  <c r="BK347" i="2"/>
  <c r="J346" i="2"/>
  <c r="J344" i="2"/>
  <c r="J340" i="2"/>
  <c r="J337" i="2"/>
  <c r="BK332" i="2"/>
  <c r="J331" i="2"/>
  <c r="BK329" i="2"/>
  <c r="J325" i="2"/>
  <c r="J320" i="2"/>
  <c r="BK315" i="2"/>
  <c r="BK313" i="2"/>
  <c r="J312" i="2"/>
  <c r="BK311" i="2"/>
  <c r="BK310" i="2"/>
  <c r="J309" i="2"/>
  <c r="J307" i="2"/>
  <c r="BK306" i="2"/>
  <c r="J305" i="2"/>
  <c r="BK304" i="2"/>
  <c r="J303" i="2"/>
  <c r="BK302" i="2"/>
  <c r="BK301" i="2"/>
  <c r="J300" i="2"/>
  <c r="BK299" i="2"/>
  <c r="BK298" i="2"/>
  <c r="J297" i="2"/>
  <c r="J296" i="2"/>
  <c r="J295" i="2"/>
  <c r="J294" i="2"/>
  <c r="BK293" i="2"/>
  <c r="BK292" i="2"/>
  <c r="BK291" i="2"/>
  <c r="BK289" i="2"/>
  <c r="BK288" i="2"/>
  <c r="J287" i="2"/>
  <c r="BK285" i="2"/>
  <c r="BK284" i="2"/>
  <c r="BK283" i="2"/>
  <c r="BK282" i="2"/>
  <c r="BK281" i="2"/>
  <c r="BK280" i="2"/>
  <c r="BK279" i="2"/>
  <c r="BK278" i="2"/>
  <c r="BK277" i="2"/>
  <c r="J277" i="2"/>
  <c r="BK276" i="2"/>
  <c r="BK275" i="2"/>
  <c r="BK274" i="2"/>
  <c r="J273" i="2"/>
  <c r="J272" i="2"/>
  <c r="J271" i="2"/>
  <c r="BK270" i="2"/>
  <c r="J270" i="2"/>
  <c r="J269" i="2"/>
  <c r="BK268" i="2"/>
  <c r="BK267" i="2"/>
  <c r="BK265" i="2"/>
  <c r="BK264" i="2"/>
  <c r="BK262" i="2"/>
  <c r="J261" i="2"/>
  <c r="J260" i="2"/>
  <c r="J259" i="2"/>
  <c r="BK256" i="2"/>
  <c r="J253" i="2"/>
  <c r="J252" i="2"/>
  <c r="BK251" i="2"/>
  <c r="J250" i="2"/>
  <c r="BK249" i="2"/>
  <c r="J248" i="2"/>
  <c r="J247" i="2"/>
  <c r="BK246" i="2"/>
  <c r="J245" i="2"/>
  <c r="J243" i="2"/>
  <c r="BK241" i="2"/>
  <c r="BK240" i="2"/>
  <c r="BK239" i="2"/>
  <c r="BK236" i="2"/>
  <c r="BK235" i="2"/>
  <c r="J234" i="2"/>
  <c r="J233" i="2"/>
  <c r="J232" i="2"/>
  <c r="J230" i="2"/>
  <c r="J229" i="2"/>
  <c r="J227" i="2"/>
  <c r="J226" i="2"/>
  <c r="J219" i="2"/>
  <c r="J217" i="2"/>
  <c r="BK214" i="2"/>
  <c r="BK207" i="2"/>
  <c r="J203" i="2"/>
  <c r="J200" i="2"/>
  <c r="BK199" i="2"/>
  <c r="BK198" i="2"/>
  <c r="BK196" i="2"/>
  <c r="BK194" i="2"/>
  <c r="BK193" i="2"/>
  <c r="BK191" i="2"/>
  <c r="J190" i="2"/>
  <c r="BK185" i="2"/>
  <c r="BK183" i="2"/>
  <c r="J178" i="2"/>
  <c r="J175" i="2"/>
  <c r="BK168" i="2"/>
  <c r="BK166" i="2"/>
  <c r="BK165" i="2"/>
  <c r="J163" i="2"/>
  <c r="BK160" i="2"/>
  <c r="BK158" i="2"/>
  <c r="J156" i="2"/>
  <c r="BK154" i="2"/>
  <c r="BK153" i="2"/>
  <c r="J153" i="2"/>
  <c r="BK152" i="2"/>
  <c r="BK150" i="2"/>
  <c r="BK148" i="2"/>
  <c r="J145" i="2"/>
  <c r="J456" i="2"/>
  <c r="J451" i="2"/>
  <c r="BK448" i="2"/>
  <c r="J445" i="2"/>
  <c r="BK432" i="2"/>
  <c r="BK430" i="2"/>
  <c r="J429" i="2"/>
  <c r="BK426" i="2"/>
  <c r="BK414" i="2"/>
  <c r="BK412" i="2"/>
  <c r="J409" i="2"/>
  <c r="J408" i="2"/>
  <c r="BK406" i="2"/>
  <c r="J405" i="2"/>
  <c r="J404" i="2"/>
  <c r="BK403" i="2"/>
  <c r="J401" i="2"/>
  <c r="J395" i="2"/>
  <c r="J393" i="2"/>
  <c r="J388" i="2"/>
  <c r="J386" i="2"/>
  <c r="J385" i="2"/>
  <c r="J383" i="2"/>
  <c r="J382" i="2"/>
  <c r="BK376" i="2"/>
  <c r="BK374" i="2"/>
  <c r="J373" i="2"/>
  <c r="J371" i="2"/>
  <c r="BK370" i="2"/>
  <c r="BK366" i="2"/>
  <c r="BK364" i="2"/>
  <c r="J363" i="2"/>
  <c r="BK362" i="2"/>
  <c r="J361" i="2"/>
  <c r="J360" i="2"/>
  <c r="J359" i="2"/>
  <c r="J358" i="2"/>
  <c r="BK357" i="2"/>
  <c r="BK356" i="2"/>
  <c r="J355" i="2"/>
  <c r="BK354" i="2"/>
  <c r="BK349" i="2"/>
  <c r="J347" i="2"/>
  <c r="BK346" i="2"/>
  <c r="BK344" i="2"/>
  <c r="BK340" i="2"/>
  <c r="BK337" i="2"/>
  <c r="J332" i="2"/>
  <c r="BK331" i="2"/>
  <c r="J329" i="2"/>
  <c r="BK325" i="2"/>
  <c r="BK320" i="2"/>
  <c r="J315" i="2"/>
  <c r="J313" i="2"/>
  <c r="BK312" i="2"/>
  <c r="J311" i="2"/>
  <c r="J310" i="2"/>
  <c r="BK309" i="2"/>
  <c r="BK307" i="2"/>
  <c r="J306" i="2"/>
  <c r="BK305" i="2"/>
  <c r="J304" i="2"/>
  <c r="BK303" i="2"/>
  <c r="J302" i="2"/>
  <c r="J301" i="2"/>
  <c r="BK300" i="2"/>
  <c r="J299" i="2"/>
  <c r="J298" i="2"/>
  <c r="BK297" i="2"/>
  <c r="BK296" i="2"/>
  <c r="BK295" i="2"/>
  <c r="BK294" i="2"/>
  <c r="J293" i="2"/>
  <c r="J292" i="2"/>
  <c r="J291" i="2"/>
  <c r="J289" i="2"/>
  <c r="J288" i="2"/>
  <c r="BK287" i="2"/>
  <c r="J285" i="2"/>
  <c r="J284" i="2"/>
  <c r="J283" i="2"/>
  <c r="J282" i="2"/>
  <c r="J281" i="2"/>
  <c r="J280" i="2"/>
  <c r="J279" i="2"/>
  <c r="J278" i="2"/>
  <c r="J276" i="2"/>
  <c r="J275" i="2"/>
  <c r="J274" i="2"/>
  <c r="BK273" i="2"/>
  <c r="BK272" i="2"/>
  <c r="BK271" i="2"/>
  <c r="BK269" i="2"/>
  <c r="J268" i="2"/>
  <c r="J267" i="2"/>
  <c r="J265" i="2"/>
  <c r="J264" i="2"/>
  <c r="BK263" i="2"/>
  <c r="J263" i="2"/>
  <c r="J262" i="2"/>
  <c r="BK261" i="2"/>
  <c r="BK260" i="2"/>
  <c r="BK259" i="2"/>
  <c r="J256" i="2"/>
  <c r="BK255" i="2"/>
  <c r="J255" i="2"/>
  <c r="BK253" i="2"/>
  <c r="BK252" i="2"/>
  <c r="J251" i="2"/>
  <c r="BK250" i="2"/>
  <c r="J249" i="2"/>
  <c r="BK248" i="2"/>
  <c r="BK247" i="2"/>
  <c r="J246" i="2"/>
  <c r="BK245" i="2"/>
  <c r="BK244" i="2"/>
  <c r="J244" i="2"/>
  <c r="BK243" i="2"/>
  <c r="J241" i="2"/>
  <c r="J240" i="2"/>
  <c r="J239" i="2"/>
  <c r="J236" i="2"/>
  <c r="J235" i="2"/>
  <c r="BK234" i="2"/>
  <c r="BK233" i="2"/>
  <c r="BK232" i="2"/>
  <c r="BK230" i="2"/>
  <c r="BK229" i="2"/>
  <c r="BK227" i="2"/>
  <c r="BK226" i="2"/>
  <c r="BK219" i="2"/>
  <c r="BK217" i="2"/>
  <c r="J214" i="2"/>
  <c r="J207" i="2"/>
  <c r="BK203" i="2"/>
  <c r="BK200" i="2"/>
  <c r="J199" i="2"/>
  <c r="J198" i="2"/>
  <c r="J196" i="2"/>
  <c r="J194" i="2"/>
  <c r="J193" i="2"/>
  <c r="J191" i="2"/>
  <c r="BK190" i="2"/>
  <c r="J185" i="2"/>
  <c r="J183" i="2"/>
  <c r="BK178" i="2"/>
  <c r="BK175" i="2"/>
  <c r="J168" i="2"/>
  <c r="J166" i="2"/>
  <c r="J165" i="2"/>
  <c r="BK163" i="2"/>
  <c r="J160" i="2"/>
  <c r="J158" i="2"/>
  <c r="BK156" i="2"/>
  <c r="J154" i="2"/>
  <c r="J152" i="2"/>
  <c r="BK151" i="2"/>
  <c r="BK149" i="2"/>
  <c r="BK145" i="2"/>
  <c r="AS94" i="1"/>
  <c r="P147" i="2" l="1"/>
  <c r="T147" i="2"/>
  <c r="T143" i="2"/>
  <c r="P167" i="2"/>
  <c r="P143" i="2" s="1"/>
  <c r="T167" i="2"/>
  <c r="R189" i="2"/>
  <c r="BK197" i="2"/>
  <c r="J197" i="2" s="1"/>
  <c r="J102" i="2" s="1"/>
  <c r="P197" i="2"/>
  <c r="T197" i="2"/>
  <c r="P202" i="2"/>
  <c r="T202" i="2"/>
  <c r="R231" i="2"/>
  <c r="BK242" i="2"/>
  <c r="J242" i="2" s="1"/>
  <c r="J106" i="2" s="1"/>
  <c r="R242" i="2"/>
  <c r="BK254" i="2"/>
  <c r="J254" i="2" s="1"/>
  <c r="J107" i="2" s="1"/>
  <c r="R254" i="2"/>
  <c r="BK266" i="2"/>
  <c r="J266" i="2" s="1"/>
  <c r="J108" i="2" s="1"/>
  <c r="R266" i="2"/>
  <c r="BK286" i="2"/>
  <c r="J286" i="2" s="1"/>
  <c r="J109" i="2" s="1"/>
  <c r="R286" i="2"/>
  <c r="BK290" i="2"/>
  <c r="J290" i="2" s="1"/>
  <c r="J110" i="2" s="1"/>
  <c r="T290" i="2"/>
  <c r="P308" i="2"/>
  <c r="BK314" i="2"/>
  <c r="J314" i="2" s="1"/>
  <c r="J112" i="2" s="1"/>
  <c r="R314" i="2"/>
  <c r="BK348" i="2"/>
  <c r="J348" i="2" s="1"/>
  <c r="J113" i="2" s="1"/>
  <c r="T413" i="2"/>
  <c r="BK147" i="2"/>
  <c r="J147" i="2" s="1"/>
  <c r="J99" i="2" s="1"/>
  <c r="R147" i="2"/>
  <c r="R143" i="2" s="1"/>
  <c r="BK167" i="2"/>
  <c r="J167" i="2"/>
  <c r="J100" i="2"/>
  <c r="R167" i="2"/>
  <c r="BK189" i="2"/>
  <c r="J189" i="2"/>
  <c r="J101" i="2"/>
  <c r="P189" i="2"/>
  <c r="T189" i="2"/>
  <c r="R197" i="2"/>
  <c r="BK202" i="2"/>
  <c r="J202" i="2" s="1"/>
  <c r="J104" i="2" s="1"/>
  <c r="R202" i="2"/>
  <c r="BK231" i="2"/>
  <c r="J231" i="2" s="1"/>
  <c r="J105" i="2" s="1"/>
  <c r="P231" i="2"/>
  <c r="T231" i="2"/>
  <c r="P242" i="2"/>
  <c r="T242" i="2"/>
  <c r="P254" i="2"/>
  <c r="T254" i="2"/>
  <c r="P266" i="2"/>
  <c r="T266" i="2"/>
  <c r="P286" i="2"/>
  <c r="T286" i="2"/>
  <c r="P290" i="2"/>
  <c r="R290" i="2"/>
  <c r="BK308" i="2"/>
  <c r="J308" i="2"/>
  <c r="J111" i="2" s="1"/>
  <c r="R308" i="2"/>
  <c r="T308" i="2"/>
  <c r="P314" i="2"/>
  <c r="T314" i="2"/>
  <c r="P348" i="2"/>
  <c r="R348" i="2"/>
  <c r="T348" i="2"/>
  <c r="BK365" i="2"/>
  <c r="J365" i="2" s="1"/>
  <c r="J114" i="2" s="1"/>
  <c r="P365" i="2"/>
  <c r="R365" i="2"/>
  <c r="T365" i="2"/>
  <c r="BK375" i="2"/>
  <c r="J375" i="2"/>
  <c r="J115" i="2" s="1"/>
  <c r="P375" i="2"/>
  <c r="R375" i="2"/>
  <c r="T375" i="2"/>
  <c r="BK387" i="2"/>
  <c r="J387" i="2" s="1"/>
  <c r="J116" i="2" s="1"/>
  <c r="P387" i="2"/>
  <c r="R387" i="2"/>
  <c r="T387" i="2"/>
  <c r="BK407" i="2"/>
  <c r="J407" i="2"/>
  <c r="J117" i="2" s="1"/>
  <c r="P407" i="2"/>
  <c r="R407" i="2"/>
  <c r="T407" i="2"/>
  <c r="BK413" i="2"/>
  <c r="J413" i="2" s="1"/>
  <c r="J118" i="2" s="1"/>
  <c r="P413" i="2"/>
  <c r="R413" i="2"/>
  <c r="BK431" i="2"/>
  <c r="J431" i="2"/>
  <c r="J119" i="2"/>
  <c r="P431" i="2"/>
  <c r="R431" i="2"/>
  <c r="T431" i="2"/>
  <c r="E85" i="2"/>
  <c r="J89" i="2"/>
  <c r="F91" i="2"/>
  <c r="J92" i="2"/>
  <c r="BF145" i="2"/>
  <c r="BF149" i="2"/>
  <c r="BF150" i="2"/>
  <c r="BF153" i="2"/>
  <c r="BF160" i="2"/>
  <c r="BF163" i="2"/>
  <c r="BF165" i="2"/>
  <c r="BF166" i="2"/>
  <c r="BF183" i="2"/>
  <c r="BF190" i="2"/>
  <c r="BF194" i="2"/>
  <c r="BF198" i="2"/>
  <c r="BF203" i="2"/>
  <c r="BF217" i="2"/>
  <c r="BF219" i="2"/>
  <c r="BF227" i="2"/>
  <c r="BF229" i="2"/>
  <c r="BF232" i="2"/>
  <c r="BF236" i="2"/>
  <c r="BF239" i="2"/>
  <c r="BF240" i="2"/>
  <c r="BF241" i="2"/>
  <c r="BF243" i="2"/>
  <c r="BF248" i="2"/>
  <c r="BF250" i="2"/>
  <c r="BF253" i="2"/>
  <c r="BF261" i="2"/>
  <c r="BF263" i="2"/>
  <c r="BF267" i="2"/>
  <c r="BF269" i="2"/>
  <c r="BF272" i="2"/>
  <c r="BF273" i="2"/>
  <c r="BF274" i="2"/>
  <c r="BF275" i="2"/>
  <c r="BF277" i="2"/>
  <c r="BF278" i="2"/>
  <c r="BF280" i="2"/>
  <c r="BF281" i="2"/>
  <c r="BF283" i="2"/>
  <c r="BF284" i="2"/>
  <c r="BF285" i="2"/>
  <c r="BF288" i="2"/>
  <c r="BF291" i="2"/>
  <c r="BF292" i="2"/>
  <c r="BF295" i="2"/>
  <c r="BF297" i="2"/>
  <c r="BF300" i="2"/>
  <c r="BF301" i="2"/>
  <c r="BF303" i="2"/>
  <c r="BF304" i="2"/>
  <c r="BF307" i="2"/>
  <c r="BF309" i="2"/>
  <c r="BF310" i="2"/>
  <c r="BF312" i="2"/>
  <c r="BF320" i="2"/>
  <c r="BF325" i="2"/>
  <c r="BF331" i="2"/>
  <c r="BF347" i="2"/>
  <c r="BF349" i="2"/>
  <c r="BF354" i="2"/>
  <c r="BF355" i="2"/>
  <c r="BF357" i="2"/>
  <c r="BF359" i="2"/>
  <c r="BF363" i="2"/>
  <c r="BF364" i="2"/>
  <c r="BF366" i="2"/>
  <c r="BF370" i="2"/>
  <c r="BF376" i="2"/>
  <c r="BF382" i="2"/>
  <c r="BF383" i="2"/>
  <c r="BF385" i="2"/>
  <c r="BF388" i="2"/>
  <c r="BF393" i="2"/>
  <c r="BF395" i="2"/>
  <c r="BF403" i="2"/>
  <c r="BF404" i="2"/>
  <c r="BF406" i="2"/>
  <c r="BF408" i="2"/>
  <c r="BF412" i="2"/>
  <c r="BF426" i="2"/>
  <c r="BF429" i="2"/>
  <c r="BF432" i="2"/>
  <c r="BF445" i="2"/>
  <c r="BF448" i="2"/>
  <c r="BF451" i="2"/>
  <c r="BK144" i="2"/>
  <c r="J144" i="2" s="1"/>
  <c r="J98" i="2" s="1"/>
  <c r="F92" i="2"/>
  <c r="BF148" i="2"/>
  <c r="BF151" i="2"/>
  <c r="BF152" i="2"/>
  <c r="BF154" i="2"/>
  <c r="BF156" i="2"/>
  <c r="BF158" i="2"/>
  <c r="BF168" i="2"/>
  <c r="BF175" i="2"/>
  <c r="BF178" i="2"/>
  <c r="BF185" i="2"/>
  <c r="BF191" i="2"/>
  <c r="BF193" i="2"/>
  <c r="BF196" i="2"/>
  <c r="BF199" i="2"/>
  <c r="BF200" i="2"/>
  <c r="BF207" i="2"/>
  <c r="BF214" i="2"/>
  <c r="BF226" i="2"/>
  <c r="BF230" i="2"/>
  <c r="BF233" i="2"/>
  <c r="BF234" i="2"/>
  <c r="BF235" i="2"/>
  <c r="BF244" i="2"/>
  <c r="BF245" i="2"/>
  <c r="BF246" i="2"/>
  <c r="BF247" i="2"/>
  <c r="BF249" i="2"/>
  <c r="BF251" i="2"/>
  <c r="BF252" i="2"/>
  <c r="BF255" i="2"/>
  <c r="BF256" i="2"/>
  <c r="BF259" i="2"/>
  <c r="BF260" i="2"/>
  <c r="BF262" i="2"/>
  <c r="BF264" i="2"/>
  <c r="BF265" i="2"/>
  <c r="BF268" i="2"/>
  <c r="BF270" i="2"/>
  <c r="BF271" i="2"/>
  <c r="BF276" i="2"/>
  <c r="BF279" i="2"/>
  <c r="BF282" i="2"/>
  <c r="BF287" i="2"/>
  <c r="BF289" i="2"/>
  <c r="BF293" i="2"/>
  <c r="BF294" i="2"/>
  <c r="BF296" i="2"/>
  <c r="BF298" i="2"/>
  <c r="BF299" i="2"/>
  <c r="BF302" i="2"/>
  <c r="BF305" i="2"/>
  <c r="BF306" i="2"/>
  <c r="BF311" i="2"/>
  <c r="BF313" i="2"/>
  <c r="BF315" i="2"/>
  <c r="BF329" i="2"/>
  <c r="BF332" i="2"/>
  <c r="BF337" i="2"/>
  <c r="BF340" i="2"/>
  <c r="BF344" i="2"/>
  <c r="BF346" i="2"/>
  <c r="BF356" i="2"/>
  <c r="BF358" i="2"/>
  <c r="BF360" i="2"/>
  <c r="BF361" i="2"/>
  <c r="BF362" i="2"/>
  <c r="BF371" i="2"/>
  <c r="BF373" i="2"/>
  <c r="BF374" i="2"/>
  <c r="BF386" i="2"/>
  <c r="BF401" i="2"/>
  <c r="BF405" i="2"/>
  <c r="BF409" i="2"/>
  <c r="BF414" i="2"/>
  <c r="BF430" i="2"/>
  <c r="BF456" i="2"/>
  <c r="BF458" i="2"/>
  <c r="BK455" i="2"/>
  <c r="J455" i="2"/>
  <c r="J121" i="2"/>
  <c r="BK457" i="2"/>
  <c r="J457" i="2" s="1"/>
  <c r="J122" i="2" s="1"/>
  <c r="F33" i="2"/>
  <c r="AZ95" i="1" s="1"/>
  <c r="AZ94" i="1" s="1"/>
  <c r="AV94" i="1" s="1"/>
  <c r="AK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AX94" i="1" s="1"/>
  <c r="J33" i="2"/>
  <c r="AV95" i="1" s="1"/>
  <c r="T201" i="2" l="1"/>
  <c r="T142" i="2"/>
  <c r="P201" i="2"/>
  <c r="P142" i="2"/>
  <c r="AU95" i="1" s="1"/>
  <c r="AU94" i="1" s="1"/>
  <c r="R201" i="2"/>
  <c r="R142" i="2"/>
  <c r="BK143" i="2"/>
  <c r="J143" i="2" s="1"/>
  <c r="J97" i="2" s="1"/>
  <c r="BK201" i="2"/>
  <c r="J201" i="2" s="1"/>
  <c r="J103" i="2" s="1"/>
  <c r="BK454" i="2"/>
  <c r="J454" i="2"/>
  <c r="J120" i="2"/>
  <c r="AY94" i="1"/>
  <c r="W31" i="1"/>
  <c r="J34" i="2"/>
  <c r="AW95" i="1" s="1"/>
  <c r="AT95" i="1" s="1"/>
  <c r="W29" i="1"/>
  <c r="F34" i="2"/>
  <c r="BA95" i="1" s="1"/>
  <c r="BA94" i="1" s="1"/>
  <c r="W30" i="1" s="1"/>
  <c r="BK142" i="2" l="1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<sst xmlns="http://schemas.openxmlformats.org/spreadsheetml/2006/main" count="3868" uniqueCount="917">
  <si>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</si>
  <si>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</si>
  <si>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</si>
  <si>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</si>
  <si>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</si>
  <si>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</si>
  <si>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</si>
  <si>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</si>
  <si>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</si>
  <si>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</si>
  <si>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</si>
  <si>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</si>
  <si>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</si>
  <si>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</si>
  <si>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</si>
  <si>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</si>
  <si>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</si>
  <si>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</si>
  <si>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</si>
  <si>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</si>
  <si>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</si>
  <si>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</si>
  <si>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</si>
  <si>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</si>
  <si>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</si>
  <si>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</si>
  <si>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</si>
  <si>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</si>
  <si>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</si>
  <si>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</si>
  <si>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</si>
  <si>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</si>
  <si>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</si>
  <si>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</si>
  <si>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</si>
  <si>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</si>
  <si>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</si>
  <si>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</si>
  <si>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</si>
  <si>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</si>
  <si>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</si>
  <si>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</si>
  <si>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</si>
  <si>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</si>
  <si>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</si>
  <si>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</si>
  <si>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</si>
  <si>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</si>
  <si>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</si>
  <si>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</si>
  <si>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</si>
  <si>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</si>
  <si>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</si>
  <si>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</si>
  <si>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</si>
  <si>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</si>
  <si>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</si>
  <si>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</si>
  <si>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</si>
  <si>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</si>
  <si>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</si>
  <si>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</si>
  <si>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</si>
  <si>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</si>
  <si>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</si>
  <si>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</si>
  <si>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</si>
  <si>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</si>
  <si>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</si>
  <si>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</si>
  <si>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</si>
  <si>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</si>
  <si>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</si>
  <si>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</si>
  <si>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</si>
  <si>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</si>
  <si>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</si>
  <si>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</si>
  <si>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</si>
  <si>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</si>
  <si>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</si>
  <si>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</si>
  <si>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Bytová jednotka č.1 - 2.varianta</t>
  </si>
  <si>
    <t>STA</t>
  </si>
  <si>
    <t>1</t>
  </si>
  <si>
    <t>{77e920b4-4f5d-4c45-928b-f6b88f87c177}</t>
  </si>
  <si>
    <t>KRYCÍ LIST SOUPISU PRACÍ</t>
  </si>
  <si>
    <t>Objekt:</t>
  </si>
  <si>
    <t>1-1 - Bytová jednotka č.1 - 2.varianta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</si>
  <si>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</si>
  <si>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</si>
  <si>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</si>
  <si>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</si>
  <si>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</si>
  <si>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</si>
  <si>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</si>
  <si>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</si>
  <si>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</si>
  <si>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</si>
  <si>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</si>
  <si>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</si>
  <si>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</si>
  <si>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</si>
  <si>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</si>
  <si>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</si>
  <si>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</si>
  <si>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</si>
  <si>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</si>
  <si>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</si>
  <si>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</si>
  <si>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</si>
  <si>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</si>
  <si>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</si>
  <si>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</si>
  <si>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</si>
  <si>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</si>
  <si>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</si>
  <si>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</si>
  <si>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</si>
  <si>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</si>
  <si>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</si>
  <si>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</si>
  <si>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</si>
  <si>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</si>
  <si>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</si>
  <si>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</si>
  <si>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</si>
  <si>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</si>
  <si>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</si>
  <si>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</si>
  <si>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</si>
  <si>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</si>
  <si>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</si>
  <si>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</si>
  <si>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</si>
  <si>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</si>
  <si>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</si>
  <si>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</si>
  <si>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</si>
  <si>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</si>
  <si>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</si>
  <si>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</si>
  <si>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</si>
  <si>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</si>
  <si>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</si>
  <si>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</si>
  <si>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</si>
  <si>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</si>
  <si>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</si>
  <si>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-1168154709</t>
  </si>
  <si>
    <t>277509513</t>
  </si>
  <si>
    <t>-1104637881</t>
  </si>
  <si>
    <t>5</t>
  </si>
  <si>
    <t>610097610</t>
  </si>
  <si>
    <t>612131121</t>
  </si>
  <si>
    <t>Penetrační disperzní nátěr vnitřních stěn nanášený ručně</t>
  </si>
  <si>
    <t>-859918520</t>
  </si>
  <si>
    <t>7</t>
  </si>
  <si>
    <t>612142001</t>
  </si>
  <si>
    <t>Potažení vnitřních stěn sklovláknitým pletivem vtlačeným do tenkovrstvé hmoty</t>
  </si>
  <si>
    <t>282105157</t>
  </si>
  <si>
    <t>8</t>
  </si>
  <si>
    <t>612311131</t>
  </si>
  <si>
    <t>Potažení vnitřních stěn vápenným štukem tloušťky do 3 mm</t>
  </si>
  <si>
    <t>231691481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</si>
  <si>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</si>
  <si>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</si>
  <si>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</si>
  <si>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</si>
  <si>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-2052260497</t>
  </si>
  <si>
    <t>(0,08+1,035+0,065+0,065+2,465+1,77+0,08)*2,6</t>
  </si>
  <si>
    <t>10</t>
  </si>
  <si>
    <t>619991001</t>
  </si>
  <si>
    <t>Zakrytí podlah fólií přilepenou lepící páskou</t>
  </si>
  <si>
    <t>-2104363751</t>
  </si>
  <si>
    <t>3,5*5</t>
  </si>
  <si>
    <t>11</t>
  </si>
  <si>
    <t>619991011</t>
  </si>
  <si>
    <t>Obalení konstrukcí a prvků fólií přilepenou lepící páskou</t>
  </si>
  <si>
    <t>1275908214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</si>
  <si>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</si>
  <si>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</si>
  <si>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</si>
  <si>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</si>
  <si>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</si>
  <si>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1062278748</t>
  </si>
  <si>
    <t>0,9+4,31</t>
  </si>
  <si>
    <t>13</t>
  </si>
  <si>
    <t>642944121</t>
  </si>
  <si>
    <t>Osazování ocelových zárubní dodatečné pl do 2,5 m2</t>
  </si>
  <si>
    <t>kus</t>
  </si>
  <si>
    <t>1929989080</t>
  </si>
  <si>
    <t>14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</si>
  <si>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</si>
  <si>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</si>
  <si>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</si>
  <si>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</si>
  <si>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</si>
  <si>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</si>
  <si>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 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</si>
  <si>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</si>
  <si>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</si>
  <si>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</si>
  <si>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</si>
  <si>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</si>
  <si>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</si>
  <si>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</si>
  <si>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</si>
  <si>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</si>
  <si>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</si>
  <si>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499193183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</si>
  <si>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</si>
  <si>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</si>
  <si>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</si>
  <si>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</si>
  <si>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</si>
  <si>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-1034359329</t>
  </si>
  <si>
    <t>3,4*5</t>
  </si>
  <si>
    <t>přístupová trasa do bytu-choba:</t>
  </si>
  <si>
    <t>18</t>
  </si>
  <si>
    <t>962084121</t>
  </si>
  <si>
    <t>Bourání příček umakartových tl do 50 mm</t>
  </si>
  <si>
    <t>-1995521789</t>
  </si>
  <si>
    <t>(2,62+1,85+1,85+1,71+0,87+1,14+0,78)*2,6</t>
  </si>
  <si>
    <t>19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</si>
  <si>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</si>
  <si>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</si>
  <si>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</si>
  <si>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</si>
  <si>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</si>
  <si>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</si>
  <si>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</si>
  <si>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</si>
  <si>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</si>
  <si>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</si>
  <si>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</si>
  <si>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1899172302</t>
  </si>
  <si>
    <t>997013219</t>
  </si>
  <si>
    <t>Příplatek k vnitrostaveništní dopravě suti a vybouraných hmot za zvětšenou dopravu suti ZKD 10 m</t>
  </si>
  <si>
    <t>-1985383514</t>
  </si>
  <si>
    <t>3,049*50 'Přepočtené koeficientem množství</t>
  </si>
  <si>
    <t>22</t>
  </si>
  <si>
    <t>997013501</t>
  </si>
  <si>
    <t>Odvoz suti a vybouraných hmot na skládku nebo meziskládku do 1 km se složením</t>
  </si>
  <si>
    <t>-218636503</t>
  </si>
  <si>
    <t>23</t>
  </si>
  <si>
    <t>997013509</t>
  </si>
  <si>
    <t>Příplatek k odvozu suti a vybouraných hmot na skládku ZKD 1 km přes 1 km</t>
  </si>
  <si>
    <t>552642650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</si>
  <si>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</si>
  <si>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</si>
  <si>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</si>
  <si>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</si>
  <si>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-1470929703</t>
  </si>
  <si>
    <t>998</t>
  </si>
  <si>
    <t>Přesun hmot</t>
  </si>
  <si>
    <t>25</t>
  </si>
  <si>
    <t>998011003</t>
  </si>
  <si>
    <t>Přesun hmot pro budovy zděné v do 24 m</t>
  </si>
  <si>
    <t>1640633331</t>
  </si>
  <si>
    <t>26</t>
  </si>
  <si>
    <t>998011014</t>
  </si>
  <si>
    <t>Příplatek k přesunu hmot pro budovy zděné za zvětšený přesun do 500 m</t>
  </si>
  <si>
    <t>1640190355</t>
  </si>
  <si>
    <t>27</t>
  </si>
  <si>
    <t>998017003</t>
  </si>
  <si>
    <t>Přesun hmot s omezením mechanizace pro budovy v do 24 m</t>
  </si>
  <si>
    <t>-1955727950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</si>
  <si>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</si>
  <si>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</si>
  <si>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</si>
  <si>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</si>
  <si>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</si>
  <si>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</si>
  <si>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</si>
  <si>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308949056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</si>
  <si>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</si>
  <si>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</si>
  <si>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</si>
  <si>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</si>
  <si>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</si>
  <si>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1708203349</t>
  </si>
  <si>
    <t>(0,855+1,035*2)*0,2</t>
  </si>
  <si>
    <t>(0,67+1,6+0,7)*2</t>
  </si>
  <si>
    <t>(0,2+0,7+0,47+1,77+2,465-0,7+1,1)*0,2</t>
  </si>
  <si>
    <t>pod vanou:</t>
  </si>
  <si>
    <t>30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</si>
  <si>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</si>
  <si>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</si>
  <si>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</si>
  <si>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</si>
  <si>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</si>
  <si>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</si>
  <si>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</si>
  <si>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31</t>
  </si>
  <si>
    <t>711199095</t>
  </si>
  <si>
    <t>Příplatek k izolacím proti zemní vlhkosti za plochu do 10 m2 natěradly za studena nebo za horka</t>
  </si>
  <si>
    <t>1182393052</t>
  </si>
  <si>
    <t>5,248+9,006</t>
  </si>
  <si>
    <t>711199101</t>
  </si>
  <si>
    <t>Provedení těsnícího pásu do spoje dilatační nebo styčné spáry podlaha - stěna</t>
  </si>
  <si>
    <t>m</t>
  </si>
  <si>
    <t>-1582002327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</si>
  <si>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</si>
  <si>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</si>
  <si>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</si>
  <si>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</si>
  <si>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</si>
  <si>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</si>
  <si>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</si>
  <si>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1135570432</t>
  </si>
  <si>
    <t>34</t>
  </si>
  <si>
    <t>28355020</t>
  </si>
  <si>
    <t>páska pružná těsnící š 80mm</t>
  </si>
  <si>
    <t>-795207743</t>
  </si>
  <si>
    <t>15,025*1,1</t>
  </si>
  <si>
    <t>35</t>
  </si>
  <si>
    <t>998711103</t>
  </si>
  <si>
    <t>Přesun hmot tonážní pro izolace proti vodě, vlhkosti a plynům v objektech výšky do 60 m</t>
  </si>
  <si>
    <t>1010807443</t>
  </si>
  <si>
    <t>36</t>
  </si>
  <si>
    <t>998711181</t>
  </si>
  <si>
    <t>Příplatek k přesunu hmot tonážní 711 prováděný bez použití mechanizace</t>
  </si>
  <si>
    <t>-947499297</t>
  </si>
  <si>
    <t>721</t>
  </si>
  <si>
    <t>Zdravotechnika - vnitřní kanalizace</t>
  </si>
  <si>
    <t>37</t>
  </si>
  <si>
    <t>721171808</t>
  </si>
  <si>
    <t>Demontáž potrubí z PVC do D 114</t>
  </si>
  <si>
    <t>1912467102</t>
  </si>
  <si>
    <t>38</t>
  </si>
  <si>
    <t>721173706</t>
  </si>
  <si>
    <t>Potrubí kanalizační z PE odpadní DN 100</t>
  </si>
  <si>
    <t>1801744904</t>
  </si>
  <si>
    <t>39</t>
  </si>
  <si>
    <t>721173722</t>
  </si>
  <si>
    <t>Potrubí kanalizační z PE připojovací DN 40</t>
  </si>
  <si>
    <t>744248452</t>
  </si>
  <si>
    <t>40</t>
  </si>
  <si>
    <t>721173724</t>
  </si>
  <si>
    <t>Potrubí kanalizační z PE připojovací DN 70</t>
  </si>
  <si>
    <t>-506948730</t>
  </si>
  <si>
    <t>41</t>
  </si>
  <si>
    <t>721220801</t>
  </si>
  <si>
    <t>Demontáž uzávěrek zápachových DN 70</t>
  </si>
  <si>
    <t>-1790895361</t>
  </si>
  <si>
    <t>vana,umyvadlo,pračka:</t>
  </si>
  <si>
    <t>42</t>
  </si>
  <si>
    <t>721290111</t>
  </si>
  <si>
    <t>Zkouška těsnosti potrubí kanalizace vodou do DN 125</t>
  </si>
  <si>
    <t>-1195685853</t>
  </si>
  <si>
    <t>43</t>
  </si>
  <si>
    <t>998721103</t>
  </si>
  <si>
    <t>Přesun hmot tonážní pro vnitřní kanalizace v objektech v do 24 m</t>
  </si>
  <si>
    <t>-760812494</t>
  </si>
  <si>
    <t>44</t>
  </si>
  <si>
    <t>998721181</t>
  </si>
  <si>
    <t>Příplatek k přesunu hmot tonážní 721 prováděný bez použití mechanizace</t>
  </si>
  <si>
    <t>-134826981</t>
  </si>
  <si>
    <t>722</t>
  </si>
  <si>
    <t>Zdravotechnika - vnitřní vodovod</t>
  </si>
  <si>
    <t>45</t>
  </si>
  <si>
    <t>722170801</t>
  </si>
  <si>
    <t>Demontáž rozvodů vody z plastů do D 25</t>
  </si>
  <si>
    <t>-1742924553</t>
  </si>
  <si>
    <t>46</t>
  </si>
  <si>
    <t>722176113</t>
  </si>
  <si>
    <t>Montáž potrubí plastové spojované svary polyfuzně do D 25 mm</t>
  </si>
  <si>
    <t>-1235665955</t>
  </si>
  <si>
    <t>47</t>
  </si>
  <si>
    <t>28615150</t>
  </si>
  <si>
    <t>trubka vodovodní tlaková PPR řada PN 20 D 16mm dl 4m</t>
  </si>
  <si>
    <t>513953979</t>
  </si>
  <si>
    <t>48</t>
  </si>
  <si>
    <t>28615152</t>
  </si>
  <si>
    <t>trubka vodovodní tlaková PPR řada PN 20 D 20mm dl 4m</t>
  </si>
  <si>
    <t>-1459459076</t>
  </si>
  <si>
    <t>49</t>
  </si>
  <si>
    <t>28615153</t>
  </si>
  <si>
    <t>trubka vodovodní tlaková PPR řada PN 20 D 25mm dl 4m</t>
  </si>
  <si>
    <t>290198172</t>
  </si>
  <si>
    <t>722179191</t>
  </si>
  <si>
    <t>Příplatek k rozvodu vody z plastů za malý rozsah prací na zakázce do 20 m</t>
  </si>
  <si>
    <t>soubor</t>
  </si>
  <si>
    <t>-663706382</t>
  </si>
  <si>
    <t>51</t>
  </si>
  <si>
    <t>722179192</t>
  </si>
  <si>
    <t>Příplatek k rozvodu vody z plastů za potrubí do D 32 mm do 15 svarů</t>
  </si>
  <si>
    <t>-1219376046</t>
  </si>
  <si>
    <t>52</t>
  </si>
  <si>
    <t>722290215</t>
  </si>
  <si>
    <t>Zkouška těsnosti vodovodního potrubí hrdlového nebo přírubového do DN 100</t>
  </si>
  <si>
    <t>-1193198033</t>
  </si>
  <si>
    <t>53</t>
  </si>
  <si>
    <t>722290234</t>
  </si>
  <si>
    <t>Proplach a dezinfekce vodovodního potrubí do DN 80</t>
  </si>
  <si>
    <t>776237077</t>
  </si>
  <si>
    <t>54</t>
  </si>
  <si>
    <t>998722103</t>
  </si>
  <si>
    <t>Přesun hmot tonážní pro vnitřní vodovod v objektech v do 24 m</t>
  </si>
  <si>
    <t>1369944420</t>
  </si>
  <si>
    <t>55</t>
  </si>
  <si>
    <t>998722181</t>
  </si>
  <si>
    <t>Příplatek k přesunu hmot tonážní 722 prováděný bez použití mechanizace</t>
  </si>
  <si>
    <t>-580454914</t>
  </si>
  <si>
    <t>723</t>
  </si>
  <si>
    <t>Zdravotechnika - vnitřní plynovod</t>
  </si>
  <si>
    <t>56</t>
  </si>
  <si>
    <t>723120804</t>
  </si>
  <si>
    <t>Demontáž potrubí ocelové závitové svařované do DN 25</t>
  </si>
  <si>
    <t>2012369275</t>
  </si>
  <si>
    <t>57</t>
  </si>
  <si>
    <t>723150402</t>
  </si>
  <si>
    <t>Potrubí plyn ocelové z ušlechtilé oceli spojované lisováním DN 15</t>
  </si>
  <si>
    <t>-459790851</t>
  </si>
  <si>
    <t>chránička:</t>
  </si>
  <si>
    <t>58</t>
  </si>
  <si>
    <t>723181002</t>
  </si>
  <si>
    <t>Potrubí měděné měkké spojované lisováním DN 15 ZTI</t>
  </si>
  <si>
    <t>1341377294</t>
  </si>
  <si>
    <t>59</t>
  </si>
  <si>
    <t>723190105</t>
  </si>
  <si>
    <t>Přípojka plynovodní nerezová hadice G1/2 F x G1/2 F délky 100 cm spojovaná na závit</t>
  </si>
  <si>
    <t>462296862</t>
  </si>
  <si>
    <t>60</t>
  </si>
  <si>
    <t>723190901</t>
  </si>
  <si>
    <t>Uzavření,otevření plynovodního potrubí při opravě</t>
  </si>
  <si>
    <t>1081915988</t>
  </si>
  <si>
    <t>61</t>
  </si>
  <si>
    <t>723190907</t>
  </si>
  <si>
    <t>Odvzdušnění nebo napuštění plynovodního potrubí</t>
  </si>
  <si>
    <t>1804719615</t>
  </si>
  <si>
    <t>62</t>
  </si>
  <si>
    <t>723190909</t>
  </si>
  <si>
    <t>Zkouška těsnosti potrubí plynovodního</t>
  </si>
  <si>
    <t>-1762897508</t>
  </si>
  <si>
    <t>63</t>
  </si>
  <si>
    <t>998723103</t>
  </si>
  <si>
    <t>Přesun hmot tonážní pro vnitřní plynovod v objektech v do 24 m</t>
  </si>
  <si>
    <t>-614164981</t>
  </si>
  <si>
    <t>64</t>
  </si>
  <si>
    <t>998723181</t>
  </si>
  <si>
    <t>Příplatek k přesunu hmot tonážní 723 prováděný bez použití mechanizace</t>
  </si>
  <si>
    <t>75910868</t>
  </si>
  <si>
    <t>725</t>
  </si>
  <si>
    <t>Zdravotechnika - zařizovací předměty</t>
  </si>
  <si>
    <t>65</t>
  </si>
  <si>
    <t>725110811</t>
  </si>
  <si>
    <t>Demontáž klozetů splachovací s nádrží</t>
  </si>
  <si>
    <t>84709926</t>
  </si>
  <si>
    <t>66</t>
  </si>
  <si>
    <t>725112001</t>
  </si>
  <si>
    <t>Klozet keramický standardní samostatně stojící s hlubokým splachováním odpad vodorovný</t>
  </si>
  <si>
    <t>-1568431641</t>
  </si>
  <si>
    <t>67</t>
  </si>
  <si>
    <t>725210821</t>
  </si>
  <si>
    <t>Demontáž umyvadel bez výtokových armatur</t>
  </si>
  <si>
    <t>-2115671357</t>
  </si>
  <si>
    <t>68</t>
  </si>
  <si>
    <t>725211602</t>
  </si>
  <si>
    <t>Umyvadlo keramické připevněné na stěnu šrouby bílé bez krytu na sifon 550 mm</t>
  </si>
  <si>
    <t>465762730</t>
  </si>
  <si>
    <t>69</t>
  </si>
  <si>
    <t>725220841</t>
  </si>
  <si>
    <t>Demontáž van ocelová</t>
  </si>
  <si>
    <t>926674968</t>
  </si>
  <si>
    <t>70</t>
  </si>
  <si>
    <t>725222116</t>
  </si>
  <si>
    <t>Vana bez armatur výtokových akrylátová se zápachovou uzávěrkou 1600x700 mm</t>
  </si>
  <si>
    <t>-1865252808</t>
  </si>
  <si>
    <t>71</t>
  </si>
  <si>
    <t>725810811</t>
  </si>
  <si>
    <t>Demontáž ventilů výtokových nástěnných</t>
  </si>
  <si>
    <t>626502085</t>
  </si>
  <si>
    <t>72</t>
  </si>
  <si>
    <t>725811115</t>
  </si>
  <si>
    <t>Ventil nástěnný pevný výtok G1/2x80 mm</t>
  </si>
  <si>
    <t>483362177</t>
  </si>
  <si>
    <t>73</t>
  </si>
  <si>
    <t>725820801</t>
  </si>
  <si>
    <t>Demontáž baterie nástěnné do G 3 / 4</t>
  </si>
  <si>
    <t>1536103396</t>
  </si>
  <si>
    <t>74</t>
  </si>
  <si>
    <t>725822611</t>
  </si>
  <si>
    <t>Baterie umyvadlová stojánková páková bez výpusti</t>
  </si>
  <si>
    <t>-61729521</t>
  </si>
  <si>
    <t>75</t>
  </si>
  <si>
    <t>725831313</t>
  </si>
  <si>
    <t>Baterie vanová nástěnná páková s příslušenstvím a pohyblivým držákem</t>
  </si>
  <si>
    <t>-875586811</t>
  </si>
  <si>
    <t>76</t>
  </si>
  <si>
    <t>725865501</t>
  </si>
  <si>
    <t>Odpadní souprava DN 40/50 se zápachovou uzávěrkou pro vanu, ovládání bovdenem</t>
  </si>
  <si>
    <t>1278297014</t>
  </si>
  <si>
    <t>77</t>
  </si>
  <si>
    <t>725869101</t>
  </si>
  <si>
    <t>Montáž zápachových uzávěrek do DN 40</t>
  </si>
  <si>
    <t>-1952638982</t>
  </si>
  <si>
    <t>78</t>
  </si>
  <si>
    <t>55161837</t>
  </si>
  <si>
    <t>uzávěrka zápachová pro pračku a myčku nástěnná PP-bílá DN 40</t>
  </si>
  <si>
    <t>1571288594</t>
  </si>
  <si>
    <t>79</t>
  </si>
  <si>
    <t>ZUU</t>
  </si>
  <si>
    <t>Zápachová uzávěra - sifon pro umyvadla, provedení chrom</t>
  </si>
  <si>
    <t>1817436395</t>
  </si>
  <si>
    <t>80</t>
  </si>
  <si>
    <t>725980123</t>
  </si>
  <si>
    <t>Dvířka 40/20 vč. montáže a začištění k obkladu</t>
  </si>
  <si>
    <t>1729843059</t>
  </si>
  <si>
    <t>81</t>
  </si>
  <si>
    <t>998725103</t>
  </si>
  <si>
    <t>Přesun hmot tonážní pro zařizovací předměty v objektech v do 24 m</t>
  </si>
  <si>
    <t>-2087957749</t>
  </si>
  <si>
    <t>82</t>
  </si>
  <si>
    <t>998725181</t>
  </si>
  <si>
    <t>Příplatek k přesunu hmot tonážní 725 prováděný bez použití mechanizace</t>
  </si>
  <si>
    <t>-753866058</t>
  </si>
  <si>
    <t>83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</si>
  <si>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</si>
  <si>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</si>
  <si>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</si>
  <si>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</si>
  <si>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</si>
  <si>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</si>
  <si>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</si>
  <si>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</si>
  <si>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</si>
  <si>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-1766712077</t>
  </si>
  <si>
    <t>85</t>
  </si>
  <si>
    <t>998726113</t>
  </si>
  <si>
    <t>Přesun hmot tonážní pro instalační prefabrikáty v objektech v do 24 m</t>
  </si>
  <si>
    <t>-791956646</t>
  </si>
  <si>
    <t>86</t>
  </si>
  <si>
    <t>998726181</t>
  </si>
  <si>
    <t>Příplatek k přesunu hmot tonážní 726 prováděný bez použití mechanizace</t>
  </si>
  <si>
    <t>71153195</t>
  </si>
  <si>
    <t>741</t>
  </si>
  <si>
    <t>Elektroinstalace - silnoproud</t>
  </si>
  <si>
    <t>87</t>
  </si>
  <si>
    <t>741112001</t>
  </si>
  <si>
    <t>Montáž krabice zapuštěná plastová kruhová</t>
  </si>
  <si>
    <t>-1877302331</t>
  </si>
  <si>
    <t>88</t>
  </si>
  <si>
    <t>34571515</t>
  </si>
  <si>
    <t>krabice přístrojová instalační 400 V, 142x71x45mm do dutých stěn</t>
  </si>
  <si>
    <t>-225325461</t>
  </si>
  <si>
    <t>89</t>
  </si>
  <si>
    <t>741120001</t>
  </si>
  <si>
    <t>Montáž vodič Cu izolovaný plný a laněný žíla 0,35-6 mm2 pod omítku (CY)</t>
  </si>
  <si>
    <t>-403825995</t>
  </si>
  <si>
    <t>90</t>
  </si>
  <si>
    <t>34111036</t>
  </si>
  <si>
    <t>kabel silový s Cu jádrem 1 kV 3x2,5mm2</t>
  </si>
  <si>
    <t>-723553463</t>
  </si>
  <si>
    <t>91</t>
  </si>
  <si>
    <t>34111018</t>
  </si>
  <si>
    <t>kabel silový s Cu jádrem 6mm2</t>
  </si>
  <si>
    <t>-1203619159</t>
  </si>
  <si>
    <t>92</t>
  </si>
  <si>
    <t>741210001</t>
  </si>
  <si>
    <t>Montáž rozvodnice oceloplechová nebo plastová běžná do 20 kg</t>
  </si>
  <si>
    <t>-1604001167</t>
  </si>
  <si>
    <t>93</t>
  </si>
  <si>
    <t>35713850</t>
  </si>
  <si>
    <t>rozvodnice elektroměrové s jedním 1 fázovým místem bez požární úpravy 18 pozic</t>
  </si>
  <si>
    <t>265317131</t>
  </si>
  <si>
    <t>94</t>
  </si>
  <si>
    <t>741310001</t>
  </si>
  <si>
    <t>Montáž vypínač nástěnný 1-jednopólový prostředí normální</t>
  </si>
  <si>
    <t>-59082867</t>
  </si>
  <si>
    <t>95</t>
  </si>
  <si>
    <t>34535799</t>
  </si>
  <si>
    <t>ovladač zapínací tlačítkový 10A 3553-80289 velkoplošný</t>
  </si>
  <si>
    <t>156966527</t>
  </si>
  <si>
    <t>96</t>
  </si>
  <si>
    <t>741313001</t>
  </si>
  <si>
    <t>Montáž zásuvka (polo)zapuštěná bezšroubové připojení 2P+PE se zapojením vodičů</t>
  </si>
  <si>
    <t>-175351887</t>
  </si>
  <si>
    <t>97</t>
  </si>
  <si>
    <t>35811077</t>
  </si>
  <si>
    <t>zásuvka nepropustná nástěnná 16A 220 V 3pólová</t>
  </si>
  <si>
    <t>-215730007</t>
  </si>
  <si>
    <t>98</t>
  </si>
  <si>
    <t>741370002</t>
  </si>
  <si>
    <t>Montáž svítidlo žárovkové bytové stropní přisazené 1 zdroj se sklem</t>
  </si>
  <si>
    <t>274139262</t>
  </si>
  <si>
    <t>99</t>
  </si>
  <si>
    <t>34821275</t>
  </si>
  <si>
    <t>svítidlo bytové žárovkové IP 42, max. 60 W E27</t>
  </si>
  <si>
    <t>32915973</t>
  </si>
  <si>
    <t>100</t>
  </si>
  <si>
    <t>34111030</t>
  </si>
  <si>
    <t>kabel silový s Cu jádrem 1 kV 3x1,5mm2</t>
  </si>
  <si>
    <t>978975709</t>
  </si>
  <si>
    <t>101</t>
  </si>
  <si>
    <t>741810001</t>
  </si>
  <si>
    <t>Celková prohlídka elektrického rozvodu a zařízení do 100 000,- Kč</t>
  </si>
  <si>
    <t>664313915</t>
  </si>
  <si>
    <t>102</t>
  </si>
  <si>
    <t>998741103</t>
  </si>
  <si>
    <t>Přesun hmot tonážní pro silnoproud v objektech v do 24 m</t>
  </si>
  <si>
    <t>1281879716</t>
  </si>
  <si>
    <t>103</t>
  </si>
  <si>
    <t>998741181</t>
  </si>
  <si>
    <t>Příplatek k přesunu hmot tonážní 741 prováděný bez použití mechanizace</t>
  </si>
  <si>
    <t>277416539</t>
  </si>
  <si>
    <t>751</t>
  </si>
  <si>
    <t>Vzduchotechnika</t>
  </si>
  <si>
    <t>104</t>
  </si>
  <si>
    <t>751111012</t>
  </si>
  <si>
    <t>Mtž vent ax ntl nástěnného základního D do 200 mm</t>
  </si>
  <si>
    <t>436391691</t>
  </si>
  <si>
    <t>105</t>
  </si>
  <si>
    <t>V</t>
  </si>
  <si>
    <t>Axiální ventilátor max. 20x20cm, pr. 125 mm</t>
  </si>
  <si>
    <t>1713147695</t>
  </si>
  <si>
    <t>106</t>
  </si>
  <si>
    <t>751111811</t>
  </si>
  <si>
    <t>Demontáž ventilátoru axiálního nízkotlakého kruhové potrubí D do 200 mm</t>
  </si>
  <si>
    <t>-1296532522</t>
  </si>
  <si>
    <t>107</t>
  </si>
  <si>
    <t>998751102</t>
  </si>
  <si>
    <t>Přesun hmot tonážní pro vzduchotechniku v objektech v do 24 m</t>
  </si>
  <si>
    <t>-678310980</t>
  </si>
  <si>
    <t>108</t>
  </si>
  <si>
    <t>998751181</t>
  </si>
  <si>
    <t>Příplatek k přesunu hmot tonážní 751 prováděný bez použití mechanizace</t>
  </si>
  <si>
    <t>97421822</t>
  </si>
  <si>
    <t>763</t>
  </si>
  <si>
    <t>Konstrukce suché výstavby</t>
  </si>
  <si>
    <t>109</t>
  </si>
  <si>
    <t>763111331</t>
  </si>
  <si>
    <t>SDK příčka tl 80 mm profil CW+UW 50 desky 1xH2 15 TI 40 mm</t>
  </si>
  <si>
    <t>1230865627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</si>
  <si>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</si>
  <si>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</si>
  <si>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</si>
  <si>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</si>
  <si>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</si>
  <si>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</si>
  <si>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-72157114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</si>
  <si>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</si>
  <si>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</si>
  <si>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</si>
  <si>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</si>
  <si>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</si>
  <si>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</si>
  <si>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873590755</t>
  </si>
  <si>
    <t>2,6*5</t>
  </si>
  <si>
    <t>0,5</t>
  </si>
  <si>
    <t>112</t>
  </si>
  <si>
    <t>763111751</t>
  </si>
  <si>
    <t>Příplatek k SDK příčce za plochu do 6 m2 jednotlivě</t>
  </si>
  <si>
    <t>-738088930</t>
  </si>
  <si>
    <t>11,531+5,824</t>
  </si>
  <si>
    <t>113</t>
  </si>
  <si>
    <t>763111762</t>
  </si>
  <si>
    <t>Příplatek k SDK příčce s jednoduchou nosnou konstrukcí za zahuštění profilů na vzdálenost 41 mm</t>
  </si>
  <si>
    <t>-2125099204</t>
  </si>
  <si>
    <t>114</t>
  </si>
  <si>
    <t>763111771</t>
  </si>
  <si>
    <t>Příplatek k SDK příčce za rovinnost kvality Q3</t>
  </si>
  <si>
    <t>-1254605526</t>
  </si>
  <si>
    <t>11,531*2</t>
  </si>
  <si>
    <t>4,173+4,004</t>
  </si>
  <si>
    <t>5,824</t>
  </si>
  <si>
    <t>115</t>
  </si>
  <si>
    <t>763121435</t>
  </si>
  <si>
    <t>SDK stěna předsazená tl 65 mm profil CW+UW 50 deska 1xA 15 bez TI</t>
  </si>
  <si>
    <t>-1749337719</t>
  </si>
  <si>
    <t>předstěna:</t>
  </si>
  <si>
    <t>(1,77+0,47)*2,6</t>
  </si>
  <si>
    <t>116</t>
  </si>
  <si>
    <t>763164166</t>
  </si>
  <si>
    <t>SDK obklad kcí tvaru L š přes 0,8 m desky 1xH2 15</t>
  </si>
  <si>
    <t>-2134854604</t>
  </si>
  <si>
    <t>obklad stávající stoupací šachty:</t>
  </si>
  <si>
    <t>(0,87+0,065+0,67)*2,6</t>
  </si>
  <si>
    <t>117</t>
  </si>
  <si>
    <t>763164266</t>
  </si>
  <si>
    <t>SDK obklad dřevěných kcí tvaru U š přes 1,2 m desky 1xH2 15</t>
  </si>
  <si>
    <t>-1441086468</t>
  </si>
  <si>
    <t>(0,67+0,67+0,2)*2,6</t>
  </si>
  <si>
    <t>118</t>
  </si>
  <si>
    <t>998763303</t>
  </si>
  <si>
    <t>Přesun hmot tonážní pro sádrokartonové konstrukce v objektech v do 24 m</t>
  </si>
  <si>
    <t>646482418</t>
  </si>
  <si>
    <t>119</t>
  </si>
  <si>
    <t>998763381</t>
  </si>
  <si>
    <t>Příplatek k přesunu hmot tonážní 763 SDK prováděný bez použití mechanizace</t>
  </si>
  <si>
    <t>-473451541</t>
  </si>
  <si>
    <t>766</t>
  </si>
  <si>
    <t>Konstrukce truhlářské</t>
  </si>
  <si>
    <t>120</t>
  </si>
  <si>
    <t>766421812</t>
  </si>
  <si>
    <t>Demontáž truhlářského obložení podhledů z panelů plochy přes 1,5 m2</t>
  </si>
  <si>
    <t>-349842077</t>
  </si>
  <si>
    <t>demontáž obložení stropu umakartem:</t>
  </si>
  <si>
    <t>1,14*0,87</t>
  </si>
  <si>
    <t>1,71*1,85</t>
  </si>
  <si>
    <t>121</t>
  </si>
  <si>
    <t>766660001</t>
  </si>
  <si>
    <t>Montáž dveřních křídel otvíravých 1křídlových š do 0,8 m do ocelové zárubně</t>
  </si>
  <si>
    <t>1777043022</t>
  </si>
  <si>
    <t>122</t>
  </si>
  <si>
    <t>61162854</t>
  </si>
  <si>
    <t>dveře vnitřní foliované plné 1křídlové 70x197 cm</t>
  </si>
  <si>
    <t>203966318</t>
  </si>
  <si>
    <t>123</t>
  </si>
  <si>
    <t>54914610</t>
  </si>
  <si>
    <t>kování vrchní dveřní klika včetně rozet a montážního materiál nerez PK</t>
  </si>
  <si>
    <t>-1967387435</t>
  </si>
  <si>
    <t>124</t>
  </si>
  <si>
    <t>766660722</t>
  </si>
  <si>
    <t>Montáž dveřního kování - zámku</t>
  </si>
  <si>
    <t>2134896791</t>
  </si>
  <si>
    <t>125</t>
  </si>
  <si>
    <t>54925015</t>
  </si>
  <si>
    <t>zámek stavební zadlabací dozický 02-03 L Zn</t>
  </si>
  <si>
    <t>-481264465</t>
  </si>
  <si>
    <t>126</t>
  </si>
  <si>
    <t>766695212</t>
  </si>
  <si>
    <t>Montáž truhlářských prahů dveří 1křídlových šířky do 10 cm</t>
  </si>
  <si>
    <t>1860609167</t>
  </si>
  <si>
    <t>127</t>
  </si>
  <si>
    <t>61187416</t>
  </si>
  <si>
    <t>práh dveřní dřevěný bukový tl 2cm dl 92cm š 10cm</t>
  </si>
  <si>
    <t>-606793109</t>
  </si>
  <si>
    <t>128</t>
  </si>
  <si>
    <t>998766103</t>
  </si>
  <si>
    <t>Přesun hmot tonážní pro konstrukce truhlářské v objektech v do 24 m</t>
  </si>
  <si>
    <t>-47545655</t>
  </si>
  <si>
    <t>129</t>
  </si>
  <si>
    <t>998766181</t>
  </si>
  <si>
    <t>Příplatek k přesunu hmot tonážní 766 prováděný bez použití mechanizace</t>
  </si>
  <si>
    <t>-1801224051</t>
  </si>
  <si>
    <t>130</t>
  </si>
  <si>
    <t>DV</t>
  </si>
  <si>
    <t>Dodávka a osazení SDK konstrukce dvířek za wc - pro obklad vč. úchytek a začištění</t>
  </si>
  <si>
    <t>259629823</t>
  </si>
  <si>
    <t>131</t>
  </si>
  <si>
    <t>UP</t>
  </si>
  <si>
    <t>Dodatečná úprava dveřních prahů vzhledem k výškovým rozdílům podlah</t>
  </si>
  <si>
    <t>317196393</t>
  </si>
  <si>
    <t>771</t>
  </si>
  <si>
    <t>Podlahy z dlaždic</t>
  </si>
  <si>
    <t>132</t>
  </si>
  <si>
    <t>771571113</t>
  </si>
  <si>
    <t>Montáž podlah z keramických dlaždic režných hladkých do malty do 12 ks/m2</t>
  </si>
  <si>
    <t>2112606908</t>
  </si>
  <si>
    <t>2,46*1,77</t>
  </si>
  <si>
    <t>133</t>
  </si>
  <si>
    <t>771591111</t>
  </si>
  <si>
    <t>Podlahy penetrace podkladu</t>
  </si>
  <si>
    <t>1221981044</t>
  </si>
  <si>
    <t>134</t>
  </si>
  <si>
    <t>59761408</t>
  </si>
  <si>
    <t>dlaždice keramická barevná přes 9 do 12 ks/m2</t>
  </si>
  <si>
    <t>-797357461</t>
  </si>
  <si>
    <t>5,239*1,1 'Přepočtené koeficientem množství</t>
  </si>
  <si>
    <t>135</t>
  </si>
  <si>
    <t>998771103</t>
  </si>
  <si>
    <t>Přesun hmot tonážní pro podlahy z dlaždic v objektech v do 24 m</t>
  </si>
  <si>
    <t>-225490409</t>
  </si>
  <si>
    <t>136</t>
  </si>
  <si>
    <t>998771181</t>
  </si>
  <si>
    <t>Příplatek k přesunu hmot tonážní 771 prováděný bez použití mechanizace</t>
  </si>
  <si>
    <t>-1785993803</t>
  </si>
  <si>
    <t>776</t>
  </si>
  <si>
    <t>Podlahy povlakové</t>
  </si>
  <si>
    <t>137</t>
  </si>
  <si>
    <t>776201812</t>
  </si>
  <si>
    <t>Demontáž lepených povlakových podlah s podložkou ručně</t>
  </si>
  <si>
    <t>709461970</t>
  </si>
  <si>
    <t>demontáž nášlapné vrstvy z pvc:</t>
  </si>
  <si>
    <t>1,85*0,78</t>
  </si>
  <si>
    <t>138</t>
  </si>
  <si>
    <t>776421111</t>
  </si>
  <si>
    <t>Montáž obvodových lišt lepením</t>
  </si>
  <si>
    <t>-1075904618</t>
  </si>
  <si>
    <t>139</t>
  </si>
  <si>
    <t>28411003</t>
  </si>
  <si>
    <t>lišta soklová PVC 30 x 30 mm</t>
  </si>
  <si>
    <t>-1274357246</t>
  </si>
  <si>
    <t>4*1,02 'Přepočtené koeficientem množství</t>
  </si>
  <si>
    <t>140</t>
  </si>
  <si>
    <t>998776103</t>
  </si>
  <si>
    <t>Přesun hmot tonážní pro podlahy povlakové v objektech v do 24 m</t>
  </si>
  <si>
    <t>-1537146341</t>
  </si>
  <si>
    <t>141</t>
  </si>
  <si>
    <t>998776181</t>
  </si>
  <si>
    <t>Příplatek k přesunu hmot tonážní 776 prováděný bez použití mechanizace</t>
  </si>
  <si>
    <t>-463898686</t>
  </si>
  <si>
    <t>781</t>
  </si>
  <si>
    <t>Dokončovací práce - obklady</t>
  </si>
  <si>
    <t>142</t>
  </si>
  <si>
    <t>781413212</t>
  </si>
  <si>
    <t>Montáž obkladů vnitřních z dekorů pórovinových výšky do 75 mm lepených standardním lepidlem</t>
  </si>
  <si>
    <t>-1969979197</t>
  </si>
  <si>
    <t>(0,855+1,02)*2</t>
  </si>
  <si>
    <t>0,67+0,13+0,67</t>
  </si>
  <si>
    <t>143</t>
  </si>
  <si>
    <t>L</t>
  </si>
  <si>
    <t>Listela - dekorovaný obklad</t>
  </si>
  <si>
    <t>-704376880</t>
  </si>
  <si>
    <t>13,69/0,4*1,1</t>
  </si>
  <si>
    <t>144</t>
  </si>
  <si>
    <t>781471113</t>
  </si>
  <si>
    <t>Montáž obkladů vnitřních keramických hladkých do 19 ks/m2 kladených do malty</t>
  </si>
  <si>
    <t>-979516370</t>
  </si>
  <si>
    <t>(2,46+1,77)*2*2</t>
  </si>
  <si>
    <t>0,6*0,3</t>
  </si>
  <si>
    <t>(0,855+1,035)*2*2</t>
  </si>
  <si>
    <t>(0,67+0,67+0,3)*2</t>
  </si>
  <si>
    <t>145</t>
  </si>
  <si>
    <t>59761155</t>
  </si>
  <si>
    <t>dlaždice keramické koupelnové(barevné) přes 19 do 25 ks/m2</t>
  </si>
  <si>
    <t>37442910</t>
  </si>
  <si>
    <t>27,94*1,1</t>
  </si>
  <si>
    <t>146</t>
  </si>
  <si>
    <t>781495111</t>
  </si>
  <si>
    <t>Penetrace podkladu vnitřních obkladů</t>
  </si>
  <si>
    <t>-627950194</t>
  </si>
  <si>
    <t>147</t>
  </si>
  <si>
    <t>998781103</t>
  </si>
  <si>
    <t>Přesun hmot tonážní pro obklady keramické v objektech v do 24 m</t>
  </si>
  <si>
    <t>692841318</t>
  </si>
  <si>
    <t>148</t>
  </si>
  <si>
    <t>998781181</t>
  </si>
  <si>
    <t>Příplatek k přesunu hmot tonážní 781 prováděný bez použití mechanizace</t>
  </si>
  <si>
    <t>-786407890</t>
  </si>
  <si>
    <t>101656980</t>
  </si>
  <si>
    <t>783</t>
  </si>
  <si>
    <t>Dokončovací práce - nátěry</t>
  </si>
  <si>
    <t>150</t>
  </si>
  <si>
    <t>783301313</t>
  </si>
  <si>
    <t>Odmaštění zámečnických konstrukcí ředidlovým odmašťovačem</t>
  </si>
  <si>
    <t>-1175777200</t>
  </si>
  <si>
    <t>151</t>
  </si>
  <si>
    <t>783314101</t>
  </si>
  <si>
    <t>Základní jednonásobný syntetický nátěr zámečnických konstrukcí</t>
  </si>
  <si>
    <t>1175811602</t>
  </si>
  <si>
    <t>zárubně:</t>
  </si>
  <si>
    <t>(2*2+0,9)*2*0,5</t>
  </si>
  <si>
    <t>152</t>
  </si>
  <si>
    <t>783317101</t>
  </si>
  <si>
    <t>Krycí jednonásobný syntetický standardní nátěr zámečnických konstrukcí</t>
  </si>
  <si>
    <t>-572154163</t>
  </si>
  <si>
    <t>784</t>
  </si>
  <si>
    <t>Dokončovací práce - malby a tapety</t>
  </si>
  <si>
    <t>153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</si>
  <si>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</si>
  <si>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</si>
  <si>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</si>
  <si>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</si>
  <si>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</si>
  <si>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</si>
  <si>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</si>
  <si>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</si>
  <si>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</si>
  <si>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154</t>
  </si>
  <si>
    <t>784121001</t>
  </si>
  <si>
    <t>Oškrabání malby v mísnostech výšky do 3,80 m</t>
  </si>
  <si>
    <t>1222333641</t>
  </si>
  <si>
    <t>strop komory:</t>
  </si>
  <si>
    <t>0,78*1,85</t>
  </si>
  <si>
    <t>155</t>
  </si>
  <si>
    <t>784181111</t>
  </si>
  <si>
    <t>Základní silikátová jednonásobná penetrace podkladu v místnostech výšky do 3,80m</t>
  </si>
  <si>
    <t>1878791923</t>
  </si>
  <si>
    <t>156</t>
  </si>
  <si>
    <t>784321001</t>
  </si>
  <si>
    <t>Jednonásobné silikátové bílé malby v místnosti výšky do 3,80 m</t>
  </si>
  <si>
    <t>-1350024760</t>
  </si>
  <si>
    <t>HZS</t>
  </si>
  <si>
    <t>Hodinové zúčtovací sazby</t>
  </si>
  <si>
    <t>157</t>
  </si>
  <si>
    <t>HZS1292</t>
  </si>
  <si>
    <t>Hodinová zúčtovací sazba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</si>
  <si>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</si>
  <si>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</si>
  <si>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</si>
  <si>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</si>
  <si>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</si>
  <si>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</si>
  <si>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</si>
  <si>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</si>
  <si>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</si>
  <si>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</si>
  <si>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</si>
  <si>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Hodinová zúčtovací sazba instalatér odborný</t>
  </si>
  <si>
    <t>-1654838146</t>
  </si>
  <si>
    <t>Ostatní drobné nepecifikované práce související s rozvody vody a kanalizace bytového jádra:</t>
  </si>
  <si>
    <t>159</t>
  </si>
  <si>
    <t>HZS3111</t>
  </si>
  <si>
    <t>Hodinová zúčtovací sazba montér potrubí</t>
  </si>
  <si>
    <t>-356324322</t>
  </si>
  <si>
    <t>dopojení nového ventilátoru na stávající potrubí:</t>
  </si>
  <si>
    <t>160</t>
  </si>
  <si>
    <t>HZS4212</t>
  </si>
  <si>
    <t>Hodinová zúčtovací sazba revizní technik specialista</t>
  </si>
  <si>
    <t>-1767597086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</si>
  <si>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</si>
  <si>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</si>
  <si>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</si>
  <si>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</si>
  <si>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</si>
  <si>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</si>
  <si>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</si>
  <si>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</si>
  <si>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146063711</t>
  </si>
  <si>
    <t>VRN7</t>
  </si>
  <si>
    <t>Provozní vlivy</t>
  </si>
  <si>
    <t>162</t>
  </si>
  <si>
    <t>070001000</t>
  </si>
  <si>
    <t>-480754487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</si>
</sst>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'1-1 - Bytová jednotka č.1...'!J30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'1-1 - Bytová jednotka č.1...'!P142</f>
        <v>0</v>
      </c>
      <c r="AV95" s="85">
        <f>'1-1 - Bytová jednotka č.1...'!J33</f>
        <v>0</v>
      </c>
      <c r="AW95" s="85">
        <f>'1-1 - Bytová jednotka č.1...'!J34</f>
        <v>0</v>
      </c>
      <c r="AX95" s="85">
        <f>'1-1 - Bytová jednotka č.1...'!J35</f>
        <v>0</v>
      </c>
      <c r="AY95" s="85">
        <f>'1-1 - Bytová jednotka č.1...'!J36</f>
        <v>0</v>
      </c>
      <c r="AZ95" s="85">
        <f>'1-1 - Bytová jednotka č.1...'!F33</f>
        <v>0</v>
      </c>
      <c r="BA95" s="85">
        <f>'1-1 - Bytová jednotka č.1...'!F34</f>
        <v>0</v>
      </c>
      <c r="BB95" s="85">
        <f>'1-1 - Bytová jednotka č.1...'!F35</f>
        <v>0</v>
      </c>
      <c r="BC95" s="85">
        <f>'1-1 - Bytová jednotka č.1...'!F36</f>
        <v>0</v>
      </c>
      <c r="BD95" s="87">
        <f>'1-1 - Bytová jednotka č.1...'!F37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-1 - Bytová jednotka č.1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9"/>
  <sheetViews>
    <sheetView showGridLines="0" tabSelected="1" workbookViewId="0">
      <selection activeCell="C406" sqref="C406:J40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ROUND((SUM(BE142:BE458)),  2)</f>
        <v>0</v>
      </c>
      <c r="G33" s="32"/>
      <c r="H33" s="32"/>
      <c r="I33" s="103">
        <v>0.21</v>
      </c>
      <c r="J33" s="102">
        <f>ROUND(((SUM(BE142:BE458))*I33),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ROUND((SUM(BF142:BF458)),  2)</f>
        <v>0</v>
      </c>
      <c r="G34" s="32"/>
      <c r="H34" s="32"/>
      <c r="I34" s="103">
        <v>0.15</v>
      </c>
      <c r="J34" s="102">
        <f>ROUND(((SUM(BF142:BF458))*I34),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1-1 - Bytová jednotka č.1 - 2.varianta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J231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J242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J254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J266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J286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J290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J308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J314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J375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J407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J413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J431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J454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J455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J457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Horymírova 2975/4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1-1 - Bytová jednotka č.1 - 2.varianta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P143+P201+P431+P454</f>
        <v>0</v>
      </c>
      <c r="Q142" s="66"/>
      <c r="R142" s="141">
        <f>R143+R201+R431+R454</f>
        <v>3.3347920100000001</v>
      </c>
      <c r="S142" s="66"/>
      <c r="T142" s="142">
        <f>T143+T201+T431+T454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BK143+BK201+BK431+BK454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0.82545683999999997</v>
      </c>
      <c r="S143" s="150"/>
      <c r="T143" s="152">
        <f>T144+T147+T167+T189+T197</f>
        <v>2.8171141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BK144+BK147+BK167+BK189+BK197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8.1984000000000001E-2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1.28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8.1984000000000001E-2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>
      <c r="B146" s="172"/>
      <c r="D146" s="173" t="s">
        <v>145</v>
      </c>
      <c r="E146" s="174" t="s">
        <v>1</v>
      </c>
      <c r="F146" s="175" t="s">
        <v>146</v>
      </c>
      <c r="H146" s="176">
        <v>1.28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0.7407928399999999</v>
      </c>
      <c r="S147" s="150"/>
      <c r="T147" s="152">
        <f>SUM(T148:T166)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SUM(BK148:BK166)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143</v>
      </c>
      <c r="BK148" s="171">
        <f t="shared" ref="BK148:BK154" si="8">ROUND(I148*H148,2)</f>
        <v>0</v>
      </c>
      <c r="BL148" s="17" t="s">
        <v>142</v>
      </c>
      <c r="BM148" s="170" t="s">
        <v>149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143</v>
      </c>
      <c r="BK149" s="171">
        <f t="shared" si="8"/>
        <v>0</v>
      </c>
      <c r="BL149" s="17" t="s">
        <v>142</v>
      </c>
      <c r="BM149" s="170" t="s">
        <v>150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143</v>
      </c>
      <c r="BK150" s="171">
        <f t="shared" si="8"/>
        <v>0</v>
      </c>
      <c r="BL150" s="17" t="s">
        <v>142</v>
      </c>
      <c r="BM150" s="170" t="s">
        <v>151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143</v>
      </c>
      <c r="BK151" s="171">
        <f t="shared" si="8"/>
        <v>0</v>
      </c>
      <c r="BL151" s="17" t="s">
        <v>142</v>
      </c>
      <c r="BM151" s="170" t="s">
        <v>153</v>
      </c>
    </row>
    <row r="152" spans="1:65" s="2" customFormat="1" ht="21.75" customHeight="1">
      <c r="A152" s="32"/>
      <c r="B152" s="157"/>
      <c r="C152" s="158" t="s">
        <v>147</v>
      </c>
      <c r="D152" s="158" t="s">
        <v>138</v>
      </c>
      <c r="E152" s="159" t="s">
        <v>154</v>
      </c>
      <c r="F152" s="160" t="s">
        <v>155</v>
      </c>
      <c r="G152" s="161" t="s">
        <v>141</v>
      </c>
      <c r="H152" s="162">
        <v>14.456</v>
      </c>
      <c r="I152" s="163"/>
      <c r="J152" s="164">
        <f t="shared" ref="J152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143</v>
      </c>
      <c r="BK152" s="171">
        <f t="shared" si="8"/>
        <v>0</v>
      </c>
      <c r="BL152" s="17" t="s">
        <v>142</v>
      </c>
      <c r="BM152" s="170" t="s">
        <v>156</v>
      </c>
    </row>
    <row r="153" spans="1:65" s="2" customFormat="1" ht="21.75" customHeight="1">
      <c r="A153" s="32"/>
      <c r="B153" s="157"/>
      <c r="C153" s="158" t="s">
        <v>157</v>
      </c>
      <c r="D153" s="158" t="s">
        <v>138</v>
      </c>
      <c r="E153" s="159" t="s">
        <v>158</v>
      </c>
      <c r="F153" s="160" t="s">
        <v>159</v>
      </c>
      <c r="G153" s="161" t="s">
        <v>141</v>
      </c>
      <c r="H153" s="162">
        <v>14.456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6.3317280000000004E-2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143</v>
      </c>
      <c r="BK153" s="171">
        <f t="shared" si="8"/>
        <v>0</v>
      </c>
      <c r="BL153" s="17" t="s">
        <v>142</v>
      </c>
      <c r="BM153" s="170" t="s">
        <v>160</v>
      </c>
    </row>
    <row r="154" spans="1:65" s="2" customFormat="1" ht="21.75" customHeight="1">
      <c r="A154" s="32"/>
      <c r="B154" s="157"/>
      <c r="C154" s="158" t="s">
        <v>161</v>
      </c>
      <c r="D154" s="158" t="s">
        <v>138</v>
      </c>
      <c r="E154" s="159" t="s">
        <v>162</v>
      </c>
      <c r="F154" s="160" t="s">
        <v>163</v>
      </c>
      <c r="G154" s="161" t="s">
        <v>141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143</v>
      </c>
      <c r="BK154" s="171">
        <f t="shared" si="8"/>
        <v>0</v>
      </c>
      <c r="BL154" s="17" t="s">
        <v>142</v>
      </c>
      <c r="BM154" s="170" t="s">
        <v>164</v>
      </c>
    </row>
    <row r="155" spans="1:65" s="13" customFormat="1">
      <c r="B155" s="172"/>
      <c r="D155" s="173" t="s">
        <v>145</v>
      </c>
      <c r="E155" s="174" t="s">
        <v>1</v>
      </c>
      <c r="F155" s="175" t="s">
        <v>165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166</v>
      </c>
      <c r="D156" s="158" t="s">
        <v>138</v>
      </c>
      <c r="E156" s="159" t="s">
        <v>167</v>
      </c>
      <c r="F156" s="160" t="s">
        <v>168</v>
      </c>
      <c r="G156" s="161" t="s">
        <v>141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169</v>
      </c>
    </row>
    <row r="157" spans="1:65" s="13" customFormat="1">
      <c r="B157" s="172"/>
      <c r="D157" s="173" t="s">
        <v>145</v>
      </c>
      <c r="E157" s="174" t="s">
        <v>1</v>
      </c>
      <c r="F157" s="175" t="s">
        <v>170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171</v>
      </c>
      <c r="D158" s="158" t="s">
        <v>138</v>
      </c>
      <c r="E158" s="159" t="s">
        <v>172</v>
      </c>
      <c r="F158" s="160" t="s">
        <v>173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174</v>
      </c>
    </row>
    <row r="159" spans="1:65" s="13" customFormat="1">
      <c r="B159" s="172"/>
      <c r="D159" s="173" t="s">
        <v>145</v>
      </c>
      <c r="E159" s="174" t="s">
        <v>1</v>
      </c>
      <c r="F159" s="175" t="s">
        <v>175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176</v>
      </c>
      <c r="D160" s="158" t="s">
        <v>138</v>
      </c>
      <c r="E160" s="159" t="s">
        <v>177</v>
      </c>
      <c r="F160" s="160" t="s">
        <v>178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179</v>
      </c>
    </row>
    <row r="161" spans="1:65" s="14" customFormat="1">
      <c r="B161" s="181"/>
      <c r="D161" s="173" t="s">
        <v>145</v>
      </c>
      <c r="E161" s="182" t="s">
        <v>1</v>
      </c>
      <c r="F161" s="183" t="s">
        <v>180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>
      <c r="B162" s="172"/>
      <c r="D162" s="173" t="s">
        <v>145</v>
      </c>
      <c r="E162" s="174" t="s">
        <v>1</v>
      </c>
      <c r="F162" s="175" t="s">
        <v>181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182</v>
      </c>
      <c r="D163" s="158" t="s">
        <v>138</v>
      </c>
      <c r="E163" s="159" t="s">
        <v>183</v>
      </c>
      <c r="F163" s="160" t="s">
        <v>184</v>
      </c>
      <c r="G163" s="161" t="s">
        <v>141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185</v>
      </c>
    </row>
    <row r="164" spans="1:65" s="13" customFormat="1">
      <c r="B164" s="172"/>
      <c r="D164" s="173" t="s">
        <v>145</v>
      </c>
      <c r="E164" s="174" t="s">
        <v>1</v>
      </c>
      <c r="F164" s="175" t="s">
        <v>186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145</v>
      </c>
      <c r="AU164" s="174" t="s">
        <v>143</v>
      </c>
      <c r="AV164" s="13" t="s">
        <v>143</v>
      </c>
      <c r="AW164" s="13" t="s">
        <v>33</v>
      </c>
      <c r="AX164" s="13" t="s">
        <v>84</v>
      </c>
      <c r="AY164" s="174" t="s">
        <v>135</v>
      </c>
    </row>
    <row r="165" spans="1:65" s="2" customFormat="1" ht="16.5" customHeight="1">
      <c r="A165" s="32"/>
      <c r="B165" s="157"/>
      <c r="C165" s="158" t="s">
        <v>187</v>
      </c>
      <c r="D165" s="158" t="s">
        <v>138</v>
      </c>
      <c r="E165" s="159" t="s">
        <v>188</v>
      </c>
      <c r="F165" s="160" t="s">
        <v>189</v>
      </c>
      <c r="G165" s="161" t="s">
        <v>190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142</v>
      </c>
      <c r="AT165" s="170" t="s">
        <v>138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191</v>
      </c>
    </row>
    <row r="166" spans="1:65" s="2" customFormat="1" ht="16.5" customHeight="1">
      <c r="A166" s="32"/>
      <c r="B166" s="157"/>
      <c r="C166" s="188" t="s">
        <v>192</v>
      </c>
      <c r="D166" s="188" t="s">
        <v>193</v>
      </c>
      <c r="E166" s="189" t="s">
        <v>194</v>
      </c>
      <c r="F166" s="190" t="s">
        <v>195</v>
      </c>
      <c r="G166" s="191" t="s">
        <v>190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161</v>
      </c>
      <c r="AT166" s="170" t="s">
        <v>193</v>
      </c>
      <c r="AU166" s="170" t="s">
        <v>143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143</v>
      </c>
      <c r="BK166" s="171">
        <f>ROUND(I166*H166,2)</f>
        <v>0</v>
      </c>
      <c r="BL166" s="17" t="s">
        <v>142</v>
      </c>
      <c r="BM166" s="170" t="s">
        <v>196</v>
      </c>
    </row>
    <row r="167" spans="1:65" s="12" customFormat="1" ht="22.9" customHeight="1">
      <c r="B167" s="144"/>
      <c r="D167" s="145" t="s">
        <v>75</v>
      </c>
      <c r="E167" s="155" t="s">
        <v>166</v>
      </c>
      <c r="F167" s="155" t="s">
        <v>197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2.8171141</v>
      </c>
      <c r="AR167" s="145" t="s">
        <v>84</v>
      </c>
      <c r="AT167" s="153" t="s">
        <v>75</v>
      </c>
      <c r="AU167" s="153" t="s">
        <v>84</v>
      </c>
      <c r="AY167" s="145" t="s">
        <v>135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8</v>
      </c>
      <c r="D168" s="158" t="s">
        <v>138</v>
      </c>
      <c r="E168" s="159" t="s">
        <v>198</v>
      </c>
      <c r="F168" s="160" t="s">
        <v>199</v>
      </c>
      <c r="G168" s="161" t="s">
        <v>141</v>
      </c>
      <c r="H168" s="162">
        <v>20.094000000000001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200</v>
      </c>
      <c r="AT168" s="170" t="s">
        <v>138</v>
      </c>
      <c r="AU168" s="170" t="s">
        <v>143</v>
      </c>
      <c r="AY168" s="17" t="s">
        <v>135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143</v>
      </c>
      <c r="BK168" s="171">
        <f>ROUND(I168*H168,2)</f>
        <v>0</v>
      </c>
      <c r="BL168" s="17" t="s">
        <v>200</v>
      </c>
      <c r="BM168" s="170" t="s">
        <v>201</v>
      </c>
    </row>
    <row r="169" spans="1:65" s="14" customFormat="1">
      <c r="B169" s="181"/>
      <c r="D169" s="173" t="s">
        <v>145</v>
      </c>
      <c r="E169" s="182" t="s">
        <v>1</v>
      </c>
      <c r="F169" s="183" t="s">
        <v>202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145</v>
      </c>
      <c r="AU169" s="182" t="s">
        <v>143</v>
      </c>
      <c r="AV169" s="14" t="s">
        <v>84</v>
      </c>
      <c r="AW169" s="14" t="s">
        <v>33</v>
      </c>
      <c r="AX169" s="14" t="s">
        <v>76</v>
      </c>
      <c r="AY169" s="182" t="s">
        <v>135</v>
      </c>
    </row>
    <row r="170" spans="1:65" s="13" customFormat="1">
      <c r="B170" s="172"/>
      <c r="D170" s="173" t="s">
        <v>145</v>
      </c>
      <c r="E170" s="174" t="s">
        <v>1</v>
      </c>
      <c r="F170" s="175" t="s">
        <v>203</v>
      </c>
      <c r="H170" s="176">
        <v>14.404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145</v>
      </c>
      <c r="AU170" s="174" t="s">
        <v>143</v>
      </c>
      <c r="AV170" s="13" t="s">
        <v>143</v>
      </c>
      <c r="AW170" s="13" t="s">
        <v>33</v>
      </c>
      <c r="AX170" s="13" t="s">
        <v>76</v>
      </c>
      <c r="AY170" s="174" t="s">
        <v>135</v>
      </c>
    </row>
    <row r="171" spans="1:65" s="14" customFormat="1">
      <c r="B171" s="181"/>
      <c r="D171" s="173" t="s">
        <v>145</v>
      </c>
      <c r="E171" s="182" t="s">
        <v>1</v>
      </c>
      <c r="F171" s="183" t="s">
        <v>204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145</v>
      </c>
      <c r="AU171" s="182" t="s">
        <v>143</v>
      </c>
      <c r="AV171" s="14" t="s">
        <v>84</v>
      </c>
      <c r="AW171" s="14" t="s">
        <v>33</v>
      </c>
      <c r="AX171" s="14" t="s">
        <v>76</v>
      </c>
      <c r="AY171" s="182" t="s">
        <v>135</v>
      </c>
    </row>
    <row r="172" spans="1:65" s="13" customFormat="1">
      <c r="B172" s="172"/>
      <c r="D172" s="173" t="s">
        <v>145</v>
      </c>
      <c r="E172" s="174" t="s">
        <v>1</v>
      </c>
      <c r="F172" s="175" t="s">
        <v>205</v>
      </c>
      <c r="H172" s="176">
        <v>1.0089999999999999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3" customFormat="1">
      <c r="B173" s="172"/>
      <c r="D173" s="173" t="s">
        <v>145</v>
      </c>
      <c r="E173" s="174" t="s">
        <v>1</v>
      </c>
      <c r="F173" s="175" t="s">
        <v>206</v>
      </c>
      <c r="H173" s="176">
        <v>4.681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145</v>
      </c>
      <c r="AU173" s="174" t="s">
        <v>143</v>
      </c>
      <c r="AV173" s="13" t="s">
        <v>143</v>
      </c>
      <c r="AW173" s="13" t="s">
        <v>33</v>
      </c>
      <c r="AX173" s="13" t="s">
        <v>76</v>
      </c>
      <c r="AY173" s="174" t="s">
        <v>135</v>
      </c>
    </row>
    <row r="174" spans="1:65" s="15" customFormat="1">
      <c r="B174" s="199"/>
      <c r="D174" s="173" t="s">
        <v>145</v>
      </c>
      <c r="E174" s="200" t="s">
        <v>1</v>
      </c>
      <c r="F174" s="201" t="s">
        <v>207</v>
      </c>
      <c r="H174" s="202">
        <v>20.094000000000001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145</v>
      </c>
      <c r="AU174" s="200" t="s">
        <v>143</v>
      </c>
      <c r="AV174" s="15" t="s">
        <v>142</v>
      </c>
      <c r="AW174" s="15" t="s">
        <v>33</v>
      </c>
      <c r="AX174" s="15" t="s">
        <v>84</v>
      </c>
      <c r="AY174" s="200" t="s">
        <v>135</v>
      </c>
    </row>
    <row r="175" spans="1:65" s="2" customFormat="1" ht="21.75" customHeight="1">
      <c r="A175" s="32"/>
      <c r="B175" s="157"/>
      <c r="C175" s="158" t="s">
        <v>200</v>
      </c>
      <c r="D175" s="158" t="s">
        <v>138</v>
      </c>
      <c r="E175" s="159" t="s">
        <v>208</v>
      </c>
      <c r="F175" s="160" t="s">
        <v>209</v>
      </c>
      <c r="G175" s="161" t="s">
        <v>141</v>
      </c>
      <c r="H175" s="162">
        <v>26.094000000000001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3.9141000000000002E-3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200</v>
      </c>
      <c r="AT175" s="170" t="s">
        <v>138</v>
      </c>
      <c r="AU175" s="170" t="s">
        <v>143</v>
      </c>
      <c r="AY175" s="17" t="s">
        <v>135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143</v>
      </c>
      <c r="BK175" s="171">
        <f>ROUND(I175*H175,2)</f>
        <v>0</v>
      </c>
      <c r="BL175" s="17" t="s">
        <v>200</v>
      </c>
      <c r="BM175" s="170" t="s">
        <v>210</v>
      </c>
    </row>
    <row r="176" spans="1:65" s="14" customFormat="1" ht="22.5">
      <c r="B176" s="181"/>
      <c r="D176" s="173" t="s">
        <v>145</v>
      </c>
      <c r="E176" s="182" t="s">
        <v>1</v>
      </c>
      <c r="F176" s="183" t="s">
        <v>211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145</v>
      </c>
      <c r="AU176" s="182" t="s">
        <v>143</v>
      </c>
      <c r="AV176" s="14" t="s">
        <v>84</v>
      </c>
      <c r="AW176" s="14" t="s">
        <v>33</v>
      </c>
      <c r="AX176" s="14" t="s">
        <v>76</v>
      </c>
      <c r="AY176" s="182" t="s">
        <v>135</v>
      </c>
    </row>
    <row r="177" spans="1:65" s="13" customFormat="1">
      <c r="B177" s="172"/>
      <c r="D177" s="173" t="s">
        <v>145</v>
      </c>
      <c r="E177" s="174" t="s">
        <v>1</v>
      </c>
      <c r="F177" s="175" t="s">
        <v>212</v>
      </c>
      <c r="H177" s="176">
        <v>26.094000000000001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145</v>
      </c>
      <c r="AU177" s="174" t="s">
        <v>143</v>
      </c>
      <c r="AV177" s="13" t="s">
        <v>143</v>
      </c>
      <c r="AW177" s="13" t="s">
        <v>33</v>
      </c>
      <c r="AX177" s="13" t="s">
        <v>84</v>
      </c>
      <c r="AY177" s="174" t="s">
        <v>135</v>
      </c>
    </row>
    <row r="178" spans="1:65" s="2" customFormat="1" ht="21.75" customHeight="1">
      <c r="A178" s="32"/>
      <c r="B178" s="157"/>
      <c r="C178" s="158" t="s">
        <v>213</v>
      </c>
      <c r="D178" s="158" t="s">
        <v>138</v>
      </c>
      <c r="E178" s="159" t="s">
        <v>214</v>
      </c>
      <c r="F178" s="160" t="s">
        <v>215</v>
      </c>
      <c r="G178" s="161" t="s">
        <v>141</v>
      </c>
      <c r="H178" s="162">
        <v>67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2.6800000000000001E-3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142</v>
      </c>
      <c r="AT178" s="170" t="s">
        <v>138</v>
      </c>
      <c r="AU178" s="170" t="s">
        <v>143</v>
      </c>
      <c r="AY178" s="17" t="s">
        <v>135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143</v>
      </c>
      <c r="BK178" s="171">
        <f>ROUND(I178*H178,2)</f>
        <v>0</v>
      </c>
      <c r="BL178" s="17" t="s">
        <v>142</v>
      </c>
      <c r="BM178" s="170" t="s">
        <v>216</v>
      </c>
    </row>
    <row r="179" spans="1:65" s="13" customFormat="1">
      <c r="B179" s="172"/>
      <c r="D179" s="173" t="s">
        <v>145</v>
      </c>
      <c r="E179" s="174" t="s">
        <v>1</v>
      </c>
      <c r="F179" s="175" t="s">
        <v>217</v>
      </c>
      <c r="H179" s="176">
        <v>17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145</v>
      </c>
      <c r="AU179" s="174" t="s">
        <v>143</v>
      </c>
      <c r="AV179" s="13" t="s">
        <v>143</v>
      </c>
      <c r="AW179" s="13" t="s">
        <v>33</v>
      </c>
      <c r="AX179" s="13" t="s">
        <v>76</v>
      </c>
      <c r="AY179" s="174" t="s">
        <v>135</v>
      </c>
    </row>
    <row r="180" spans="1:65" s="14" customFormat="1">
      <c r="B180" s="181"/>
      <c r="D180" s="173" t="s">
        <v>145</v>
      </c>
      <c r="E180" s="182" t="s">
        <v>1</v>
      </c>
      <c r="F180" s="183" t="s">
        <v>218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145</v>
      </c>
      <c r="AU180" s="182" t="s">
        <v>143</v>
      </c>
      <c r="AV180" s="14" t="s">
        <v>84</v>
      </c>
      <c r="AW180" s="14" t="s">
        <v>33</v>
      </c>
      <c r="AX180" s="14" t="s">
        <v>76</v>
      </c>
      <c r="AY180" s="182" t="s">
        <v>135</v>
      </c>
    </row>
    <row r="181" spans="1:65" s="13" customFormat="1">
      <c r="B181" s="172"/>
      <c r="D181" s="173" t="s">
        <v>145</v>
      </c>
      <c r="E181" s="174" t="s">
        <v>1</v>
      </c>
      <c r="F181" s="175" t="s">
        <v>181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145</v>
      </c>
      <c r="AU181" s="174" t="s">
        <v>143</v>
      </c>
      <c r="AV181" s="13" t="s">
        <v>143</v>
      </c>
      <c r="AW181" s="13" t="s">
        <v>33</v>
      </c>
      <c r="AX181" s="13" t="s">
        <v>76</v>
      </c>
      <c r="AY181" s="174" t="s">
        <v>135</v>
      </c>
    </row>
    <row r="182" spans="1:65" s="15" customFormat="1">
      <c r="B182" s="199"/>
      <c r="D182" s="173" t="s">
        <v>145</v>
      </c>
      <c r="E182" s="200" t="s">
        <v>1</v>
      </c>
      <c r="F182" s="201" t="s">
        <v>207</v>
      </c>
      <c r="H182" s="202">
        <v>67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145</v>
      </c>
      <c r="AU182" s="200" t="s">
        <v>143</v>
      </c>
      <c r="AV182" s="15" t="s">
        <v>142</v>
      </c>
      <c r="AW182" s="15" t="s">
        <v>33</v>
      </c>
      <c r="AX182" s="15" t="s">
        <v>84</v>
      </c>
      <c r="AY182" s="200" t="s">
        <v>135</v>
      </c>
    </row>
    <row r="183" spans="1:65" s="2" customFormat="1" ht="16.5" customHeight="1">
      <c r="A183" s="32"/>
      <c r="B183" s="157"/>
      <c r="C183" s="158" t="s">
        <v>219</v>
      </c>
      <c r="D183" s="158" t="s">
        <v>138</v>
      </c>
      <c r="E183" s="159" t="s">
        <v>220</v>
      </c>
      <c r="F183" s="160" t="s">
        <v>221</v>
      </c>
      <c r="G183" s="161" t="s">
        <v>141</v>
      </c>
      <c r="H183" s="162">
        <v>28.132000000000001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2.8132000000000001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142</v>
      </c>
      <c r="AT183" s="170" t="s">
        <v>138</v>
      </c>
      <c r="AU183" s="170" t="s">
        <v>143</v>
      </c>
      <c r="AY183" s="17" t="s">
        <v>135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143</v>
      </c>
      <c r="BK183" s="171">
        <f>ROUND(I183*H183,2)</f>
        <v>0</v>
      </c>
      <c r="BL183" s="17" t="s">
        <v>142</v>
      </c>
      <c r="BM183" s="170" t="s">
        <v>222</v>
      </c>
    </row>
    <row r="184" spans="1:65" s="13" customFormat="1">
      <c r="B184" s="172"/>
      <c r="D184" s="173" t="s">
        <v>145</v>
      </c>
      <c r="E184" s="174" t="s">
        <v>1</v>
      </c>
      <c r="F184" s="175" t="s">
        <v>223</v>
      </c>
      <c r="H184" s="176">
        <v>28.132000000000001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145</v>
      </c>
      <c r="AU184" s="174" t="s">
        <v>143</v>
      </c>
      <c r="AV184" s="13" t="s">
        <v>143</v>
      </c>
      <c r="AW184" s="13" t="s">
        <v>33</v>
      </c>
      <c r="AX184" s="13" t="s">
        <v>84</v>
      </c>
      <c r="AY184" s="174" t="s">
        <v>135</v>
      </c>
    </row>
    <row r="185" spans="1:65" s="2" customFormat="1" ht="16.5" customHeight="1">
      <c r="A185" s="32"/>
      <c r="B185" s="157"/>
      <c r="C185" s="158" t="s">
        <v>224</v>
      </c>
      <c r="D185" s="158" t="s">
        <v>138</v>
      </c>
      <c r="E185" s="159" t="s">
        <v>225</v>
      </c>
      <c r="F185" s="160" t="s">
        <v>226</v>
      </c>
      <c r="G185" s="161" t="s">
        <v>141</v>
      </c>
      <c r="H185" s="162">
        <v>5.7839999999999998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142</v>
      </c>
      <c r="AT185" s="170" t="s">
        <v>138</v>
      </c>
      <c r="AU185" s="170" t="s">
        <v>143</v>
      </c>
      <c r="AY185" s="17" t="s">
        <v>135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143</v>
      </c>
      <c r="BK185" s="171">
        <f>ROUND(I185*H185,2)</f>
        <v>0</v>
      </c>
      <c r="BL185" s="17" t="s">
        <v>142</v>
      </c>
      <c r="BM185" s="170" t="s">
        <v>227</v>
      </c>
    </row>
    <row r="186" spans="1:65" s="13" customFormat="1">
      <c r="B186" s="172"/>
      <c r="D186" s="173" t="s">
        <v>145</v>
      </c>
      <c r="E186" s="174" t="s">
        <v>1</v>
      </c>
      <c r="F186" s="175" t="s">
        <v>228</v>
      </c>
      <c r="H186" s="176">
        <v>4.681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3" customFormat="1">
      <c r="B187" s="172"/>
      <c r="D187" s="173" t="s">
        <v>145</v>
      </c>
      <c r="E187" s="174" t="s">
        <v>1</v>
      </c>
      <c r="F187" s="175" t="s">
        <v>229</v>
      </c>
      <c r="H187" s="176">
        <v>1.103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145</v>
      </c>
      <c r="AU187" s="174" t="s">
        <v>143</v>
      </c>
      <c r="AV187" s="13" t="s">
        <v>143</v>
      </c>
      <c r="AW187" s="13" t="s">
        <v>33</v>
      </c>
      <c r="AX187" s="13" t="s">
        <v>76</v>
      </c>
      <c r="AY187" s="174" t="s">
        <v>135</v>
      </c>
    </row>
    <row r="188" spans="1:65" s="15" customFormat="1">
      <c r="B188" s="199"/>
      <c r="D188" s="173" t="s">
        <v>145</v>
      </c>
      <c r="E188" s="200" t="s">
        <v>1</v>
      </c>
      <c r="F188" s="201" t="s">
        <v>207</v>
      </c>
      <c r="H188" s="202">
        <v>5.7839999999999998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145</v>
      </c>
      <c r="AU188" s="200" t="s">
        <v>143</v>
      </c>
      <c r="AV188" s="15" t="s">
        <v>142</v>
      </c>
      <c r="AW188" s="15" t="s">
        <v>33</v>
      </c>
      <c r="AX188" s="15" t="s">
        <v>84</v>
      </c>
      <c r="AY188" s="200" t="s">
        <v>135</v>
      </c>
    </row>
    <row r="189" spans="1:65" s="12" customFormat="1" ht="22.9" customHeight="1">
      <c r="B189" s="144"/>
      <c r="D189" s="145" t="s">
        <v>75</v>
      </c>
      <c r="E189" s="155" t="s">
        <v>230</v>
      </c>
      <c r="F189" s="155" t="s">
        <v>231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135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232</v>
      </c>
      <c r="D190" s="158" t="s">
        <v>138</v>
      </c>
      <c r="E190" s="159" t="s">
        <v>233</v>
      </c>
      <c r="F190" s="160" t="s">
        <v>234</v>
      </c>
      <c r="G190" s="161" t="s">
        <v>235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236</v>
      </c>
    </row>
    <row r="191" spans="1:65" s="2" customFormat="1" ht="21.75" customHeight="1">
      <c r="A191" s="32"/>
      <c r="B191" s="157"/>
      <c r="C191" s="158" t="s">
        <v>7</v>
      </c>
      <c r="D191" s="158" t="s">
        <v>138</v>
      </c>
      <c r="E191" s="159" t="s">
        <v>237</v>
      </c>
      <c r="F191" s="160" t="s">
        <v>238</v>
      </c>
      <c r="G191" s="161" t="s">
        <v>235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142</v>
      </c>
      <c r="AT191" s="170" t="s">
        <v>138</v>
      </c>
      <c r="AU191" s="170" t="s">
        <v>143</v>
      </c>
      <c r="AY191" s="17" t="s">
        <v>135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143</v>
      </c>
      <c r="BK191" s="171">
        <f>ROUND(I191*H191,2)</f>
        <v>0</v>
      </c>
      <c r="BL191" s="17" t="s">
        <v>142</v>
      </c>
      <c r="BM191" s="170" t="s">
        <v>239</v>
      </c>
    </row>
    <row r="192" spans="1:65" s="13" customFormat="1">
      <c r="B192" s="172"/>
      <c r="D192" s="173" t="s">
        <v>145</v>
      </c>
      <c r="F192" s="175" t="s">
        <v>240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145</v>
      </c>
      <c r="AU192" s="174" t="s">
        <v>143</v>
      </c>
      <c r="AV192" s="13" t="s">
        <v>143</v>
      </c>
      <c r="AW192" s="13" t="s">
        <v>3</v>
      </c>
      <c r="AX192" s="13" t="s">
        <v>84</v>
      </c>
      <c r="AY192" s="174" t="s">
        <v>135</v>
      </c>
    </row>
    <row r="193" spans="1:65" s="2" customFormat="1" ht="21.75" customHeight="1">
      <c r="A193" s="32"/>
      <c r="B193" s="157"/>
      <c r="C193" s="158" t="s">
        <v>241</v>
      </c>
      <c r="D193" s="158" t="s">
        <v>138</v>
      </c>
      <c r="E193" s="159" t="s">
        <v>242</v>
      </c>
      <c r="F193" s="160" t="s">
        <v>243</v>
      </c>
      <c r="G193" s="161" t="s">
        <v>235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244</v>
      </c>
    </row>
    <row r="194" spans="1:65" s="2" customFormat="1" ht="21.75" customHeight="1">
      <c r="A194" s="32"/>
      <c r="B194" s="157"/>
      <c r="C194" s="158" t="s">
        <v>245</v>
      </c>
      <c r="D194" s="158" t="s">
        <v>138</v>
      </c>
      <c r="E194" s="159" t="s">
        <v>246</v>
      </c>
      <c r="F194" s="160" t="s">
        <v>247</v>
      </c>
      <c r="G194" s="161" t="s">
        <v>235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143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143</v>
      </c>
      <c r="BK194" s="171">
        <f>ROUND(I194*H194,2)</f>
        <v>0</v>
      </c>
      <c r="BL194" s="17" t="s">
        <v>142</v>
      </c>
      <c r="BM194" s="170" t="s">
        <v>248</v>
      </c>
    </row>
    <row r="195" spans="1:65" s="13" customFormat="1">
      <c r="B195" s="172"/>
      <c r="D195" s="173" t="s">
        <v>145</v>
      </c>
      <c r="F195" s="175" t="s">
        <v>249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145</v>
      </c>
      <c r="AU195" s="174" t="s">
        <v>143</v>
      </c>
      <c r="AV195" s="13" t="s">
        <v>143</v>
      </c>
      <c r="AW195" s="13" t="s">
        <v>3</v>
      </c>
      <c r="AX195" s="13" t="s">
        <v>84</v>
      </c>
      <c r="AY195" s="174" t="s">
        <v>135</v>
      </c>
    </row>
    <row r="196" spans="1:65" s="2" customFormat="1" ht="21.75" customHeight="1">
      <c r="A196" s="32"/>
      <c r="B196" s="157"/>
      <c r="C196" s="158" t="s">
        <v>250</v>
      </c>
      <c r="D196" s="158" t="s">
        <v>138</v>
      </c>
      <c r="E196" s="159" t="s">
        <v>251</v>
      </c>
      <c r="F196" s="160" t="s">
        <v>252</v>
      </c>
      <c r="G196" s="161" t="s">
        <v>235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142</v>
      </c>
      <c r="AT196" s="170" t="s">
        <v>138</v>
      </c>
      <c r="AU196" s="170" t="s">
        <v>143</v>
      </c>
      <c r="AY196" s="17" t="s">
        <v>135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143</v>
      </c>
      <c r="BK196" s="171">
        <f>ROUND(I196*H196,2)</f>
        <v>0</v>
      </c>
      <c r="BL196" s="17" t="s">
        <v>142</v>
      </c>
      <c r="BM196" s="170" t="s">
        <v>253</v>
      </c>
    </row>
    <row r="197" spans="1:65" s="12" customFormat="1" ht="22.9" customHeight="1">
      <c r="B197" s="144"/>
      <c r="D197" s="145" t="s">
        <v>75</v>
      </c>
      <c r="E197" s="155" t="s">
        <v>254</v>
      </c>
      <c r="F197" s="155" t="s">
        <v>255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135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256</v>
      </c>
      <c r="D198" s="158" t="s">
        <v>138</v>
      </c>
      <c r="E198" s="159" t="s">
        <v>257</v>
      </c>
      <c r="F198" s="160" t="s">
        <v>258</v>
      </c>
      <c r="G198" s="161" t="s">
        <v>235</v>
      </c>
      <c r="H198" s="162">
        <v>0.94699999999999995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259</v>
      </c>
    </row>
    <row r="199" spans="1:65" s="2" customFormat="1" ht="21.75" customHeight="1">
      <c r="A199" s="32"/>
      <c r="B199" s="157"/>
      <c r="C199" s="158" t="s">
        <v>260</v>
      </c>
      <c r="D199" s="158" t="s">
        <v>138</v>
      </c>
      <c r="E199" s="159" t="s">
        <v>261</v>
      </c>
      <c r="F199" s="160" t="s">
        <v>262</v>
      </c>
      <c r="G199" s="161" t="s">
        <v>235</v>
      </c>
      <c r="H199" s="162">
        <v>0.94699999999999995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263</v>
      </c>
    </row>
    <row r="200" spans="1:65" s="2" customFormat="1" ht="21.75" customHeight="1">
      <c r="A200" s="32"/>
      <c r="B200" s="157"/>
      <c r="C200" s="158" t="s">
        <v>264</v>
      </c>
      <c r="D200" s="158" t="s">
        <v>138</v>
      </c>
      <c r="E200" s="159" t="s">
        <v>265</v>
      </c>
      <c r="F200" s="160" t="s">
        <v>266</v>
      </c>
      <c r="G200" s="161" t="s">
        <v>235</v>
      </c>
      <c r="H200" s="162">
        <v>0.94699999999999995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143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143</v>
      </c>
      <c r="BK200" s="171">
        <f>ROUND(I200*H200,2)</f>
        <v>0</v>
      </c>
      <c r="BL200" s="17" t="s">
        <v>142</v>
      </c>
      <c r="BM200" s="170" t="s">
        <v>267</v>
      </c>
    </row>
    <row r="201" spans="1:65" s="12" customFormat="1" ht="25.9" customHeight="1">
      <c r="B201" s="144"/>
      <c r="D201" s="145" t="s">
        <v>75</v>
      </c>
      <c r="E201" s="146" t="s">
        <v>268</v>
      </c>
      <c r="F201" s="146" t="s">
        <v>269</v>
      </c>
      <c r="I201" s="147"/>
      <c r="J201" s="148">
        <f>BK201</f>
        <v>0</v>
      </c>
      <c r="L201" s="144"/>
      <c r="M201" s="149"/>
      <c r="N201" s="150"/>
      <c r="O201" s="150"/>
      <c r="P201" s="151">
        <f>P202+P231+P242+P254+P266+P286+P290+P308+P314+P348+P365+P375+P387+P407+P413</f>
        <v>0</v>
      </c>
      <c r="Q201" s="150"/>
      <c r="R201" s="151">
        <f>R202+R231+R242+R254+R266+R286+R290+R308+R314+R348+R365+R375+R387+R407+R413</f>
        <v>2.5093351699999999</v>
      </c>
      <c r="S201" s="150"/>
      <c r="T201" s="152">
        <f>T202+T231+T242+T254+T266+T286+T290+T308+T314+T348+T365+T375+T387+T407+T413</f>
        <v>0.23186973</v>
      </c>
      <c r="AR201" s="145" t="s">
        <v>143</v>
      </c>
      <c r="AT201" s="153" t="s">
        <v>75</v>
      </c>
      <c r="AU201" s="153" t="s">
        <v>76</v>
      </c>
      <c r="AY201" s="145" t="s">
        <v>135</v>
      </c>
      <c r="BK201" s="154">
        <f>BK202+BK231+BK242+BK254+BK266+BK286+BK290+BK308+BK314+BK348+BK365+BK375+BK387+BK407+BK413</f>
        <v>0</v>
      </c>
    </row>
    <row r="202" spans="1:65" s="12" customFormat="1" ht="22.9" customHeight="1">
      <c r="B202" s="144"/>
      <c r="D202" s="145" t="s">
        <v>75</v>
      </c>
      <c r="E202" s="155" t="s">
        <v>270</v>
      </c>
      <c r="F202" s="155" t="s">
        <v>271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SUM(P203:P230)</f>
        <v>0</v>
      </c>
      <c r="Q202" s="150"/>
      <c r="R202" s="151">
        <f>SUM(R203:R230)</f>
        <v>4.3753680000000003E-2</v>
      </c>
      <c r="S202" s="150"/>
      <c r="T202" s="152">
        <f>SUM(T203:T230)</f>
        <v>0</v>
      </c>
      <c r="AR202" s="145" t="s">
        <v>143</v>
      </c>
      <c r="AT202" s="153" t="s">
        <v>75</v>
      </c>
      <c r="AU202" s="153" t="s">
        <v>84</v>
      </c>
      <c r="AY202" s="145" t="s">
        <v>135</v>
      </c>
      <c r="BK202" s="154">
        <f>SUM(BK203:BK230)</f>
        <v>0</v>
      </c>
    </row>
    <row r="203" spans="1:65" s="2" customFormat="1" ht="21.75" customHeight="1">
      <c r="A203" s="32"/>
      <c r="B203" s="157"/>
      <c r="C203" s="158" t="s">
        <v>272</v>
      </c>
      <c r="D203" s="158" t="s">
        <v>138</v>
      </c>
      <c r="E203" s="159" t="s">
        <v>273</v>
      </c>
      <c r="F203" s="160" t="s">
        <v>274</v>
      </c>
      <c r="G203" s="161" t="s">
        <v>141</v>
      </c>
      <c r="H203" s="162">
        <v>5.2480000000000002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200</v>
      </c>
      <c r="AT203" s="170" t="s">
        <v>138</v>
      </c>
      <c r="AU203" s="170" t="s">
        <v>143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143</v>
      </c>
      <c r="BK203" s="171">
        <f>ROUND(I203*H203,2)</f>
        <v>0</v>
      </c>
      <c r="BL203" s="17" t="s">
        <v>200</v>
      </c>
      <c r="BM203" s="170" t="s">
        <v>275</v>
      </c>
    </row>
    <row r="204" spans="1:65" s="13" customFormat="1">
      <c r="B204" s="172"/>
      <c r="D204" s="173" t="s">
        <v>145</v>
      </c>
      <c r="E204" s="174" t="s">
        <v>1</v>
      </c>
      <c r="F204" s="175" t="s">
        <v>276</v>
      </c>
      <c r="H204" s="176">
        <v>0.88500000000000001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145</v>
      </c>
      <c r="AU204" s="174" t="s">
        <v>143</v>
      </c>
      <c r="AV204" s="13" t="s">
        <v>143</v>
      </c>
      <c r="AW204" s="13" t="s">
        <v>33</v>
      </c>
      <c r="AX204" s="13" t="s">
        <v>76</v>
      </c>
      <c r="AY204" s="174" t="s">
        <v>135</v>
      </c>
    </row>
    <row r="205" spans="1:65" s="13" customFormat="1">
      <c r="B205" s="172"/>
      <c r="D205" s="173" t="s">
        <v>145</v>
      </c>
      <c r="E205" s="174" t="s">
        <v>1</v>
      </c>
      <c r="F205" s="175" t="s">
        <v>277</v>
      </c>
      <c r="H205" s="176">
        <v>4.3630000000000004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145</v>
      </c>
      <c r="AU205" s="174" t="s">
        <v>143</v>
      </c>
      <c r="AV205" s="13" t="s">
        <v>143</v>
      </c>
      <c r="AW205" s="13" t="s">
        <v>33</v>
      </c>
      <c r="AX205" s="13" t="s">
        <v>76</v>
      </c>
      <c r="AY205" s="174" t="s">
        <v>135</v>
      </c>
    </row>
    <row r="206" spans="1:65" s="15" customFormat="1">
      <c r="B206" s="199"/>
      <c r="D206" s="173" t="s">
        <v>145</v>
      </c>
      <c r="E206" s="200" t="s">
        <v>1</v>
      </c>
      <c r="F206" s="201" t="s">
        <v>207</v>
      </c>
      <c r="H206" s="202">
        <v>5.2480000000000002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145</v>
      </c>
      <c r="AU206" s="200" t="s">
        <v>143</v>
      </c>
      <c r="AV206" s="15" t="s">
        <v>142</v>
      </c>
      <c r="AW206" s="15" t="s">
        <v>33</v>
      </c>
      <c r="AX206" s="15" t="s">
        <v>84</v>
      </c>
      <c r="AY206" s="200" t="s">
        <v>135</v>
      </c>
    </row>
    <row r="207" spans="1:65" s="2" customFormat="1" ht="21.75" customHeight="1">
      <c r="A207" s="32"/>
      <c r="B207" s="157"/>
      <c r="C207" s="158" t="s">
        <v>278</v>
      </c>
      <c r="D207" s="158" t="s">
        <v>138</v>
      </c>
      <c r="E207" s="159" t="s">
        <v>279</v>
      </c>
      <c r="F207" s="160" t="s">
        <v>280</v>
      </c>
      <c r="G207" s="161" t="s">
        <v>141</v>
      </c>
      <c r="H207" s="162">
        <v>9.0060000000000002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200</v>
      </c>
      <c r="AT207" s="170" t="s">
        <v>138</v>
      </c>
      <c r="AU207" s="170" t="s">
        <v>143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143</v>
      </c>
      <c r="BK207" s="171">
        <f>ROUND(I207*H207,2)</f>
        <v>0</v>
      </c>
      <c r="BL207" s="17" t="s">
        <v>200</v>
      </c>
      <c r="BM207" s="170" t="s">
        <v>281</v>
      </c>
    </row>
    <row r="208" spans="1:65" s="13" customFormat="1">
      <c r="B208" s="172"/>
      <c r="D208" s="173" t="s">
        <v>145</v>
      </c>
      <c r="E208" s="174" t="s">
        <v>1</v>
      </c>
      <c r="F208" s="175" t="s">
        <v>282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3" customFormat="1">
      <c r="B209" s="172"/>
      <c r="D209" s="173" t="s">
        <v>145</v>
      </c>
      <c r="E209" s="174" t="s">
        <v>1</v>
      </c>
      <c r="F209" s="175" t="s">
        <v>283</v>
      </c>
      <c r="H209" s="176">
        <v>5.94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145</v>
      </c>
      <c r="AU209" s="174" t="s">
        <v>143</v>
      </c>
      <c r="AV209" s="13" t="s">
        <v>143</v>
      </c>
      <c r="AW209" s="13" t="s">
        <v>33</v>
      </c>
      <c r="AX209" s="13" t="s">
        <v>76</v>
      </c>
      <c r="AY209" s="174" t="s">
        <v>135</v>
      </c>
    </row>
    <row r="210" spans="1:65" s="13" customFormat="1">
      <c r="B210" s="172"/>
      <c r="D210" s="173" t="s">
        <v>145</v>
      </c>
      <c r="E210" s="174" t="s">
        <v>1</v>
      </c>
      <c r="F210" s="175" t="s">
        <v>284</v>
      </c>
      <c r="H210" s="176">
        <v>1.2010000000000001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4" customFormat="1">
      <c r="B211" s="181"/>
      <c r="D211" s="173" t="s">
        <v>145</v>
      </c>
      <c r="E211" s="182" t="s">
        <v>1</v>
      </c>
      <c r="F211" s="183" t="s">
        <v>285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145</v>
      </c>
      <c r="AU211" s="182" t="s">
        <v>143</v>
      </c>
      <c r="AV211" s="14" t="s">
        <v>84</v>
      </c>
      <c r="AW211" s="14" t="s">
        <v>33</v>
      </c>
      <c r="AX211" s="14" t="s">
        <v>76</v>
      </c>
      <c r="AY211" s="182" t="s">
        <v>135</v>
      </c>
    </row>
    <row r="212" spans="1:65" s="13" customFormat="1">
      <c r="B212" s="172"/>
      <c r="D212" s="173" t="s">
        <v>145</v>
      </c>
      <c r="E212" s="174" t="s">
        <v>1</v>
      </c>
      <c r="F212" s="175" t="s">
        <v>146</v>
      </c>
      <c r="H212" s="176">
        <v>1.28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145</v>
      </c>
      <c r="AU212" s="174" t="s">
        <v>143</v>
      </c>
      <c r="AV212" s="13" t="s">
        <v>143</v>
      </c>
      <c r="AW212" s="13" t="s">
        <v>33</v>
      </c>
      <c r="AX212" s="13" t="s">
        <v>76</v>
      </c>
      <c r="AY212" s="174" t="s">
        <v>135</v>
      </c>
    </row>
    <row r="213" spans="1:65" s="15" customFormat="1">
      <c r="B213" s="199"/>
      <c r="D213" s="173" t="s">
        <v>145</v>
      </c>
      <c r="E213" s="200" t="s">
        <v>1</v>
      </c>
      <c r="F213" s="201" t="s">
        <v>207</v>
      </c>
      <c r="H213" s="202">
        <v>9.0060000000000002</v>
      </c>
      <c r="I213" s="203"/>
      <c r="L213" s="199"/>
      <c r="M213" s="204"/>
      <c r="N213" s="205"/>
      <c r="O213" s="205"/>
      <c r="P213" s="205"/>
      <c r="Q213" s="205"/>
      <c r="R213" s="205"/>
      <c r="S213" s="205"/>
      <c r="T213" s="206"/>
      <c r="AT213" s="200" t="s">
        <v>145</v>
      </c>
      <c r="AU213" s="200" t="s">
        <v>143</v>
      </c>
      <c r="AV213" s="15" t="s">
        <v>142</v>
      </c>
      <c r="AW213" s="15" t="s">
        <v>33</v>
      </c>
      <c r="AX213" s="15" t="s">
        <v>84</v>
      </c>
      <c r="AY213" s="200" t="s">
        <v>135</v>
      </c>
    </row>
    <row r="214" spans="1:65" s="2" customFormat="1" ht="21.75" customHeight="1">
      <c r="A214" s="32"/>
      <c r="B214" s="157"/>
      <c r="C214" s="188" t="s">
        <v>286</v>
      </c>
      <c r="D214" s="188" t="s">
        <v>193</v>
      </c>
      <c r="E214" s="189" t="s">
        <v>287</v>
      </c>
      <c r="F214" s="190" t="s">
        <v>288</v>
      </c>
      <c r="G214" s="191" t="s">
        <v>289</v>
      </c>
      <c r="H214" s="192">
        <v>42.762</v>
      </c>
      <c r="I214" s="193"/>
      <c r="J214" s="194">
        <f>ROUND(I214*H214,2)</f>
        <v>0</v>
      </c>
      <c r="K214" s="195"/>
      <c r="L214" s="196"/>
      <c r="M214" s="197" t="s">
        <v>1</v>
      </c>
      <c r="N214" s="198" t="s">
        <v>42</v>
      </c>
      <c r="O214" s="58"/>
      <c r="P214" s="168">
        <f>O214*H214</f>
        <v>0</v>
      </c>
      <c r="Q214" s="168">
        <v>1E-3</v>
      </c>
      <c r="R214" s="168">
        <f>Q214*H214</f>
        <v>4.2762000000000001E-2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290</v>
      </c>
      <c r="AT214" s="170" t="s">
        <v>193</v>
      </c>
      <c r="AU214" s="170" t="s">
        <v>143</v>
      </c>
      <c r="AY214" s="17" t="s">
        <v>135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143</v>
      </c>
      <c r="BK214" s="171">
        <f>ROUND(I214*H214,2)</f>
        <v>0</v>
      </c>
      <c r="BL214" s="17" t="s">
        <v>200</v>
      </c>
      <c r="BM214" s="170" t="s">
        <v>291</v>
      </c>
    </row>
    <row r="215" spans="1:65" s="14" customFormat="1">
      <c r="B215" s="181"/>
      <c r="D215" s="173" t="s">
        <v>145</v>
      </c>
      <c r="E215" s="182" t="s">
        <v>1</v>
      </c>
      <c r="F215" s="183" t="s">
        <v>292</v>
      </c>
      <c r="H215" s="182" t="s">
        <v>1</v>
      </c>
      <c r="I215" s="184"/>
      <c r="L215" s="181"/>
      <c r="M215" s="185"/>
      <c r="N215" s="186"/>
      <c r="O215" s="186"/>
      <c r="P215" s="186"/>
      <c r="Q215" s="186"/>
      <c r="R215" s="186"/>
      <c r="S215" s="186"/>
      <c r="T215" s="187"/>
      <c r="AT215" s="182" t="s">
        <v>145</v>
      </c>
      <c r="AU215" s="182" t="s">
        <v>143</v>
      </c>
      <c r="AV215" s="14" t="s">
        <v>84</v>
      </c>
      <c r="AW215" s="14" t="s">
        <v>33</v>
      </c>
      <c r="AX215" s="14" t="s">
        <v>76</v>
      </c>
      <c r="AY215" s="182" t="s">
        <v>135</v>
      </c>
    </row>
    <row r="216" spans="1:65" s="13" customFormat="1">
      <c r="B216" s="172"/>
      <c r="D216" s="173" t="s">
        <v>145</v>
      </c>
      <c r="E216" s="174" t="s">
        <v>1</v>
      </c>
      <c r="F216" s="175" t="s">
        <v>293</v>
      </c>
      <c r="H216" s="176">
        <v>42.762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145</v>
      </c>
      <c r="AU216" s="174" t="s">
        <v>143</v>
      </c>
      <c r="AV216" s="13" t="s">
        <v>143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294</v>
      </c>
      <c r="D217" s="158" t="s">
        <v>138</v>
      </c>
      <c r="E217" s="159" t="s">
        <v>295</v>
      </c>
      <c r="F217" s="160" t="s">
        <v>296</v>
      </c>
      <c r="G217" s="161" t="s">
        <v>141</v>
      </c>
      <c r="H217" s="162">
        <v>14.254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200</v>
      </c>
      <c r="AT217" s="170" t="s">
        <v>138</v>
      </c>
      <c r="AU217" s="170" t="s">
        <v>143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143</v>
      </c>
      <c r="BK217" s="171">
        <f>ROUND(I217*H217,2)</f>
        <v>0</v>
      </c>
      <c r="BL217" s="17" t="s">
        <v>200</v>
      </c>
      <c r="BM217" s="170" t="s">
        <v>297</v>
      </c>
    </row>
    <row r="218" spans="1:65" s="13" customFormat="1">
      <c r="B218" s="172"/>
      <c r="D218" s="173" t="s">
        <v>145</v>
      </c>
      <c r="E218" s="174" t="s">
        <v>1</v>
      </c>
      <c r="F218" s="175" t="s">
        <v>298</v>
      </c>
      <c r="H218" s="176">
        <v>14.254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145</v>
      </c>
      <c r="AU218" s="174" t="s">
        <v>143</v>
      </c>
      <c r="AV218" s="13" t="s">
        <v>143</v>
      </c>
      <c r="AW218" s="13" t="s">
        <v>33</v>
      </c>
      <c r="AX218" s="13" t="s">
        <v>84</v>
      </c>
      <c r="AY218" s="174" t="s">
        <v>135</v>
      </c>
    </row>
    <row r="219" spans="1:65" s="2" customFormat="1" ht="21.75" customHeight="1">
      <c r="A219" s="32"/>
      <c r="B219" s="157"/>
      <c r="C219" s="158" t="s">
        <v>290</v>
      </c>
      <c r="D219" s="158" t="s">
        <v>138</v>
      </c>
      <c r="E219" s="159" t="s">
        <v>299</v>
      </c>
      <c r="F219" s="160" t="s">
        <v>300</v>
      </c>
      <c r="G219" s="161" t="s">
        <v>301</v>
      </c>
      <c r="H219" s="162">
        <v>15.025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200</v>
      </c>
      <c r="AT219" s="170" t="s">
        <v>138</v>
      </c>
      <c r="AU219" s="170" t="s">
        <v>143</v>
      </c>
      <c r="AY219" s="17" t="s">
        <v>135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143</v>
      </c>
      <c r="BK219" s="171">
        <f>ROUND(I219*H219,2)</f>
        <v>0</v>
      </c>
      <c r="BL219" s="17" t="s">
        <v>200</v>
      </c>
      <c r="BM219" s="170" t="s">
        <v>302</v>
      </c>
    </row>
    <row r="220" spans="1:65" s="13" customFormat="1">
      <c r="B220" s="172"/>
      <c r="D220" s="173" t="s">
        <v>145</v>
      </c>
      <c r="E220" s="174" t="s">
        <v>1</v>
      </c>
      <c r="F220" s="175" t="s">
        <v>303</v>
      </c>
      <c r="H220" s="176">
        <v>3.5550000000000002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145</v>
      </c>
      <c r="AU220" s="174" t="s">
        <v>143</v>
      </c>
      <c r="AV220" s="13" t="s">
        <v>143</v>
      </c>
      <c r="AW220" s="13" t="s">
        <v>33</v>
      </c>
      <c r="AX220" s="13" t="s">
        <v>76</v>
      </c>
      <c r="AY220" s="174" t="s">
        <v>135</v>
      </c>
    </row>
    <row r="221" spans="1:65" s="13" customFormat="1">
      <c r="B221" s="172"/>
      <c r="D221" s="173" t="s">
        <v>145</v>
      </c>
      <c r="E221" s="174" t="s">
        <v>1</v>
      </c>
      <c r="F221" s="175" t="s">
        <v>304</v>
      </c>
      <c r="H221" s="176">
        <v>7.77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3" customFormat="1">
      <c r="B222" s="172"/>
      <c r="D222" s="173" t="s">
        <v>145</v>
      </c>
      <c r="E222" s="174" t="s">
        <v>1</v>
      </c>
      <c r="F222" s="175" t="s">
        <v>305</v>
      </c>
      <c r="H222" s="176">
        <v>2.1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145</v>
      </c>
      <c r="AU222" s="174" t="s">
        <v>143</v>
      </c>
      <c r="AV222" s="13" t="s">
        <v>143</v>
      </c>
      <c r="AW222" s="13" t="s">
        <v>33</v>
      </c>
      <c r="AX222" s="13" t="s">
        <v>76</v>
      </c>
      <c r="AY222" s="174" t="s">
        <v>135</v>
      </c>
    </row>
    <row r="223" spans="1:65" s="13" customFormat="1">
      <c r="B223" s="172"/>
      <c r="D223" s="173" t="s">
        <v>145</v>
      </c>
      <c r="E223" s="174" t="s">
        <v>1</v>
      </c>
      <c r="F223" s="175" t="s">
        <v>306</v>
      </c>
      <c r="H223" s="176">
        <v>0.8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145</v>
      </c>
      <c r="AU223" s="174" t="s">
        <v>143</v>
      </c>
      <c r="AV223" s="13" t="s">
        <v>143</v>
      </c>
      <c r="AW223" s="13" t="s">
        <v>33</v>
      </c>
      <c r="AX223" s="13" t="s">
        <v>76</v>
      </c>
      <c r="AY223" s="174" t="s">
        <v>135</v>
      </c>
    </row>
    <row r="224" spans="1:65" s="13" customFormat="1">
      <c r="B224" s="172"/>
      <c r="D224" s="173" t="s">
        <v>145</v>
      </c>
      <c r="E224" s="174" t="s">
        <v>1</v>
      </c>
      <c r="F224" s="175" t="s">
        <v>306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145</v>
      </c>
      <c r="AU224" s="174" t="s">
        <v>143</v>
      </c>
      <c r="AV224" s="13" t="s">
        <v>143</v>
      </c>
      <c r="AW224" s="13" t="s">
        <v>33</v>
      </c>
      <c r="AX224" s="13" t="s">
        <v>76</v>
      </c>
      <c r="AY224" s="174" t="s">
        <v>135</v>
      </c>
    </row>
    <row r="225" spans="1:65" s="15" customFormat="1">
      <c r="B225" s="199"/>
      <c r="D225" s="173" t="s">
        <v>145</v>
      </c>
      <c r="E225" s="200" t="s">
        <v>1</v>
      </c>
      <c r="F225" s="201" t="s">
        <v>207</v>
      </c>
      <c r="H225" s="202">
        <v>15.025</v>
      </c>
      <c r="I225" s="203"/>
      <c r="L225" s="199"/>
      <c r="M225" s="204"/>
      <c r="N225" s="205"/>
      <c r="O225" s="205"/>
      <c r="P225" s="205"/>
      <c r="Q225" s="205"/>
      <c r="R225" s="205"/>
      <c r="S225" s="205"/>
      <c r="T225" s="206"/>
      <c r="AT225" s="200" t="s">
        <v>145</v>
      </c>
      <c r="AU225" s="200" t="s">
        <v>143</v>
      </c>
      <c r="AV225" s="15" t="s">
        <v>142</v>
      </c>
      <c r="AW225" s="15" t="s">
        <v>33</v>
      </c>
      <c r="AX225" s="15" t="s">
        <v>84</v>
      </c>
      <c r="AY225" s="200" t="s">
        <v>135</v>
      </c>
    </row>
    <row r="226" spans="1:65" s="2" customFormat="1" ht="21.75" customHeight="1">
      <c r="A226" s="32"/>
      <c r="B226" s="157"/>
      <c r="C226" s="158" t="s">
        <v>307</v>
      </c>
      <c r="D226" s="158" t="s">
        <v>138</v>
      </c>
      <c r="E226" s="159" t="s">
        <v>308</v>
      </c>
      <c r="F226" s="160" t="s">
        <v>309</v>
      </c>
      <c r="G226" s="161" t="s">
        <v>190</v>
      </c>
      <c r="H226" s="162">
        <v>7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200</v>
      </c>
      <c r="AT226" s="170" t="s">
        <v>138</v>
      </c>
      <c r="AU226" s="170" t="s">
        <v>143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143</v>
      </c>
      <c r="BK226" s="171">
        <f>ROUND(I226*H226,2)</f>
        <v>0</v>
      </c>
      <c r="BL226" s="17" t="s">
        <v>200</v>
      </c>
      <c r="BM226" s="170" t="s">
        <v>310</v>
      </c>
    </row>
    <row r="227" spans="1:65" s="2" customFormat="1" ht="16.5" customHeight="1">
      <c r="A227" s="32"/>
      <c r="B227" s="157"/>
      <c r="C227" s="188" t="s">
        <v>311</v>
      </c>
      <c r="D227" s="188" t="s">
        <v>193</v>
      </c>
      <c r="E227" s="189" t="s">
        <v>312</v>
      </c>
      <c r="F227" s="190" t="s">
        <v>313</v>
      </c>
      <c r="G227" s="191" t="s">
        <v>301</v>
      </c>
      <c r="H227" s="192">
        <v>16.527999999999999</v>
      </c>
      <c r="I227" s="193"/>
      <c r="J227" s="194">
        <f>ROUND(I227*H227,2)</f>
        <v>0</v>
      </c>
      <c r="K227" s="195"/>
      <c r="L227" s="196"/>
      <c r="M227" s="197" t="s">
        <v>1</v>
      </c>
      <c r="N227" s="198" t="s">
        <v>42</v>
      </c>
      <c r="O227" s="58"/>
      <c r="P227" s="168">
        <f>O227*H227</f>
        <v>0</v>
      </c>
      <c r="Q227" s="168">
        <v>6.0000000000000002E-5</v>
      </c>
      <c r="R227" s="168">
        <f>Q227*H227</f>
        <v>9.9167999999999999E-4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290</v>
      </c>
      <c r="AT227" s="170" t="s">
        <v>193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200</v>
      </c>
      <c r="BM227" s="170" t="s">
        <v>314</v>
      </c>
    </row>
    <row r="228" spans="1:65" s="13" customFormat="1">
      <c r="B228" s="172"/>
      <c r="D228" s="173" t="s">
        <v>145</v>
      </c>
      <c r="E228" s="174" t="s">
        <v>1</v>
      </c>
      <c r="F228" s="175" t="s">
        <v>315</v>
      </c>
      <c r="H228" s="176">
        <v>16.527999999999999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145</v>
      </c>
      <c r="AU228" s="174" t="s">
        <v>143</v>
      </c>
      <c r="AV228" s="13" t="s">
        <v>143</v>
      </c>
      <c r="AW228" s="13" t="s">
        <v>33</v>
      </c>
      <c r="AX228" s="13" t="s">
        <v>84</v>
      </c>
      <c r="AY228" s="174" t="s">
        <v>135</v>
      </c>
    </row>
    <row r="229" spans="1:65" s="2" customFormat="1" ht="21.75" customHeight="1">
      <c r="A229" s="32"/>
      <c r="B229" s="157"/>
      <c r="C229" s="158" t="s">
        <v>316</v>
      </c>
      <c r="D229" s="158" t="s">
        <v>138</v>
      </c>
      <c r="E229" s="159" t="s">
        <v>317</v>
      </c>
      <c r="F229" s="160" t="s">
        <v>318</v>
      </c>
      <c r="G229" s="161" t="s">
        <v>235</v>
      </c>
      <c r="H229" s="162">
        <v>4.3999999999999997E-2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200</v>
      </c>
      <c r="AT229" s="170" t="s">
        <v>138</v>
      </c>
      <c r="AU229" s="170" t="s">
        <v>143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143</v>
      </c>
      <c r="BK229" s="171">
        <f>ROUND(I229*H229,2)</f>
        <v>0</v>
      </c>
      <c r="BL229" s="17" t="s">
        <v>200</v>
      </c>
      <c r="BM229" s="170" t="s">
        <v>319</v>
      </c>
    </row>
    <row r="230" spans="1:65" s="2" customFormat="1" ht="21.75" customHeight="1">
      <c r="A230" s="32"/>
      <c r="B230" s="157"/>
      <c r="C230" s="158" t="s">
        <v>320</v>
      </c>
      <c r="D230" s="158" t="s">
        <v>138</v>
      </c>
      <c r="E230" s="159" t="s">
        <v>321</v>
      </c>
      <c r="F230" s="160" t="s">
        <v>322</v>
      </c>
      <c r="G230" s="161" t="s">
        <v>235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200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200</v>
      </c>
      <c r="BM230" s="170" t="s">
        <v>323</v>
      </c>
    </row>
    <row r="231" spans="1:65" s="12" customFormat="1" ht="22.9" customHeight="1">
      <c r="B231" s="144"/>
      <c r="D231" s="145" t="s">
        <v>75</v>
      </c>
      <c r="E231" s="155" t="s">
        <v>324</v>
      </c>
      <c r="F231" s="155" t="s">
        <v>325</v>
      </c>
      <c r="I231" s="147"/>
      <c r="J231" s="156">
        <f>BK231</f>
        <v>0</v>
      </c>
      <c r="L231" s="144"/>
      <c r="M231" s="149"/>
      <c r="N231" s="150"/>
      <c r="O231" s="150"/>
      <c r="P231" s="151">
        <f>SUM(P232:P241)</f>
        <v>0</v>
      </c>
      <c r="Q231" s="150"/>
      <c r="R231" s="151">
        <f>SUM(R232:R241)</f>
        <v>8.3000000000000001E-3</v>
      </c>
      <c r="S231" s="150"/>
      <c r="T231" s="152">
        <f>SUM(T232:T241)</f>
        <v>2.1179999999999997E-2</v>
      </c>
      <c r="AR231" s="145" t="s">
        <v>143</v>
      </c>
      <c r="AT231" s="153" t="s">
        <v>75</v>
      </c>
      <c r="AU231" s="153" t="s">
        <v>84</v>
      </c>
      <c r="AY231" s="145" t="s">
        <v>135</v>
      </c>
      <c r="BK231" s="154">
        <f>SUM(BK232:BK241)</f>
        <v>0</v>
      </c>
    </row>
    <row r="232" spans="1:65" s="2" customFormat="1" ht="16.5" customHeight="1">
      <c r="A232" s="32"/>
      <c r="B232" s="157"/>
      <c r="C232" s="158" t="s">
        <v>326</v>
      </c>
      <c r="D232" s="158" t="s">
        <v>138</v>
      </c>
      <c r="E232" s="159" t="s">
        <v>327</v>
      </c>
      <c r="F232" s="160" t="s">
        <v>328</v>
      </c>
      <c r="G232" s="161" t="s">
        <v>301</v>
      </c>
      <c r="H232" s="162">
        <v>6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1.98E-3</v>
      </c>
      <c r="T232" s="169">
        <f>S232*H232</f>
        <v>1.188E-2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200</v>
      </c>
      <c r="AT232" s="170" t="s">
        <v>138</v>
      </c>
      <c r="AU232" s="170" t="s">
        <v>143</v>
      </c>
      <c r="AY232" s="17" t="s">
        <v>135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143</v>
      </c>
      <c r="BK232" s="171">
        <f>ROUND(I232*H232,2)</f>
        <v>0</v>
      </c>
      <c r="BL232" s="17" t="s">
        <v>200</v>
      </c>
      <c r="BM232" s="170" t="s">
        <v>329</v>
      </c>
    </row>
    <row r="233" spans="1:65" s="2" customFormat="1" ht="16.5" customHeight="1">
      <c r="A233" s="32"/>
      <c r="B233" s="157"/>
      <c r="C233" s="158" t="s">
        <v>330</v>
      </c>
      <c r="D233" s="158" t="s">
        <v>138</v>
      </c>
      <c r="E233" s="159" t="s">
        <v>331</v>
      </c>
      <c r="F233" s="160" t="s">
        <v>332</v>
      </c>
      <c r="G233" s="161" t="s">
        <v>301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1.7700000000000001E-3</v>
      </c>
      <c r="R233" s="168">
        <f>Q233*H233</f>
        <v>3.5400000000000002E-3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200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200</v>
      </c>
      <c r="BM233" s="170" t="s">
        <v>333</v>
      </c>
    </row>
    <row r="234" spans="1:65" s="2" customFormat="1" ht="16.5" customHeight="1">
      <c r="A234" s="32"/>
      <c r="B234" s="157"/>
      <c r="C234" s="158" t="s">
        <v>334</v>
      </c>
      <c r="D234" s="158" t="s">
        <v>138</v>
      </c>
      <c r="E234" s="159" t="s">
        <v>335</v>
      </c>
      <c r="F234" s="160" t="s">
        <v>336</v>
      </c>
      <c r="G234" s="161" t="s">
        <v>301</v>
      </c>
      <c r="H234" s="162">
        <v>7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4.6000000000000001E-4</v>
      </c>
      <c r="R234" s="168">
        <f>Q234*H234</f>
        <v>3.2200000000000002E-3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200</v>
      </c>
      <c r="AT234" s="170" t="s">
        <v>138</v>
      </c>
      <c r="AU234" s="170" t="s">
        <v>143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143</v>
      </c>
      <c r="BK234" s="171">
        <f>ROUND(I234*H234,2)</f>
        <v>0</v>
      </c>
      <c r="BL234" s="17" t="s">
        <v>200</v>
      </c>
      <c r="BM234" s="170" t="s">
        <v>337</v>
      </c>
    </row>
    <row r="235" spans="1:65" s="2" customFormat="1" ht="16.5" customHeight="1">
      <c r="A235" s="32"/>
      <c r="B235" s="157"/>
      <c r="C235" s="158" t="s">
        <v>338</v>
      </c>
      <c r="D235" s="158" t="s">
        <v>138</v>
      </c>
      <c r="E235" s="159" t="s">
        <v>339</v>
      </c>
      <c r="F235" s="160" t="s">
        <v>340</v>
      </c>
      <c r="G235" s="161" t="s">
        <v>301</v>
      </c>
      <c r="H235" s="162">
        <v>2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7.6999999999999996E-4</v>
      </c>
      <c r="R235" s="168">
        <f>Q235*H235</f>
        <v>1.5399999999999999E-3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200</v>
      </c>
      <c r="AT235" s="170" t="s">
        <v>138</v>
      </c>
      <c r="AU235" s="170" t="s">
        <v>143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143</v>
      </c>
      <c r="BK235" s="171">
        <f>ROUND(I235*H235,2)</f>
        <v>0</v>
      </c>
      <c r="BL235" s="17" t="s">
        <v>200</v>
      </c>
      <c r="BM235" s="170" t="s">
        <v>341</v>
      </c>
    </row>
    <row r="236" spans="1:65" s="2" customFormat="1" ht="16.5" customHeight="1">
      <c r="A236" s="32"/>
      <c r="B236" s="157"/>
      <c r="C236" s="158" t="s">
        <v>342</v>
      </c>
      <c r="D236" s="158" t="s">
        <v>138</v>
      </c>
      <c r="E236" s="159" t="s">
        <v>343</v>
      </c>
      <c r="F236" s="160" t="s">
        <v>344</v>
      </c>
      <c r="G236" s="161" t="s">
        <v>190</v>
      </c>
      <c r="H236" s="162">
        <v>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3.0999999999999999E-3</v>
      </c>
      <c r="T236" s="169">
        <f>S236*H236</f>
        <v>9.2999999999999992E-3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200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200</v>
      </c>
      <c r="BM236" s="170" t="s">
        <v>345</v>
      </c>
    </row>
    <row r="237" spans="1:65" s="14" customFormat="1">
      <c r="B237" s="181"/>
      <c r="D237" s="173" t="s">
        <v>145</v>
      </c>
      <c r="E237" s="182" t="s">
        <v>1</v>
      </c>
      <c r="F237" s="183" t="s">
        <v>346</v>
      </c>
      <c r="H237" s="182" t="s">
        <v>1</v>
      </c>
      <c r="I237" s="184"/>
      <c r="L237" s="181"/>
      <c r="M237" s="185"/>
      <c r="N237" s="186"/>
      <c r="O237" s="186"/>
      <c r="P237" s="186"/>
      <c r="Q237" s="186"/>
      <c r="R237" s="186"/>
      <c r="S237" s="186"/>
      <c r="T237" s="187"/>
      <c r="AT237" s="182" t="s">
        <v>145</v>
      </c>
      <c r="AU237" s="182" t="s">
        <v>143</v>
      </c>
      <c r="AV237" s="14" t="s">
        <v>84</v>
      </c>
      <c r="AW237" s="14" t="s">
        <v>33</v>
      </c>
      <c r="AX237" s="14" t="s">
        <v>76</v>
      </c>
      <c r="AY237" s="182" t="s">
        <v>135</v>
      </c>
    </row>
    <row r="238" spans="1:65" s="13" customFormat="1">
      <c r="B238" s="172"/>
      <c r="D238" s="173" t="s">
        <v>145</v>
      </c>
      <c r="E238" s="174" t="s">
        <v>1</v>
      </c>
      <c r="F238" s="175" t="s">
        <v>136</v>
      </c>
      <c r="H238" s="176">
        <v>3</v>
      </c>
      <c r="I238" s="177"/>
      <c r="L238" s="172"/>
      <c r="M238" s="178"/>
      <c r="N238" s="179"/>
      <c r="O238" s="179"/>
      <c r="P238" s="179"/>
      <c r="Q238" s="179"/>
      <c r="R238" s="179"/>
      <c r="S238" s="179"/>
      <c r="T238" s="180"/>
      <c r="AT238" s="174" t="s">
        <v>145</v>
      </c>
      <c r="AU238" s="174" t="s">
        <v>143</v>
      </c>
      <c r="AV238" s="13" t="s">
        <v>143</v>
      </c>
      <c r="AW238" s="13" t="s">
        <v>33</v>
      </c>
      <c r="AX238" s="13" t="s">
        <v>84</v>
      </c>
      <c r="AY238" s="174" t="s">
        <v>135</v>
      </c>
    </row>
    <row r="239" spans="1:65" s="2" customFormat="1" ht="16.5" customHeight="1">
      <c r="A239" s="32"/>
      <c r="B239" s="157"/>
      <c r="C239" s="158" t="s">
        <v>347</v>
      </c>
      <c r="D239" s="158" t="s">
        <v>138</v>
      </c>
      <c r="E239" s="159" t="s">
        <v>348</v>
      </c>
      <c r="F239" s="160" t="s">
        <v>349</v>
      </c>
      <c r="G239" s="161" t="s">
        <v>301</v>
      </c>
      <c r="H239" s="162">
        <v>11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200</v>
      </c>
      <c r="AT239" s="170" t="s">
        <v>138</v>
      </c>
      <c r="AU239" s="170" t="s">
        <v>143</v>
      </c>
      <c r="AY239" s="17" t="s">
        <v>135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143</v>
      </c>
      <c r="BK239" s="171">
        <f>ROUND(I239*H239,2)</f>
        <v>0</v>
      </c>
      <c r="BL239" s="17" t="s">
        <v>200</v>
      </c>
      <c r="BM239" s="170" t="s">
        <v>350</v>
      </c>
    </row>
    <row r="240" spans="1:65" s="2" customFormat="1" ht="21.75" customHeight="1">
      <c r="A240" s="32"/>
      <c r="B240" s="157"/>
      <c r="C240" s="158" t="s">
        <v>351</v>
      </c>
      <c r="D240" s="158" t="s">
        <v>138</v>
      </c>
      <c r="E240" s="159" t="s">
        <v>352</v>
      </c>
      <c r="F240" s="160" t="s">
        <v>353</v>
      </c>
      <c r="G240" s="161" t="s">
        <v>235</v>
      </c>
      <c r="H240" s="162">
        <v>8.0000000000000002E-3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200</v>
      </c>
      <c r="AT240" s="170" t="s">
        <v>138</v>
      </c>
      <c r="AU240" s="170" t="s">
        <v>143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143</v>
      </c>
      <c r="BK240" s="171">
        <f>ROUND(I240*H240,2)</f>
        <v>0</v>
      </c>
      <c r="BL240" s="17" t="s">
        <v>200</v>
      </c>
      <c r="BM240" s="170" t="s">
        <v>354</v>
      </c>
    </row>
    <row r="241" spans="1:65" s="2" customFormat="1" ht="21.75" customHeight="1">
      <c r="A241" s="32"/>
      <c r="B241" s="157"/>
      <c r="C241" s="158" t="s">
        <v>355</v>
      </c>
      <c r="D241" s="158" t="s">
        <v>138</v>
      </c>
      <c r="E241" s="159" t="s">
        <v>356</v>
      </c>
      <c r="F241" s="160" t="s">
        <v>357</v>
      </c>
      <c r="G241" s="161" t="s">
        <v>235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200</v>
      </c>
      <c r="AT241" s="170" t="s">
        <v>138</v>
      </c>
      <c r="AU241" s="170" t="s">
        <v>143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143</v>
      </c>
      <c r="BK241" s="171">
        <f>ROUND(I241*H241,2)</f>
        <v>0</v>
      </c>
      <c r="BL241" s="17" t="s">
        <v>200</v>
      </c>
      <c r="BM241" s="170" t="s">
        <v>358</v>
      </c>
    </row>
    <row r="242" spans="1:65" s="12" customFormat="1" ht="22.9" customHeight="1">
      <c r="B242" s="144"/>
      <c r="D242" s="145" t="s">
        <v>75</v>
      </c>
      <c r="E242" s="155" t="s">
        <v>359</v>
      </c>
      <c r="F242" s="155" t="s">
        <v>360</v>
      </c>
      <c r="I242" s="147"/>
      <c r="J242" s="156">
        <f>BK242</f>
        <v>0</v>
      </c>
      <c r="L242" s="144"/>
      <c r="M242" s="149"/>
      <c r="N242" s="150"/>
      <c r="O242" s="150"/>
      <c r="P242" s="151">
        <f>SUM(P243:P253)</f>
        <v>0</v>
      </c>
      <c r="Q242" s="150"/>
      <c r="R242" s="151">
        <f>SUM(R243:R253)</f>
        <v>2.018E-2</v>
      </c>
      <c r="S242" s="150"/>
      <c r="T242" s="152">
        <f>SUM(T243:T253)</f>
        <v>2.7999999999999995E-3</v>
      </c>
      <c r="AR242" s="145" t="s">
        <v>143</v>
      </c>
      <c r="AT242" s="153" t="s">
        <v>75</v>
      </c>
      <c r="AU242" s="153" t="s">
        <v>84</v>
      </c>
      <c r="AY242" s="145" t="s">
        <v>135</v>
      </c>
      <c r="BK242" s="154">
        <f>SUM(BK243:BK253)</f>
        <v>0</v>
      </c>
    </row>
    <row r="243" spans="1:65" s="2" customFormat="1" ht="16.5" customHeight="1">
      <c r="A243" s="32"/>
      <c r="B243" s="157"/>
      <c r="C243" s="158" t="s">
        <v>361</v>
      </c>
      <c r="D243" s="158" t="s">
        <v>138</v>
      </c>
      <c r="E243" s="159" t="s">
        <v>362</v>
      </c>
      <c r="F243" s="160" t="s">
        <v>363</v>
      </c>
      <c r="G243" s="161" t="s">
        <v>301</v>
      </c>
      <c r="H243" s="162">
        <v>10</v>
      </c>
      <c r="I243" s="163"/>
      <c r="J243" s="164">
        <f t="shared" ref="J243:J253" si="10"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ref="P243:P253" si="11">O243*H243</f>
        <v>0</v>
      </c>
      <c r="Q243" s="168">
        <v>0</v>
      </c>
      <c r="R243" s="168">
        <f t="shared" ref="R243:R253" si="12">Q243*H243</f>
        <v>0</v>
      </c>
      <c r="S243" s="168">
        <v>2.7999999999999998E-4</v>
      </c>
      <c r="T243" s="169">
        <f t="shared" ref="T243:T253" si="13">S243*H243</f>
        <v>2.7999999999999995E-3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200</v>
      </c>
      <c r="AT243" s="170" t="s">
        <v>138</v>
      </c>
      <c r="AU243" s="170" t="s">
        <v>143</v>
      </c>
      <c r="AY243" s="17" t="s">
        <v>135</v>
      </c>
      <c r="BE243" s="171">
        <f t="shared" ref="BE243:BE253" si="14">IF(N243="základní",J243,0)</f>
        <v>0</v>
      </c>
      <c r="BF243" s="171">
        <f t="shared" ref="BF243:BF253" si="15">IF(N243="snížená",J243,0)</f>
        <v>0</v>
      </c>
      <c r="BG243" s="171">
        <f t="shared" ref="BG243:BG253" si="16">IF(N243="zákl. přenesená",J243,0)</f>
        <v>0</v>
      </c>
      <c r="BH243" s="171">
        <f t="shared" ref="BH243:BH253" si="17">IF(N243="sníž. přenesená",J243,0)</f>
        <v>0</v>
      </c>
      <c r="BI243" s="171">
        <f t="shared" ref="BI243:BI253" si="18">IF(N243="nulová",J243,0)</f>
        <v>0</v>
      </c>
      <c r="BJ243" s="17" t="s">
        <v>143</v>
      </c>
      <c r="BK243" s="171">
        <f t="shared" ref="BK243:BK253" si="19">ROUND(I243*H243,2)</f>
        <v>0</v>
      </c>
      <c r="BL243" s="17" t="s">
        <v>200</v>
      </c>
      <c r="BM243" s="170" t="s">
        <v>364</v>
      </c>
    </row>
    <row r="244" spans="1:65" s="2" customFormat="1" ht="21.75" customHeight="1">
      <c r="A244" s="32"/>
      <c r="B244" s="157"/>
      <c r="C244" s="158" t="s">
        <v>365</v>
      </c>
      <c r="D244" s="158" t="s">
        <v>138</v>
      </c>
      <c r="E244" s="159" t="s">
        <v>366</v>
      </c>
      <c r="F244" s="160" t="s">
        <v>367</v>
      </c>
      <c r="G244" s="161" t="s">
        <v>301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4.2000000000000002E-4</v>
      </c>
      <c r="R244" s="168">
        <f t="shared" si="12"/>
        <v>8.4000000000000012E-3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200</v>
      </c>
      <c r="AT244" s="170" t="s">
        <v>138</v>
      </c>
      <c r="AU244" s="170" t="s">
        <v>143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143</v>
      </c>
      <c r="BK244" s="171">
        <f t="shared" si="19"/>
        <v>0</v>
      </c>
      <c r="BL244" s="17" t="s">
        <v>200</v>
      </c>
      <c r="BM244" s="170" t="s">
        <v>368</v>
      </c>
    </row>
    <row r="245" spans="1:65" s="2" customFormat="1" ht="21.75" customHeight="1">
      <c r="A245" s="32"/>
      <c r="B245" s="157"/>
      <c r="C245" s="188" t="s">
        <v>369</v>
      </c>
      <c r="D245" s="188" t="s">
        <v>193</v>
      </c>
      <c r="E245" s="189" t="s">
        <v>370</v>
      </c>
      <c r="F245" s="190" t="s">
        <v>371</v>
      </c>
      <c r="G245" s="191" t="s">
        <v>301</v>
      </c>
      <c r="H245" s="192">
        <v>7</v>
      </c>
      <c r="I245" s="193"/>
      <c r="J245" s="194">
        <f t="shared" si="10"/>
        <v>0</v>
      </c>
      <c r="K245" s="195"/>
      <c r="L245" s="196"/>
      <c r="M245" s="197" t="s">
        <v>1</v>
      </c>
      <c r="N245" s="198" t="s">
        <v>42</v>
      </c>
      <c r="O245" s="58"/>
      <c r="P245" s="168">
        <f t="shared" si="11"/>
        <v>0</v>
      </c>
      <c r="Q245" s="168">
        <v>1.1E-4</v>
      </c>
      <c r="R245" s="168">
        <f t="shared" si="12"/>
        <v>7.7000000000000007E-4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290</v>
      </c>
      <c r="AT245" s="170" t="s">
        <v>193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200</v>
      </c>
      <c r="BM245" s="170" t="s">
        <v>372</v>
      </c>
    </row>
    <row r="246" spans="1:65" s="2" customFormat="1" ht="21.75" customHeight="1">
      <c r="A246" s="32"/>
      <c r="B246" s="157"/>
      <c r="C246" s="188" t="s">
        <v>373</v>
      </c>
      <c r="D246" s="188" t="s">
        <v>193</v>
      </c>
      <c r="E246" s="189" t="s">
        <v>374</v>
      </c>
      <c r="F246" s="190" t="s">
        <v>375</v>
      </c>
      <c r="G246" s="191" t="s">
        <v>301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1.7000000000000001E-4</v>
      </c>
      <c r="R246" s="168">
        <f t="shared" si="12"/>
        <v>1.1900000000000001E-3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290</v>
      </c>
      <c r="AT246" s="170" t="s">
        <v>193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200</v>
      </c>
      <c r="BM246" s="170" t="s">
        <v>376</v>
      </c>
    </row>
    <row r="247" spans="1:65" s="2" customFormat="1" ht="21.75" customHeight="1">
      <c r="A247" s="32"/>
      <c r="B247" s="157"/>
      <c r="C247" s="188" t="s">
        <v>377</v>
      </c>
      <c r="D247" s="188" t="s">
        <v>193</v>
      </c>
      <c r="E247" s="189" t="s">
        <v>378</v>
      </c>
      <c r="F247" s="190" t="s">
        <v>379</v>
      </c>
      <c r="G247" s="191" t="s">
        <v>301</v>
      </c>
      <c r="H247" s="192">
        <v>6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2.7E-4</v>
      </c>
      <c r="R247" s="168">
        <f t="shared" si="12"/>
        <v>1.6199999999999999E-3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290</v>
      </c>
      <c r="AT247" s="170" t="s">
        <v>193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200</v>
      </c>
      <c r="BM247" s="170" t="s">
        <v>380</v>
      </c>
    </row>
    <row r="248" spans="1:65" s="2" customFormat="1" ht="21.75" customHeight="1">
      <c r="A248" s="32"/>
      <c r="B248" s="157"/>
      <c r="C248" s="158" t="s">
        <v>181</v>
      </c>
      <c r="D248" s="158" t="s">
        <v>138</v>
      </c>
      <c r="E248" s="159" t="s">
        <v>381</v>
      </c>
      <c r="F248" s="160" t="s">
        <v>382</v>
      </c>
      <c r="G248" s="161" t="s">
        <v>383</v>
      </c>
      <c r="H248" s="162">
        <v>1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0</v>
      </c>
      <c r="R248" s="168">
        <f t="shared" si="12"/>
        <v>0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200</v>
      </c>
      <c r="AT248" s="170" t="s">
        <v>138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200</v>
      </c>
      <c r="BM248" s="170" t="s">
        <v>384</v>
      </c>
    </row>
    <row r="249" spans="1:65" s="2" customFormat="1" ht="21.75" customHeight="1">
      <c r="A249" s="32"/>
      <c r="B249" s="157"/>
      <c r="C249" s="158" t="s">
        <v>385</v>
      </c>
      <c r="D249" s="158" t="s">
        <v>138</v>
      </c>
      <c r="E249" s="159" t="s">
        <v>386</v>
      </c>
      <c r="F249" s="160" t="s">
        <v>387</v>
      </c>
      <c r="G249" s="161" t="s">
        <v>383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200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200</v>
      </c>
      <c r="BM249" s="170" t="s">
        <v>388</v>
      </c>
    </row>
    <row r="250" spans="1:65" s="2" customFormat="1" ht="21.75" customHeight="1">
      <c r="A250" s="32"/>
      <c r="B250" s="157"/>
      <c r="C250" s="158" t="s">
        <v>389</v>
      </c>
      <c r="D250" s="158" t="s">
        <v>138</v>
      </c>
      <c r="E250" s="159" t="s">
        <v>390</v>
      </c>
      <c r="F250" s="160" t="s">
        <v>391</v>
      </c>
      <c r="G250" s="161" t="s">
        <v>301</v>
      </c>
      <c r="H250" s="162">
        <v>20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4.0000000000000002E-4</v>
      </c>
      <c r="R250" s="168">
        <f t="shared" si="12"/>
        <v>8.0000000000000002E-3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200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200</v>
      </c>
      <c r="BM250" s="170" t="s">
        <v>392</v>
      </c>
    </row>
    <row r="251" spans="1:65" s="2" customFormat="1" ht="16.5" customHeight="1">
      <c r="A251" s="32"/>
      <c r="B251" s="157"/>
      <c r="C251" s="158" t="s">
        <v>393</v>
      </c>
      <c r="D251" s="158" t="s">
        <v>138</v>
      </c>
      <c r="E251" s="159" t="s">
        <v>394</v>
      </c>
      <c r="F251" s="160" t="s">
        <v>395</v>
      </c>
      <c r="G251" s="161" t="s">
        <v>301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1.0000000000000001E-5</v>
      </c>
      <c r="R251" s="168">
        <f t="shared" si="12"/>
        <v>2.0000000000000001E-4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200</v>
      </c>
      <c r="AT251" s="170" t="s">
        <v>138</v>
      </c>
      <c r="AU251" s="170" t="s">
        <v>143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143</v>
      </c>
      <c r="BK251" s="171">
        <f t="shared" si="19"/>
        <v>0</v>
      </c>
      <c r="BL251" s="17" t="s">
        <v>200</v>
      </c>
      <c r="BM251" s="170" t="s">
        <v>396</v>
      </c>
    </row>
    <row r="252" spans="1:65" s="2" customFormat="1" ht="21.75" customHeight="1">
      <c r="A252" s="32"/>
      <c r="B252" s="157"/>
      <c r="C252" s="158" t="s">
        <v>397</v>
      </c>
      <c r="D252" s="158" t="s">
        <v>138</v>
      </c>
      <c r="E252" s="159" t="s">
        <v>398</v>
      </c>
      <c r="F252" s="160" t="s">
        <v>399</v>
      </c>
      <c r="G252" s="161" t="s">
        <v>235</v>
      </c>
      <c r="H252" s="162">
        <v>0.02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200</v>
      </c>
      <c r="AT252" s="170" t="s">
        <v>138</v>
      </c>
      <c r="AU252" s="170" t="s">
        <v>143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143</v>
      </c>
      <c r="BK252" s="171">
        <f t="shared" si="19"/>
        <v>0</v>
      </c>
      <c r="BL252" s="17" t="s">
        <v>200</v>
      </c>
      <c r="BM252" s="170" t="s">
        <v>400</v>
      </c>
    </row>
    <row r="253" spans="1:65" s="2" customFormat="1" ht="21.75" customHeight="1">
      <c r="A253" s="32"/>
      <c r="B253" s="157"/>
      <c r="C253" s="158" t="s">
        <v>401</v>
      </c>
      <c r="D253" s="158" t="s">
        <v>138</v>
      </c>
      <c r="E253" s="159" t="s">
        <v>402</v>
      </c>
      <c r="F253" s="160" t="s">
        <v>403</v>
      </c>
      <c r="G253" s="161" t="s">
        <v>235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200</v>
      </c>
      <c r="AT253" s="170" t="s">
        <v>138</v>
      </c>
      <c r="AU253" s="170" t="s">
        <v>143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143</v>
      </c>
      <c r="BK253" s="171">
        <f t="shared" si="19"/>
        <v>0</v>
      </c>
      <c r="BL253" s="17" t="s">
        <v>200</v>
      </c>
      <c r="BM253" s="170" t="s">
        <v>404</v>
      </c>
    </row>
    <row r="254" spans="1:65" s="12" customFormat="1" ht="22.9" customHeight="1">
      <c r="B254" s="144"/>
      <c r="D254" s="145" t="s">
        <v>75</v>
      </c>
      <c r="E254" s="155" t="s">
        <v>405</v>
      </c>
      <c r="F254" s="155" t="s">
        <v>406</v>
      </c>
      <c r="I254" s="147"/>
      <c r="J254" s="156">
        <f>BK254</f>
        <v>0</v>
      </c>
      <c r="L254" s="144"/>
      <c r="M254" s="149"/>
      <c r="N254" s="150"/>
      <c r="O254" s="150"/>
      <c r="P254" s="151">
        <f>SUM(P255:P265)</f>
        <v>0</v>
      </c>
      <c r="Q254" s="150"/>
      <c r="R254" s="151">
        <f>SUM(R255:R265)</f>
        <v>3.1499999999999996E-3</v>
      </c>
      <c r="S254" s="150"/>
      <c r="T254" s="152">
        <f>SUM(T255:T265)</f>
        <v>6.45E-3</v>
      </c>
      <c r="AR254" s="145" t="s">
        <v>143</v>
      </c>
      <c r="AT254" s="153" t="s">
        <v>75</v>
      </c>
      <c r="AU254" s="153" t="s">
        <v>84</v>
      </c>
      <c r="AY254" s="145" t="s">
        <v>135</v>
      </c>
      <c r="BK254" s="154">
        <f>SUM(BK255:BK265)</f>
        <v>0</v>
      </c>
    </row>
    <row r="255" spans="1:65" s="2" customFormat="1" ht="21.75" customHeight="1">
      <c r="A255" s="32"/>
      <c r="B255" s="157"/>
      <c r="C255" s="158" t="s">
        <v>407</v>
      </c>
      <c r="D255" s="158" t="s">
        <v>138</v>
      </c>
      <c r="E255" s="159" t="s">
        <v>408</v>
      </c>
      <c r="F255" s="160" t="s">
        <v>409</v>
      </c>
      <c r="G255" s="161" t="s">
        <v>301</v>
      </c>
      <c r="H255" s="162">
        <v>3</v>
      </c>
      <c r="I255" s="163"/>
      <c r="J255" s="164">
        <f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>O255*H255</f>
        <v>0</v>
      </c>
      <c r="Q255" s="168">
        <v>1.1E-4</v>
      </c>
      <c r="R255" s="168">
        <f>Q255*H255</f>
        <v>3.3E-4</v>
      </c>
      <c r="S255" s="168">
        <v>2.15E-3</v>
      </c>
      <c r="T255" s="169">
        <f>S255*H255</f>
        <v>6.45E-3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200</v>
      </c>
      <c r="AT255" s="170" t="s">
        <v>138</v>
      </c>
      <c r="AU255" s="170" t="s">
        <v>143</v>
      </c>
      <c r="AY255" s="17" t="s">
        <v>135</v>
      </c>
      <c r="BE255" s="171">
        <f>IF(N255="základní",J255,0)</f>
        <v>0</v>
      </c>
      <c r="BF255" s="171">
        <f>IF(N255="snížená",J255,0)</f>
        <v>0</v>
      </c>
      <c r="BG255" s="171">
        <f>IF(N255="zákl. přenesená",J255,0)</f>
        <v>0</v>
      </c>
      <c r="BH255" s="171">
        <f>IF(N255="sníž. přenesená",J255,0)</f>
        <v>0</v>
      </c>
      <c r="BI255" s="171">
        <f>IF(N255="nulová",J255,0)</f>
        <v>0</v>
      </c>
      <c r="BJ255" s="17" t="s">
        <v>143</v>
      </c>
      <c r="BK255" s="171">
        <f>ROUND(I255*H255,2)</f>
        <v>0</v>
      </c>
      <c r="BL255" s="17" t="s">
        <v>200</v>
      </c>
      <c r="BM255" s="170" t="s">
        <v>410</v>
      </c>
    </row>
    <row r="256" spans="1:65" s="2" customFormat="1" ht="21.75" customHeight="1">
      <c r="A256" s="32"/>
      <c r="B256" s="157"/>
      <c r="C256" s="158" t="s">
        <v>411</v>
      </c>
      <c r="D256" s="158" t="s">
        <v>138</v>
      </c>
      <c r="E256" s="159" t="s">
        <v>412</v>
      </c>
      <c r="F256" s="160" t="s">
        <v>413</v>
      </c>
      <c r="G256" s="161" t="s">
        <v>301</v>
      </c>
      <c r="H256" s="162">
        <v>1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5.9999999999999995E-4</v>
      </c>
      <c r="R256" s="168">
        <f>Q256*H256</f>
        <v>5.9999999999999995E-4</v>
      </c>
      <c r="S256" s="168">
        <v>0</v>
      </c>
      <c r="T256" s="169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200</v>
      </c>
      <c r="AT256" s="170" t="s">
        <v>138</v>
      </c>
      <c r="AU256" s="170" t="s">
        <v>143</v>
      </c>
      <c r="AY256" s="17" t="s">
        <v>135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143</v>
      </c>
      <c r="BK256" s="171">
        <f>ROUND(I256*H256,2)</f>
        <v>0</v>
      </c>
      <c r="BL256" s="17" t="s">
        <v>200</v>
      </c>
      <c r="BM256" s="170" t="s">
        <v>414</v>
      </c>
    </row>
    <row r="257" spans="1:65" s="14" customFormat="1">
      <c r="B257" s="181"/>
      <c r="D257" s="173" t="s">
        <v>145</v>
      </c>
      <c r="E257" s="182" t="s">
        <v>1</v>
      </c>
      <c r="F257" s="183" t="s">
        <v>415</v>
      </c>
      <c r="H257" s="182" t="s">
        <v>1</v>
      </c>
      <c r="I257" s="184"/>
      <c r="L257" s="181"/>
      <c r="M257" s="185"/>
      <c r="N257" s="186"/>
      <c r="O257" s="186"/>
      <c r="P257" s="186"/>
      <c r="Q257" s="186"/>
      <c r="R257" s="186"/>
      <c r="S257" s="186"/>
      <c r="T257" s="187"/>
      <c r="AT257" s="182" t="s">
        <v>145</v>
      </c>
      <c r="AU257" s="182" t="s">
        <v>143</v>
      </c>
      <c r="AV257" s="14" t="s">
        <v>84</v>
      </c>
      <c r="AW257" s="14" t="s">
        <v>33</v>
      </c>
      <c r="AX257" s="14" t="s">
        <v>76</v>
      </c>
      <c r="AY257" s="182" t="s">
        <v>135</v>
      </c>
    </row>
    <row r="258" spans="1:65" s="13" customFormat="1">
      <c r="B258" s="172"/>
      <c r="D258" s="173" t="s">
        <v>145</v>
      </c>
      <c r="E258" s="174" t="s">
        <v>1</v>
      </c>
      <c r="F258" s="175" t="s">
        <v>84</v>
      </c>
      <c r="H258" s="176">
        <v>1</v>
      </c>
      <c r="I258" s="177"/>
      <c r="L258" s="172"/>
      <c r="M258" s="178"/>
      <c r="N258" s="179"/>
      <c r="O258" s="179"/>
      <c r="P258" s="179"/>
      <c r="Q258" s="179"/>
      <c r="R258" s="179"/>
      <c r="S258" s="179"/>
      <c r="T258" s="180"/>
      <c r="AT258" s="174" t="s">
        <v>145</v>
      </c>
      <c r="AU258" s="174" t="s">
        <v>143</v>
      </c>
      <c r="AV258" s="13" t="s">
        <v>143</v>
      </c>
      <c r="AW258" s="13" t="s">
        <v>33</v>
      </c>
      <c r="AX258" s="13" t="s">
        <v>84</v>
      </c>
      <c r="AY258" s="174" t="s">
        <v>135</v>
      </c>
    </row>
    <row r="259" spans="1:65" s="2" customFormat="1" ht="21.75" customHeight="1">
      <c r="A259" s="32"/>
      <c r="B259" s="157"/>
      <c r="C259" s="158" t="s">
        <v>416</v>
      </c>
      <c r="D259" s="158" t="s">
        <v>138</v>
      </c>
      <c r="E259" s="159" t="s">
        <v>417</v>
      </c>
      <c r="F259" s="160" t="s">
        <v>418</v>
      </c>
      <c r="G259" s="161" t="s">
        <v>301</v>
      </c>
      <c r="H259" s="162">
        <v>3</v>
      </c>
      <c r="I259" s="163"/>
      <c r="J259" s="164">
        <f t="shared" ref="J259:J265" si="20">ROUND(I259*H259,2)</f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ref="P259:P265" si="21">O259*H259</f>
        <v>0</v>
      </c>
      <c r="Q259" s="168">
        <v>5.4000000000000001E-4</v>
      </c>
      <c r="R259" s="168">
        <f t="shared" ref="R259:R265" si="22">Q259*H259</f>
        <v>1.6199999999999999E-3</v>
      </c>
      <c r="S259" s="168">
        <v>0</v>
      </c>
      <c r="T259" s="169">
        <f t="shared" ref="T259:T265" si="23"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200</v>
      </c>
      <c r="AT259" s="170" t="s">
        <v>138</v>
      </c>
      <c r="AU259" s="170" t="s">
        <v>143</v>
      </c>
      <c r="AY259" s="17" t="s">
        <v>135</v>
      </c>
      <c r="BE259" s="171">
        <f t="shared" ref="BE259:BE265" si="24">IF(N259="základní",J259,0)</f>
        <v>0</v>
      </c>
      <c r="BF259" s="171">
        <f t="shared" ref="BF259:BF265" si="25">IF(N259="snížená",J259,0)</f>
        <v>0</v>
      </c>
      <c r="BG259" s="171">
        <f t="shared" ref="BG259:BG265" si="26">IF(N259="zákl. přenesená",J259,0)</f>
        <v>0</v>
      </c>
      <c r="BH259" s="171">
        <f t="shared" ref="BH259:BH265" si="27">IF(N259="sníž. přenesená",J259,0)</f>
        <v>0</v>
      </c>
      <c r="BI259" s="171">
        <f t="shared" ref="BI259:BI265" si="28">IF(N259="nulová",J259,0)</f>
        <v>0</v>
      </c>
      <c r="BJ259" s="17" t="s">
        <v>143</v>
      </c>
      <c r="BK259" s="171">
        <f t="shared" ref="BK259:BK265" si="29">ROUND(I259*H259,2)</f>
        <v>0</v>
      </c>
      <c r="BL259" s="17" t="s">
        <v>200</v>
      </c>
      <c r="BM259" s="170" t="s">
        <v>419</v>
      </c>
    </row>
    <row r="260" spans="1:65" s="2" customFormat="1" ht="21.75" customHeight="1">
      <c r="A260" s="32"/>
      <c r="B260" s="157"/>
      <c r="C260" s="158" t="s">
        <v>420</v>
      </c>
      <c r="D260" s="158" t="s">
        <v>138</v>
      </c>
      <c r="E260" s="159" t="s">
        <v>421</v>
      </c>
      <c r="F260" s="160" t="s">
        <v>422</v>
      </c>
      <c r="G260" s="161" t="s">
        <v>383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5.9999999999999995E-4</v>
      </c>
      <c r="R260" s="168">
        <f t="shared" si="22"/>
        <v>5.9999999999999995E-4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200</v>
      </c>
      <c r="AT260" s="170" t="s">
        <v>138</v>
      </c>
      <c r="AU260" s="170" t="s">
        <v>143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143</v>
      </c>
      <c r="BK260" s="171">
        <f t="shared" si="29"/>
        <v>0</v>
      </c>
      <c r="BL260" s="17" t="s">
        <v>200</v>
      </c>
      <c r="BM260" s="170" t="s">
        <v>423</v>
      </c>
    </row>
    <row r="261" spans="1:65" s="2" customFormat="1" ht="16.5" customHeight="1">
      <c r="A261" s="32"/>
      <c r="B261" s="157"/>
      <c r="C261" s="158" t="s">
        <v>424</v>
      </c>
      <c r="D261" s="158" t="s">
        <v>138</v>
      </c>
      <c r="E261" s="159" t="s">
        <v>425</v>
      </c>
      <c r="F261" s="160" t="s">
        <v>426</v>
      </c>
      <c r="G261" s="161" t="s">
        <v>190</v>
      </c>
      <c r="H261" s="162">
        <v>2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200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200</v>
      </c>
      <c r="BM261" s="170" t="s">
        <v>427</v>
      </c>
    </row>
    <row r="262" spans="1:65" s="2" customFormat="1" ht="16.5" customHeight="1">
      <c r="A262" s="32"/>
      <c r="B262" s="157"/>
      <c r="C262" s="158" t="s">
        <v>428</v>
      </c>
      <c r="D262" s="158" t="s">
        <v>138</v>
      </c>
      <c r="E262" s="159" t="s">
        <v>429</v>
      </c>
      <c r="F262" s="160" t="s">
        <v>430</v>
      </c>
      <c r="G262" s="161" t="s">
        <v>301</v>
      </c>
      <c r="H262" s="162">
        <v>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200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200</v>
      </c>
      <c r="BM262" s="170" t="s">
        <v>431</v>
      </c>
    </row>
    <row r="263" spans="1:65" s="2" customFormat="1" ht="16.5" customHeight="1">
      <c r="A263" s="32"/>
      <c r="B263" s="157"/>
      <c r="C263" s="158" t="s">
        <v>432</v>
      </c>
      <c r="D263" s="158" t="s">
        <v>138</v>
      </c>
      <c r="E263" s="159" t="s">
        <v>433</v>
      </c>
      <c r="F263" s="160" t="s">
        <v>434</v>
      </c>
      <c r="G263" s="161" t="s">
        <v>190</v>
      </c>
      <c r="H263" s="162">
        <v>1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200</v>
      </c>
      <c r="AT263" s="170" t="s">
        <v>138</v>
      </c>
      <c r="AU263" s="170" t="s">
        <v>143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143</v>
      </c>
      <c r="BK263" s="171">
        <f t="shared" si="29"/>
        <v>0</v>
      </c>
      <c r="BL263" s="17" t="s">
        <v>200</v>
      </c>
      <c r="BM263" s="170" t="s">
        <v>435</v>
      </c>
    </row>
    <row r="264" spans="1:65" s="2" customFormat="1" ht="21.75" customHeight="1">
      <c r="A264" s="32"/>
      <c r="B264" s="157"/>
      <c r="C264" s="158" t="s">
        <v>436</v>
      </c>
      <c r="D264" s="158" t="s">
        <v>138</v>
      </c>
      <c r="E264" s="159" t="s">
        <v>437</v>
      </c>
      <c r="F264" s="160" t="s">
        <v>438</v>
      </c>
      <c r="G264" s="161" t="s">
        <v>235</v>
      </c>
      <c r="H264" s="162">
        <v>3.0000000000000001E-3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200</v>
      </c>
      <c r="AT264" s="170" t="s">
        <v>138</v>
      </c>
      <c r="AU264" s="170" t="s">
        <v>143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143</v>
      </c>
      <c r="BK264" s="171">
        <f t="shared" si="29"/>
        <v>0</v>
      </c>
      <c r="BL264" s="17" t="s">
        <v>200</v>
      </c>
      <c r="BM264" s="170" t="s">
        <v>439</v>
      </c>
    </row>
    <row r="265" spans="1:65" s="2" customFormat="1" ht="21.75" customHeight="1">
      <c r="A265" s="32"/>
      <c r="B265" s="157"/>
      <c r="C265" s="158" t="s">
        <v>440</v>
      </c>
      <c r="D265" s="158" t="s">
        <v>138</v>
      </c>
      <c r="E265" s="159" t="s">
        <v>441</v>
      </c>
      <c r="F265" s="160" t="s">
        <v>442</v>
      </c>
      <c r="G265" s="161" t="s">
        <v>235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200</v>
      </c>
      <c r="AT265" s="170" t="s">
        <v>138</v>
      </c>
      <c r="AU265" s="170" t="s">
        <v>143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143</v>
      </c>
      <c r="BK265" s="171">
        <f t="shared" si="29"/>
        <v>0</v>
      </c>
      <c r="BL265" s="17" t="s">
        <v>200</v>
      </c>
      <c r="BM265" s="170" t="s">
        <v>443</v>
      </c>
    </row>
    <row r="266" spans="1:65" s="12" customFormat="1" ht="22.9" customHeight="1">
      <c r="B266" s="144"/>
      <c r="D266" s="145" t="s">
        <v>75</v>
      </c>
      <c r="E266" s="155" t="s">
        <v>444</v>
      </c>
      <c r="F266" s="155" t="s">
        <v>445</v>
      </c>
      <c r="I266" s="147"/>
      <c r="J266" s="156">
        <f>BK266</f>
        <v>0</v>
      </c>
      <c r="L266" s="144"/>
      <c r="M266" s="149"/>
      <c r="N266" s="150"/>
      <c r="O266" s="150"/>
      <c r="P266" s="151">
        <f>SUM(P267:P285)</f>
        <v>0</v>
      </c>
      <c r="Q266" s="150"/>
      <c r="R266" s="151">
        <f>SUM(R267:R285)</f>
        <v>6.5110000000000015E-2</v>
      </c>
      <c r="S266" s="150"/>
      <c r="T266" s="152">
        <f>SUM(T267:T285)</f>
        <v>7.775E-2</v>
      </c>
      <c r="AR266" s="145" t="s">
        <v>143</v>
      </c>
      <c r="AT266" s="153" t="s">
        <v>75</v>
      </c>
      <c r="AU266" s="153" t="s">
        <v>84</v>
      </c>
      <c r="AY266" s="145" t="s">
        <v>135</v>
      </c>
      <c r="BK266" s="154">
        <f>SUM(BK267:BK285)</f>
        <v>0</v>
      </c>
    </row>
    <row r="267" spans="1:65" s="2" customFormat="1" ht="16.5" customHeight="1">
      <c r="A267" s="32"/>
      <c r="B267" s="157"/>
      <c r="C267" s="158" t="s">
        <v>446</v>
      </c>
      <c r="D267" s="158" t="s">
        <v>138</v>
      </c>
      <c r="E267" s="159" t="s">
        <v>447</v>
      </c>
      <c r="F267" s="160" t="s">
        <v>448</v>
      </c>
      <c r="G267" s="161" t="s">
        <v>383</v>
      </c>
      <c r="H267" s="162">
        <v>1</v>
      </c>
      <c r="I267" s="163"/>
      <c r="J267" s="164">
        <f t="shared" ref="J267:J285" si="30">ROUND(I267*H267,2)</f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ref="P267:P285" si="31">O267*H267</f>
        <v>0</v>
      </c>
      <c r="Q267" s="168">
        <v>0</v>
      </c>
      <c r="R267" s="168">
        <f t="shared" ref="R267:R285" si="32">Q267*H267</f>
        <v>0</v>
      </c>
      <c r="S267" s="168">
        <v>1.933E-2</v>
      </c>
      <c r="T267" s="169">
        <f t="shared" ref="T267:T285" si="33">S267*H267</f>
        <v>1.933E-2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200</v>
      </c>
      <c r="AT267" s="170" t="s">
        <v>138</v>
      </c>
      <c r="AU267" s="170" t="s">
        <v>143</v>
      </c>
      <c r="AY267" s="17" t="s">
        <v>135</v>
      </c>
      <c r="BE267" s="171">
        <f t="shared" ref="BE267:BE285" si="34">IF(N267="základní",J267,0)</f>
        <v>0</v>
      </c>
      <c r="BF267" s="171">
        <f t="shared" ref="BF267:BF285" si="35">IF(N267="snížená",J267,0)</f>
        <v>0</v>
      </c>
      <c r="BG267" s="171">
        <f t="shared" ref="BG267:BG285" si="36">IF(N267="zákl. přenesená",J267,0)</f>
        <v>0</v>
      </c>
      <c r="BH267" s="171">
        <f t="shared" ref="BH267:BH285" si="37">IF(N267="sníž. přenesená",J267,0)</f>
        <v>0</v>
      </c>
      <c r="BI267" s="171">
        <f t="shared" ref="BI267:BI285" si="38">IF(N267="nulová",J267,0)</f>
        <v>0</v>
      </c>
      <c r="BJ267" s="17" t="s">
        <v>143</v>
      </c>
      <c r="BK267" s="171">
        <f t="shared" ref="BK267:BK285" si="39">ROUND(I267*H267,2)</f>
        <v>0</v>
      </c>
      <c r="BL267" s="17" t="s">
        <v>200</v>
      </c>
      <c r="BM267" s="170" t="s">
        <v>449</v>
      </c>
    </row>
    <row r="268" spans="1:65" s="2" customFormat="1" ht="21.75" customHeight="1">
      <c r="A268" s="32"/>
      <c r="B268" s="157"/>
      <c r="C268" s="158" t="s">
        <v>450</v>
      </c>
      <c r="D268" s="158" t="s">
        <v>138</v>
      </c>
      <c r="E268" s="159" t="s">
        <v>451</v>
      </c>
      <c r="F268" s="160" t="s">
        <v>452</v>
      </c>
      <c r="G268" s="161" t="s">
        <v>383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1.3820000000000001E-2</v>
      </c>
      <c r="R268" s="168">
        <f t="shared" si="32"/>
        <v>1.3820000000000001E-2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200</v>
      </c>
      <c r="AT268" s="170" t="s">
        <v>138</v>
      </c>
      <c r="AU268" s="170" t="s">
        <v>143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143</v>
      </c>
      <c r="BK268" s="171">
        <f t="shared" si="39"/>
        <v>0</v>
      </c>
      <c r="BL268" s="17" t="s">
        <v>200</v>
      </c>
      <c r="BM268" s="170" t="s">
        <v>453</v>
      </c>
    </row>
    <row r="269" spans="1:65" s="2" customFormat="1" ht="16.5" customHeight="1">
      <c r="A269" s="32"/>
      <c r="B269" s="157"/>
      <c r="C269" s="158" t="s">
        <v>454</v>
      </c>
      <c r="D269" s="158" t="s">
        <v>138</v>
      </c>
      <c r="E269" s="159" t="s">
        <v>455</v>
      </c>
      <c r="F269" s="160" t="s">
        <v>456</v>
      </c>
      <c r="G269" s="161" t="s">
        <v>383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1.9460000000000002E-2</v>
      </c>
      <c r="T269" s="169">
        <f t="shared" si="33"/>
        <v>1.9460000000000002E-2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200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200</v>
      </c>
      <c r="BM269" s="170" t="s">
        <v>457</v>
      </c>
    </row>
    <row r="270" spans="1:65" s="2" customFormat="1" ht="21.75" customHeight="1">
      <c r="A270" s="32"/>
      <c r="B270" s="157"/>
      <c r="C270" s="158" t="s">
        <v>458</v>
      </c>
      <c r="D270" s="158" t="s">
        <v>138</v>
      </c>
      <c r="E270" s="159" t="s">
        <v>459</v>
      </c>
      <c r="F270" s="160" t="s">
        <v>460</v>
      </c>
      <c r="G270" s="161" t="s">
        <v>383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1.375E-2</v>
      </c>
      <c r="R270" s="168">
        <f t="shared" si="32"/>
        <v>1.375E-2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200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200</v>
      </c>
      <c r="BM270" s="170" t="s">
        <v>461</v>
      </c>
    </row>
    <row r="271" spans="1:65" s="2" customFormat="1" ht="16.5" customHeight="1">
      <c r="A271" s="32"/>
      <c r="B271" s="157"/>
      <c r="C271" s="158" t="s">
        <v>462</v>
      </c>
      <c r="D271" s="158" t="s">
        <v>138</v>
      </c>
      <c r="E271" s="159" t="s">
        <v>463</v>
      </c>
      <c r="F271" s="160" t="s">
        <v>464</v>
      </c>
      <c r="G271" s="161" t="s">
        <v>383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3.2899999999999999E-2</v>
      </c>
      <c r="T271" s="169">
        <f t="shared" si="33"/>
        <v>3.2899999999999999E-2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200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200</v>
      </c>
      <c r="BM271" s="170" t="s">
        <v>465</v>
      </c>
    </row>
    <row r="272" spans="1:65" s="2" customFormat="1" ht="21.75" customHeight="1">
      <c r="A272" s="32"/>
      <c r="B272" s="157"/>
      <c r="C272" s="158" t="s">
        <v>466</v>
      </c>
      <c r="D272" s="158" t="s">
        <v>138</v>
      </c>
      <c r="E272" s="159" t="s">
        <v>467</v>
      </c>
      <c r="F272" s="160" t="s">
        <v>468</v>
      </c>
      <c r="G272" s="161" t="s">
        <v>383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1.9990000000000001E-2</v>
      </c>
      <c r="R272" s="168">
        <f t="shared" si="32"/>
        <v>1.9990000000000001E-2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200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200</v>
      </c>
      <c r="BM272" s="170" t="s">
        <v>469</v>
      </c>
    </row>
    <row r="273" spans="1:65" s="2" customFormat="1" ht="16.5" customHeight="1">
      <c r="A273" s="32"/>
      <c r="B273" s="157"/>
      <c r="C273" s="158" t="s">
        <v>470</v>
      </c>
      <c r="D273" s="158" t="s">
        <v>138</v>
      </c>
      <c r="E273" s="159" t="s">
        <v>471</v>
      </c>
      <c r="F273" s="160" t="s">
        <v>472</v>
      </c>
      <c r="G273" s="161" t="s">
        <v>190</v>
      </c>
      <c r="H273" s="162">
        <v>6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4.8999999999999998E-4</v>
      </c>
      <c r="T273" s="169">
        <f t="shared" si="33"/>
        <v>2.9399999999999999E-3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200</v>
      </c>
      <c r="AT273" s="170" t="s">
        <v>138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200</v>
      </c>
      <c r="BM273" s="170" t="s">
        <v>473</v>
      </c>
    </row>
    <row r="274" spans="1:65" s="2" customFormat="1" ht="16.5" customHeight="1">
      <c r="A274" s="32"/>
      <c r="B274" s="157"/>
      <c r="C274" s="158" t="s">
        <v>474</v>
      </c>
      <c r="D274" s="158" t="s">
        <v>138</v>
      </c>
      <c r="E274" s="159" t="s">
        <v>475</v>
      </c>
      <c r="F274" s="160" t="s">
        <v>476</v>
      </c>
      <c r="G274" s="161" t="s">
        <v>383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1.89E-3</v>
      </c>
      <c r="R274" s="168">
        <f t="shared" si="32"/>
        <v>1.1339999999999999E-2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200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200</v>
      </c>
      <c r="BM274" s="170" t="s">
        <v>477</v>
      </c>
    </row>
    <row r="275" spans="1:65" s="2" customFormat="1" ht="16.5" customHeight="1">
      <c r="A275" s="32"/>
      <c r="B275" s="157"/>
      <c r="C275" s="158" t="s">
        <v>478</v>
      </c>
      <c r="D275" s="158" t="s">
        <v>138</v>
      </c>
      <c r="E275" s="159" t="s">
        <v>479</v>
      </c>
      <c r="F275" s="160" t="s">
        <v>480</v>
      </c>
      <c r="G275" s="161" t="s">
        <v>383</v>
      </c>
      <c r="H275" s="162">
        <v>2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1.56E-3</v>
      </c>
      <c r="T275" s="169">
        <f t="shared" si="33"/>
        <v>3.1199999999999999E-3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200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200</v>
      </c>
      <c r="BM275" s="170" t="s">
        <v>481</v>
      </c>
    </row>
    <row r="276" spans="1:65" s="2" customFormat="1" ht="16.5" customHeight="1">
      <c r="A276" s="32"/>
      <c r="B276" s="157"/>
      <c r="C276" s="158" t="s">
        <v>482</v>
      </c>
      <c r="D276" s="158" t="s">
        <v>138</v>
      </c>
      <c r="E276" s="159" t="s">
        <v>483</v>
      </c>
      <c r="F276" s="160" t="s">
        <v>484</v>
      </c>
      <c r="G276" s="161" t="s">
        <v>383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1.8E-3</v>
      </c>
      <c r="R276" s="168">
        <f t="shared" si="32"/>
        <v>1.8E-3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200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200</v>
      </c>
      <c r="BM276" s="170" t="s">
        <v>485</v>
      </c>
    </row>
    <row r="277" spans="1:65" s="2" customFormat="1" ht="21.75" customHeight="1">
      <c r="A277" s="32"/>
      <c r="B277" s="157"/>
      <c r="C277" s="158" t="s">
        <v>486</v>
      </c>
      <c r="D277" s="158" t="s">
        <v>138</v>
      </c>
      <c r="E277" s="159" t="s">
        <v>487</v>
      </c>
      <c r="F277" s="160" t="s">
        <v>488</v>
      </c>
      <c r="G277" s="161" t="s">
        <v>383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1.9599999999999999E-3</v>
      </c>
      <c r="R277" s="168">
        <f t="shared" si="32"/>
        <v>1.9599999999999999E-3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200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200</v>
      </c>
      <c r="BM277" s="170" t="s">
        <v>489</v>
      </c>
    </row>
    <row r="278" spans="1:65" s="2" customFormat="1" ht="21.75" customHeight="1">
      <c r="A278" s="32"/>
      <c r="B278" s="157"/>
      <c r="C278" s="158" t="s">
        <v>490</v>
      </c>
      <c r="D278" s="158" t="s">
        <v>138</v>
      </c>
      <c r="E278" s="159" t="s">
        <v>491</v>
      </c>
      <c r="F278" s="160" t="s">
        <v>492</v>
      </c>
      <c r="G278" s="161" t="s">
        <v>190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1.2800000000000001E-3</v>
      </c>
      <c r="R278" s="168">
        <f t="shared" si="32"/>
        <v>1.2800000000000001E-3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200</v>
      </c>
      <c r="AT278" s="170" t="s">
        <v>138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200</v>
      </c>
      <c r="BM278" s="170" t="s">
        <v>493</v>
      </c>
    </row>
    <row r="279" spans="1:65" s="2" customFormat="1" ht="16.5" customHeight="1">
      <c r="A279" s="32"/>
      <c r="B279" s="157"/>
      <c r="C279" s="158" t="s">
        <v>494</v>
      </c>
      <c r="D279" s="158" t="s">
        <v>138</v>
      </c>
      <c r="E279" s="159" t="s">
        <v>495</v>
      </c>
      <c r="F279" s="160" t="s">
        <v>496</v>
      </c>
      <c r="G279" s="161" t="s">
        <v>190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1.3999999999999999E-4</v>
      </c>
      <c r="R279" s="168">
        <f t="shared" si="32"/>
        <v>4.1999999999999996E-4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200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200</v>
      </c>
      <c r="BM279" s="170" t="s">
        <v>497</v>
      </c>
    </row>
    <row r="280" spans="1:65" s="2" customFormat="1" ht="21.75" customHeight="1">
      <c r="A280" s="32"/>
      <c r="B280" s="157"/>
      <c r="C280" s="188" t="s">
        <v>498</v>
      </c>
      <c r="D280" s="188" t="s">
        <v>193</v>
      </c>
      <c r="E280" s="189" t="s">
        <v>499</v>
      </c>
      <c r="F280" s="190" t="s">
        <v>500</v>
      </c>
      <c r="G280" s="191" t="s">
        <v>190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4.4000000000000002E-4</v>
      </c>
      <c r="R280" s="168">
        <f t="shared" si="32"/>
        <v>4.4000000000000002E-4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290</v>
      </c>
      <c r="AT280" s="170" t="s">
        <v>193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200</v>
      </c>
      <c r="BM280" s="170" t="s">
        <v>501</v>
      </c>
    </row>
    <row r="281" spans="1:65" s="2" customFormat="1" ht="21.75" customHeight="1">
      <c r="A281" s="32"/>
      <c r="B281" s="157"/>
      <c r="C281" s="188" t="s">
        <v>502</v>
      </c>
      <c r="D281" s="188" t="s">
        <v>193</v>
      </c>
      <c r="E281" s="189" t="s">
        <v>503</v>
      </c>
      <c r="F281" s="190" t="s">
        <v>504</v>
      </c>
      <c r="G281" s="191" t="s">
        <v>190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290</v>
      </c>
      <c r="AT281" s="170" t="s">
        <v>193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200</v>
      </c>
      <c r="BM281" s="170" t="s">
        <v>505</v>
      </c>
    </row>
    <row r="282" spans="1:65" s="2" customFormat="1" ht="16.5" customHeight="1">
      <c r="A282" s="32"/>
      <c r="B282" s="157"/>
      <c r="C282" s="158" t="s">
        <v>506</v>
      </c>
      <c r="D282" s="158" t="s">
        <v>138</v>
      </c>
      <c r="E282" s="159" t="s">
        <v>507</v>
      </c>
      <c r="F282" s="160" t="s">
        <v>508</v>
      </c>
      <c r="G282" s="161" t="s">
        <v>190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3.1E-4</v>
      </c>
      <c r="R282" s="168">
        <f t="shared" si="32"/>
        <v>3.1E-4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200</v>
      </c>
      <c r="AT282" s="170" t="s">
        <v>138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200</v>
      </c>
      <c r="BM282" s="170" t="s">
        <v>509</v>
      </c>
    </row>
    <row r="283" spans="1:65" s="2" customFormat="1" ht="21.75" customHeight="1">
      <c r="A283" s="32"/>
      <c r="B283" s="157"/>
      <c r="C283" s="158" t="s">
        <v>510</v>
      </c>
      <c r="D283" s="158" t="s">
        <v>138</v>
      </c>
      <c r="E283" s="159" t="s">
        <v>511</v>
      </c>
      <c r="F283" s="160" t="s">
        <v>512</v>
      </c>
      <c r="G283" s="161" t="s">
        <v>235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200</v>
      </c>
      <c r="AT283" s="170" t="s">
        <v>138</v>
      </c>
      <c r="AU283" s="170" t="s">
        <v>143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143</v>
      </c>
      <c r="BK283" s="171">
        <f t="shared" si="39"/>
        <v>0</v>
      </c>
      <c r="BL283" s="17" t="s">
        <v>200</v>
      </c>
      <c r="BM283" s="170" t="s">
        <v>513</v>
      </c>
    </row>
    <row r="284" spans="1:65" s="2" customFormat="1" ht="21.75" customHeight="1">
      <c r="A284" s="32"/>
      <c r="B284" s="157"/>
      <c r="C284" s="158" t="s">
        <v>514</v>
      </c>
      <c r="D284" s="158" t="s">
        <v>138</v>
      </c>
      <c r="E284" s="159" t="s">
        <v>515</v>
      </c>
      <c r="F284" s="160" t="s">
        <v>516</v>
      </c>
      <c r="G284" s="161" t="s">
        <v>235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200</v>
      </c>
      <c r="AT284" s="170" t="s">
        <v>138</v>
      </c>
      <c r="AU284" s="170" t="s">
        <v>143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143</v>
      </c>
      <c r="BK284" s="171">
        <f t="shared" si="39"/>
        <v>0</v>
      </c>
      <c r="BL284" s="17" t="s">
        <v>200</v>
      </c>
      <c r="BM284" s="170" t="s">
        <v>517</v>
      </c>
    </row>
    <row r="285" spans="1:65" s="2" customFormat="1" ht="33" customHeight="1">
      <c r="A285" s="32"/>
      <c r="B285" s="157"/>
      <c r="C285" s="158" t="s">
        <v>518</v>
      </c>
      <c r="D285" s="158" t="s">
        <v>138</v>
      </c>
      <c r="E285" s="159" t="s">
        <v>519</v>
      </c>
      <c r="F285" s="160" t="s">
        <v>520</v>
      </c>
      <c r="G285" s="161" t="s">
        <v>521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200</v>
      </c>
      <c r="AT285" s="170" t="s">
        <v>138</v>
      </c>
      <c r="AU285" s="170" t="s">
        <v>143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143</v>
      </c>
      <c r="BK285" s="171">
        <f t="shared" si="39"/>
        <v>0</v>
      </c>
      <c r="BL285" s="17" t="s">
        <v>200</v>
      </c>
      <c r="BM285" s="170" t="s">
        <v>522</v>
      </c>
    </row>
    <row r="286" spans="1:65" s="12" customFormat="1" ht="22.9" customHeight="1">
      <c r="B286" s="144"/>
      <c r="D286" s="145" t="s">
        <v>75</v>
      </c>
      <c r="E286" s="155" t="s">
        <v>523</v>
      </c>
      <c r="F286" s="155" t="s">
        <v>524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143</v>
      </c>
      <c r="AT286" s="153" t="s">
        <v>75</v>
      </c>
      <c r="AU286" s="153" t="s">
        <v>84</v>
      </c>
      <c r="AY286" s="145" t="s">
        <v>135</v>
      </c>
      <c r="BK286" s="154">
        <f>SUM(BK287:BK289)</f>
        <v>0</v>
      </c>
    </row>
    <row r="287" spans="1:65" s="2" customFormat="1" ht="21.75" customHeight="1">
      <c r="A287" s="32"/>
      <c r="B287" s="157"/>
      <c r="C287" s="158" t="s">
        <v>525</v>
      </c>
      <c r="D287" s="158" t="s">
        <v>138</v>
      </c>
      <c r="E287" s="159" t="s">
        <v>526</v>
      </c>
      <c r="F287" s="160" t="s">
        <v>527</v>
      </c>
      <c r="G287" s="161" t="s">
        <v>383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200</v>
      </c>
      <c r="AT287" s="170" t="s">
        <v>138</v>
      </c>
      <c r="AU287" s="170" t="s">
        <v>143</v>
      </c>
      <c r="AY287" s="17" t="s">
        <v>135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143</v>
      </c>
      <c r="BK287" s="171">
        <f>ROUND(I287*H287,2)</f>
        <v>0</v>
      </c>
      <c r="BL287" s="17" t="s">
        <v>200</v>
      </c>
      <c r="BM287" s="170" t="s">
        <v>528</v>
      </c>
    </row>
    <row r="288" spans="1:65" s="2" customFormat="1" ht="21.75" customHeight="1">
      <c r="A288" s="32"/>
      <c r="B288" s="157"/>
      <c r="C288" s="158" t="s">
        <v>529</v>
      </c>
      <c r="D288" s="158" t="s">
        <v>138</v>
      </c>
      <c r="E288" s="159" t="s">
        <v>530</v>
      </c>
      <c r="F288" s="160" t="s">
        <v>531</v>
      </c>
      <c r="G288" s="161" t="s">
        <v>235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200</v>
      </c>
      <c r="AT288" s="170" t="s">
        <v>138</v>
      </c>
      <c r="AU288" s="170" t="s">
        <v>143</v>
      </c>
      <c r="AY288" s="17" t="s">
        <v>135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143</v>
      </c>
      <c r="BK288" s="171">
        <f>ROUND(I288*H288,2)</f>
        <v>0</v>
      </c>
      <c r="BL288" s="17" t="s">
        <v>200</v>
      </c>
      <c r="BM288" s="170" t="s">
        <v>532</v>
      </c>
    </row>
    <row r="289" spans="1:65" s="2" customFormat="1" ht="21.75" customHeight="1">
      <c r="A289" s="32"/>
      <c r="B289" s="157"/>
      <c r="C289" s="158" t="s">
        <v>533</v>
      </c>
      <c r="D289" s="158" t="s">
        <v>138</v>
      </c>
      <c r="E289" s="159" t="s">
        <v>534</v>
      </c>
      <c r="F289" s="160" t="s">
        <v>535</v>
      </c>
      <c r="G289" s="161" t="s">
        <v>235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200</v>
      </c>
      <c r="AT289" s="170" t="s">
        <v>138</v>
      </c>
      <c r="AU289" s="170" t="s">
        <v>143</v>
      </c>
      <c r="AY289" s="17" t="s">
        <v>135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143</v>
      </c>
      <c r="BK289" s="171">
        <f>ROUND(I289*H289,2)</f>
        <v>0</v>
      </c>
      <c r="BL289" s="17" t="s">
        <v>200</v>
      </c>
      <c r="BM289" s="170" t="s">
        <v>536</v>
      </c>
    </row>
    <row r="290" spans="1:65" s="12" customFormat="1" ht="22.9" customHeight="1">
      <c r="B290" s="144"/>
      <c r="D290" s="145" t="s">
        <v>75</v>
      </c>
      <c r="E290" s="155" t="s">
        <v>537</v>
      </c>
      <c r="F290" s="155" t="s">
        <v>538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SUM(P291:P307)</f>
        <v>0</v>
      </c>
      <c r="Q290" s="150"/>
      <c r="R290" s="151">
        <f>SUM(R291:R307)</f>
        <v>2.4510000000000001E-2</v>
      </c>
      <c r="S290" s="150"/>
      <c r="T290" s="152">
        <f>SUM(T291:T307)</f>
        <v>0</v>
      </c>
      <c r="AR290" s="145" t="s">
        <v>143</v>
      </c>
      <c r="AT290" s="153" t="s">
        <v>75</v>
      </c>
      <c r="AU290" s="153" t="s">
        <v>84</v>
      </c>
      <c r="AY290" s="145" t="s">
        <v>135</v>
      </c>
      <c r="BK290" s="154">
        <f>SUM(BK291:BK307)</f>
        <v>0</v>
      </c>
    </row>
    <row r="291" spans="1:65" s="2" customFormat="1" ht="16.5" customHeight="1">
      <c r="A291" s="32"/>
      <c r="B291" s="157"/>
      <c r="C291" s="158" t="s">
        <v>539</v>
      </c>
      <c r="D291" s="158" t="s">
        <v>138</v>
      </c>
      <c r="E291" s="159" t="s">
        <v>540</v>
      </c>
      <c r="F291" s="160" t="s">
        <v>541</v>
      </c>
      <c r="G291" s="161" t="s">
        <v>190</v>
      </c>
      <c r="H291" s="162">
        <v>1</v>
      </c>
      <c r="I291" s="163"/>
      <c r="J291" s="164">
        <f t="shared" ref="J291:J30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07" si="41">O291*H291</f>
        <v>0</v>
      </c>
      <c r="Q291" s="168">
        <v>0</v>
      </c>
      <c r="R291" s="168">
        <f t="shared" ref="R291:R307" si="42">Q291*H291</f>
        <v>0</v>
      </c>
      <c r="S291" s="168">
        <v>0</v>
      </c>
      <c r="T291" s="169">
        <f t="shared" ref="T291:T30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200</v>
      </c>
      <c r="AT291" s="170" t="s">
        <v>138</v>
      </c>
      <c r="AU291" s="170" t="s">
        <v>143</v>
      </c>
      <c r="AY291" s="17" t="s">
        <v>135</v>
      </c>
      <c r="BE291" s="171">
        <f t="shared" ref="BE291:BE307" si="44">IF(N291="základní",J291,0)</f>
        <v>0</v>
      </c>
      <c r="BF291" s="171">
        <f t="shared" ref="BF291:BF307" si="45">IF(N291="snížená",J291,0)</f>
        <v>0</v>
      </c>
      <c r="BG291" s="171">
        <f t="shared" ref="BG291:BG307" si="46">IF(N291="zákl. přenesená",J291,0)</f>
        <v>0</v>
      </c>
      <c r="BH291" s="171">
        <f t="shared" ref="BH291:BH307" si="47">IF(N291="sníž. přenesená",J291,0)</f>
        <v>0</v>
      </c>
      <c r="BI291" s="171">
        <f t="shared" ref="BI291:BI307" si="48">IF(N291="nulová",J291,0)</f>
        <v>0</v>
      </c>
      <c r="BJ291" s="17" t="s">
        <v>143</v>
      </c>
      <c r="BK291" s="171">
        <f t="shared" ref="BK291:BK307" si="49">ROUND(I291*H291,2)</f>
        <v>0</v>
      </c>
      <c r="BL291" s="17" t="s">
        <v>200</v>
      </c>
      <c r="BM291" s="170" t="s">
        <v>542</v>
      </c>
    </row>
    <row r="292" spans="1:65" s="2" customFormat="1" ht="21.75" customHeight="1">
      <c r="A292" s="32"/>
      <c r="B292" s="157"/>
      <c r="C292" s="188" t="s">
        <v>543</v>
      </c>
      <c r="D292" s="188" t="s">
        <v>193</v>
      </c>
      <c r="E292" s="189" t="s">
        <v>544</v>
      </c>
      <c r="F292" s="190" t="s">
        <v>545</v>
      </c>
      <c r="G292" s="191" t="s">
        <v>190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2.0000000000000002E-5</v>
      </c>
      <c r="R292" s="168">
        <f t="shared" si="42"/>
        <v>2.0000000000000002E-5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290</v>
      </c>
      <c r="AT292" s="170" t="s">
        <v>193</v>
      </c>
      <c r="AU292" s="170" t="s">
        <v>143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143</v>
      </c>
      <c r="BK292" s="171">
        <f t="shared" si="49"/>
        <v>0</v>
      </c>
      <c r="BL292" s="17" t="s">
        <v>200</v>
      </c>
      <c r="BM292" s="170" t="s">
        <v>546</v>
      </c>
    </row>
    <row r="293" spans="1:65" s="2" customFormat="1" ht="21.75" customHeight="1">
      <c r="A293" s="32"/>
      <c r="B293" s="157"/>
      <c r="C293" s="158" t="s">
        <v>547</v>
      </c>
      <c r="D293" s="158" t="s">
        <v>138</v>
      </c>
      <c r="E293" s="159" t="s">
        <v>548</v>
      </c>
      <c r="F293" s="160" t="s">
        <v>549</v>
      </c>
      <c r="G293" s="161" t="s">
        <v>301</v>
      </c>
      <c r="H293" s="162">
        <v>30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200</v>
      </c>
      <c r="AT293" s="170" t="s">
        <v>138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200</v>
      </c>
      <c r="BM293" s="170" t="s">
        <v>550</v>
      </c>
    </row>
    <row r="294" spans="1:65" s="2" customFormat="1" ht="16.5" customHeight="1">
      <c r="A294" s="32"/>
      <c r="B294" s="157"/>
      <c r="C294" s="188" t="s">
        <v>551</v>
      </c>
      <c r="D294" s="188" t="s">
        <v>193</v>
      </c>
      <c r="E294" s="189" t="s">
        <v>552</v>
      </c>
      <c r="F294" s="190" t="s">
        <v>553</v>
      </c>
      <c r="G294" s="191" t="s">
        <v>301</v>
      </c>
      <c r="H294" s="192">
        <v>15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1.7000000000000001E-4</v>
      </c>
      <c r="R294" s="168">
        <f t="shared" si="42"/>
        <v>2.5500000000000002E-3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290</v>
      </c>
      <c r="AT294" s="170" t="s">
        <v>193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200</v>
      </c>
      <c r="BM294" s="170" t="s">
        <v>554</v>
      </c>
    </row>
    <row r="295" spans="1:65" s="2" customFormat="1" ht="16.5" customHeight="1">
      <c r="A295" s="32"/>
      <c r="B295" s="157"/>
      <c r="C295" s="188" t="s">
        <v>555</v>
      </c>
      <c r="D295" s="188" t="s">
        <v>193</v>
      </c>
      <c r="E295" s="189" t="s">
        <v>556</v>
      </c>
      <c r="F295" s="190" t="s">
        <v>557</v>
      </c>
      <c r="G295" s="191" t="s">
        <v>301</v>
      </c>
      <c r="H295" s="192">
        <v>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2.7999999999999998E-4</v>
      </c>
      <c r="R295" s="168">
        <f t="shared" si="42"/>
        <v>1.3999999999999998E-3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290</v>
      </c>
      <c r="AT295" s="170" t="s">
        <v>193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200</v>
      </c>
      <c r="BM295" s="170" t="s">
        <v>558</v>
      </c>
    </row>
    <row r="296" spans="1:65" s="2" customFormat="1" ht="21.75" customHeight="1">
      <c r="A296" s="32"/>
      <c r="B296" s="157"/>
      <c r="C296" s="158" t="s">
        <v>559</v>
      </c>
      <c r="D296" s="158" t="s">
        <v>138</v>
      </c>
      <c r="E296" s="159" t="s">
        <v>560</v>
      </c>
      <c r="F296" s="160" t="s">
        <v>561</v>
      </c>
      <c r="G296" s="161" t="s">
        <v>190</v>
      </c>
      <c r="H296" s="162">
        <v>1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200</v>
      </c>
      <c r="AT296" s="170" t="s">
        <v>138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200</v>
      </c>
      <c r="BM296" s="170" t="s">
        <v>562</v>
      </c>
    </row>
    <row r="297" spans="1:65" s="2" customFormat="1" ht="21.75" customHeight="1">
      <c r="A297" s="32"/>
      <c r="B297" s="157"/>
      <c r="C297" s="188" t="s">
        <v>563</v>
      </c>
      <c r="D297" s="188" t="s">
        <v>193</v>
      </c>
      <c r="E297" s="189" t="s">
        <v>564</v>
      </c>
      <c r="F297" s="190" t="s">
        <v>565</v>
      </c>
      <c r="G297" s="191" t="s">
        <v>190</v>
      </c>
      <c r="H297" s="192">
        <v>1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1.6899999999999998E-2</v>
      </c>
      <c r="R297" s="168">
        <f t="shared" si="42"/>
        <v>1.6899999999999998E-2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290</v>
      </c>
      <c r="AT297" s="170" t="s">
        <v>193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200</v>
      </c>
      <c r="BM297" s="170" t="s">
        <v>566</v>
      </c>
    </row>
    <row r="298" spans="1:65" s="2" customFormat="1" ht="21.75" customHeight="1">
      <c r="A298" s="32"/>
      <c r="B298" s="157"/>
      <c r="C298" s="158" t="s">
        <v>567</v>
      </c>
      <c r="D298" s="158" t="s">
        <v>138</v>
      </c>
      <c r="E298" s="159" t="s">
        <v>568</v>
      </c>
      <c r="F298" s="160" t="s">
        <v>569</v>
      </c>
      <c r="G298" s="161" t="s">
        <v>190</v>
      </c>
      <c r="H298" s="162">
        <v>3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200</v>
      </c>
      <c r="AT298" s="170" t="s">
        <v>138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200</v>
      </c>
      <c r="BM298" s="170" t="s">
        <v>570</v>
      </c>
    </row>
    <row r="299" spans="1:65" s="2" customFormat="1" ht="21.75" customHeight="1">
      <c r="A299" s="32"/>
      <c r="B299" s="157"/>
      <c r="C299" s="188" t="s">
        <v>571</v>
      </c>
      <c r="D299" s="188" t="s">
        <v>193</v>
      </c>
      <c r="E299" s="189" t="s">
        <v>572</v>
      </c>
      <c r="F299" s="190" t="s">
        <v>573</v>
      </c>
      <c r="G299" s="191" t="s">
        <v>190</v>
      </c>
      <c r="H299" s="192">
        <v>3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1E-4</v>
      </c>
      <c r="R299" s="168">
        <f t="shared" si="42"/>
        <v>3.0000000000000003E-4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290</v>
      </c>
      <c r="AT299" s="170" t="s">
        <v>193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200</v>
      </c>
      <c r="BM299" s="170" t="s">
        <v>574</v>
      </c>
    </row>
    <row r="300" spans="1:65" s="2" customFormat="1" ht="21.75" customHeight="1">
      <c r="A300" s="32"/>
      <c r="B300" s="157"/>
      <c r="C300" s="158" t="s">
        <v>575</v>
      </c>
      <c r="D300" s="158" t="s">
        <v>138</v>
      </c>
      <c r="E300" s="159" t="s">
        <v>576</v>
      </c>
      <c r="F300" s="160" t="s">
        <v>577</v>
      </c>
      <c r="G300" s="161" t="s">
        <v>190</v>
      </c>
      <c r="H300" s="162">
        <v>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200</v>
      </c>
      <c r="AT300" s="170" t="s">
        <v>138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200</v>
      </c>
      <c r="BM300" s="170" t="s">
        <v>578</v>
      </c>
    </row>
    <row r="301" spans="1:65" s="2" customFormat="1" ht="16.5" customHeight="1">
      <c r="A301" s="32"/>
      <c r="B301" s="157"/>
      <c r="C301" s="188" t="s">
        <v>579</v>
      </c>
      <c r="D301" s="188" t="s">
        <v>193</v>
      </c>
      <c r="E301" s="189" t="s">
        <v>580</v>
      </c>
      <c r="F301" s="190" t="s">
        <v>581</v>
      </c>
      <c r="G301" s="191" t="s">
        <v>190</v>
      </c>
      <c r="H301" s="192">
        <v>2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2.7E-4</v>
      </c>
      <c r="R301" s="168">
        <f t="shared" si="42"/>
        <v>5.4000000000000001E-4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290</v>
      </c>
      <c r="AT301" s="170" t="s">
        <v>193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200</v>
      </c>
      <c r="BM301" s="170" t="s">
        <v>582</v>
      </c>
    </row>
    <row r="302" spans="1:65" s="2" customFormat="1" ht="21.75" customHeight="1">
      <c r="A302" s="32"/>
      <c r="B302" s="157"/>
      <c r="C302" s="158" t="s">
        <v>583</v>
      </c>
      <c r="D302" s="158" t="s">
        <v>138</v>
      </c>
      <c r="E302" s="159" t="s">
        <v>584</v>
      </c>
      <c r="F302" s="160" t="s">
        <v>585</v>
      </c>
      <c r="G302" s="161" t="s">
        <v>190</v>
      </c>
      <c r="H302" s="162">
        <v>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200</v>
      </c>
      <c r="AT302" s="170" t="s">
        <v>138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200</v>
      </c>
      <c r="BM302" s="170" t="s">
        <v>586</v>
      </c>
    </row>
    <row r="303" spans="1:65" s="2" customFormat="1" ht="16.5" customHeight="1">
      <c r="A303" s="32"/>
      <c r="B303" s="157"/>
      <c r="C303" s="188" t="s">
        <v>587</v>
      </c>
      <c r="D303" s="188" t="s">
        <v>193</v>
      </c>
      <c r="E303" s="189" t="s">
        <v>588</v>
      </c>
      <c r="F303" s="190" t="s">
        <v>589</v>
      </c>
      <c r="G303" s="191" t="s">
        <v>190</v>
      </c>
      <c r="H303" s="192">
        <v>2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8.0000000000000004E-4</v>
      </c>
      <c r="R303" s="168">
        <f t="shared" si="42"/>
        <v>1.6000000000000001E-3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290</v>
      </c>
      <c r="AT303" s="170" t="s">
        <v>193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200</v>
      </c>
      <c r="BM303" s="170" t="s">
        <v>590</v>
      </c>
    </row>
    <row r="304" spans="1:65" s="2" customFormat="1" ht="16.5" customHeight="1">
      <c r="A304" s="32"/>
      <c r="B304" s="157"/>
      <c r="C304" s="188" t="s">
        <v>591</v>
      </c>
      <c r="D304" s="188" t="s">
        <v>193</v>
      </c>
      <c r="E304" s="189" t="s">
        <v>592</v>
      </c>
      <c r="F304" s="190" t="s">
        <v>593</v>
      </c>
      <c r="G304" s="191" t="s">
        <v>301</v>
      </c>
      <c r="H304" s="192">
        <v>10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1.2E-4</v>
      </c>
      <c r="R304" s="168">
        <f t="shared" si="42"/>
        <v>1.2000000000000001E-3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290</v>
      </c>
      <c r="AT304" s="170" t="s">
        <v>193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200</v>
      </c>
      <c r="BM304" s="170" t="s">
        <v>594</v>
      </c>
    </row>
    <row r="305" spans="1:65" s="2" customFormat="1" ht="21.75" customHeight="1">
      <c r="A305" s="32"/>
      <c r="B305" s="157"/>
      <c r="C305" s="158" t="s">
        <v>595</v>
      </c>
      <c r="D305" s="158" t="s">
        <v>138</v>
      </c>
      <c r="E305" s="159" t="s">
        <v>596</v>
      </c>
      <c r="F305" s="160" t="s">
        <v>597</v>
      </c>
      <c r="G305" s="161" t="s">
        <v>190</v>
      </c>
      <c r="H305" s="162">
        <v>1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200</v>
      </c>
      <c r="AT305" s="170" t="s">
        <v>138</v>
      </c>
      <c r="AU305" s="170" t="s">
        <v>143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143</v>
      </c>
      <c r="BK305" s="171">
        <f t="shared" si="49"/>
        <v>0</v>
      </c>
      <c r="BL305" s="17" t="s">
        <v>200</v>
      </c>
      <c r="BM305" s="170" t="s">
        <v>598</v>
      </c>
    </row>
    <row r="306" spans="1:65" s="2" customFormat="1" ht="21.75" customHeight="1">
      <c r="A306" s="32"/>
      <c r="B306" s="157"/>
      <c r="C306" s="158" t="s">
        <v>599</v>
      </c>
      <c r="D306" s="158" t="s">
        <v>138</v>
      </c>
      <c r="E306" s="159" t="s">
        <v>600</v>
      </c>
      <c r="F306" s="160" t="s">
        <v>601</v>
      </c>
      <c r="G306" s="161" t="s">
        <v>235</v>
      </c>
      <c r="H306" s="162">
        <v>2.5000000000000001E-2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200</v>
      </c>
      <c r="AT306" s="170" t="s">
        <v>138</v>
      </c>
      <c r="AU306" s="170" t="s">
        <v>143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143</v>
      </c>
      <c r="BK306" s="171">
        <f t="shared" si="49"/>
        <v>0</v>
      </c>
      <c r="BL306" s="17" t="s">
        <v>200</v>
      </c>
      <c r="BM306" s="170" t="s">
        <v>602</v>
      </c>
    </row>
    <row r="307" spans="1:65" s="2" customFormat="1" ht="21.75" customHeight="1">
      <c r="A307" s="32"/>
      <c r="B307" s="157"/>
      <c r="C307" s="158" t="s">
        <v>603</v>
      </c>
      <c r="D307" s="158" t="s">
        <v>138</v>
      </c>
      <c r="E307" s="159" t="s">
        <v>604</v>
      </c>
      <c r="F307" s="160" t="s">
        <v>605</v>
      </c>
      <c r="G307" s="161" t="s">
        <v>235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200</v>
      </c>
      <c r="AT307" s="170" t="s">
        <v>138</v>
      </c>
      <c r="AU307" s="170" t="s">
        <v>143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143</v>
      </c>
      <c r="BK307" s="171">
        <f t="shared" si="49"/>
        <v>0</v>
      </c>
      <c r="BL307" s="17" t="s">
        <v>200</v>
      </c>
      <c r="BM307" s="170" t="s">
        <v>606</v>
      </c>
    </row>
    <row r="308" spans="1:65" s="12" customFormat="1" ht="22.9" customHeight="1">
      <c r="B308" s="144"/>
      <c r="D308" s="145" t="s">
        <v>75</v>
      </c>
      <c r="E308" s="155" t="s">
        <v>607</v>
      </c>
      <c r="F308" s="155" t="s">
        <v>608</v>
      </c>
      <c r="I308" s="147"/>
      <c r="J308" s="156">
        <f>BK308</f>
        <v>0</v>
      </c>
      <c r="L308" s="144"/>
      <c r="M308" s="149"/>
      <c r="N308" s="150"/>
      <c r="O308" s="150"/>
      <c r="P308" s="151">
        <f>SUM(P309:P313)</f>
        <v>0</v>
      </c>
      <c r="Q308" s="150"/>
      <c r="R308" s="151">
        <f>SUM(R309:R313)</f>
        <v>0.01</v>
      </c>
      <c r="S308" s="150"/>
      <c r="T308" s="152">
        <f>SUM(T309:T313)</f>
        <v>4.0000000000000001E-3</v>
      </c>
      <c r="AR308" s="145" t="s">
        <v>143</v>
      </c>
      <c r="AT308" s="153" t="s">
        <v>75</v>
      </c>
      <c r="AU308" s="153" t="s">
        <v>84</v>
      </c>
      <c r="AY308" s="145" t="s">
        <v>135</v>
      </c>
      <c r="BK308" s="154">
        <f>SUM(BK309:BK313)</f>
        <v>0</v>
      </c>
    </row>
    <row r="309" spans="1:65" s="2" customFormat="1" ht="16.5" customHeight="1">
      <c r="A309" s="32"/>
      <c r="B309" s="157"/>
      <c r="C309" s="158" t="s">
        <v>609</v>
      </c>
      <c r="D309" s="158" t="s">
        <v>138</v>
      </c>
      <c r="E309" s="159" t="s">
        <v>610</v>
      </c>
      <c r="F309" s="160" t="s">
        <v>611</v>
      </c>
      <c r="G309" s="161" t="s">
        <v>190</v>
      </c>
      <c r="H309" s="162">
        <v>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200</v>
      </c>
      <c r="AT309" s="170" t="s">
        <v>138</v>
      </c>
      <c r="AU309" s="170" t="s">
        <v>143</v>
      </c>
      <c r="AY309" s="17" t="s">
        <v>135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143</v>
      </c>
      <c r="BK309" s="171">
        <f>ROUND(I309*H309,2)</f>
        <v>0</v>
      </c>
      <c r="BL309" s="17" t="s">
        <v>200</v>
      </c>
      <c r="BM309" s="170" t="s">
        <v>612</v>
      </c>
    </row>
    <row r="310" spans="1:65" s="2" customFormat="1" ht="16.5" customHeight="1">
      <c r="A310" s="32"/>
      <c r="B310" s="157"/>
      <c r="C310" s="188" t="s">
        <v>613</v>
      </c>
      <c r="D310" s="188" t="s">
        <v>193</v>
      </c>
      <c r="E310" s="189" t="s">
        <v>614</v>
      </c>
      <c r="F310" s="190" t="s">
        <v>615</v>
      </c>
      <c r="G310" s="191" t="s">
        <v>190</v>
      </c>
      <c r="H310" s="192">
        <v>2</v>
      </c>
      <c r="I310" s="193"/>
      <c r="J310" s="194">
        <f>ROUND(I310*H310,2)</f>
        <v>0</v>
      </c>
      <c r="K310" s="195"/>
      <c r="L310" s="196"/>
      <c r="M310" s="197" t="s">
        <v>1</v>
      </c>
      <c r="N310" s="198" t="s">
        <v>42</v>
      </c>
      <c r="O310" s="58"/>
      <c r="P310" s="168">
        <f>O310*H310</f>
        <v>0</v>
      </c>
      <c r="Q310" s="168">
        <v>5.0000000000000001E-3</v>
      </c>
      <c r="R310" s="168">
        <f>Q310*H310</f>
        <v>0.01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290</v>
      </c>
      <c r="AT310" s="170" t="s">
        <v>193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200</v>
      </c>
      <c r="BM310" s="170" t="s">
        <v>616</v>
      </c>
    </row>
    <row r="311" spans="1:65" s="2" customFormat="1" ht="21.75" customHeight="1">
      <c r="A311" s="32"/>
      <c r="B311" s="157"/>
      <c r="C311" s="158" t="s">
        <v>617</v>
      </c>
      <c r="D311" s="158" t="s">
        <v>138</v>
      </c>
      <c r="E311" s="159" t="s">
        <v>618</v>
      </c>
      <c r="F311" s="160" t="s">
        <v>619</v>
      </c>
      <c r="G311" s="161" t="s">
        <v>190</v>
      </c>
      <c r="H311" s="162">
        <v>2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2E-3</v>
      </c>
      <c r="T311" s="169">
        <f>S311*H311</f>
        <v>4.0000000000000001E-3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200</v>
      </c>
      <c r="AT311" s="170" t="s">
        <v>138</v>
      </c>
      <c r="AU311" s="170" t="s">
        <v>143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143</v>
      </c>
      <c r="BK311" s="171">
        <f>ROUND(I311*H311,2)</f>
        <v>0</v>
      </c>
      <c r="BL311" s="17" t="s">
        <v>200</v>
      </c>
      <c r="BM311" s="170" t="s">
        <v>620</v>
      </c>
    </row>
    <row r="312" spans="1:65" s="2" customFormat="1" ht="21.75" customHeight="1">
      <c r="A312" s="32"/>
      <c r="B312" s="157"/>
      <c r="C312" s="158" t="s">
        <v>621</v>
      </c>
      <c r="D312" s="158" t="s">
        <v>138</v>
      </c>
      <c r="E312" s="159" t="s">
        <v>622</v>
      </c>
      <c r="F312" s="160" t="s">
        <v>623</v>
      </c>
      <c r="G312" s="161" t="s">
        <v>235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200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200</v>
      </c>
      <c r="BM312" s="170" t="s">
        <v>624</v>
      </c>
    </row>
    <row r="313" spans="1:65" s="2" customFormat="1" ht="21.75" customHeight="1">
      <c r="A313" s="32"/>
      <c r="B313" s="157"/>
      <c r="C313" s="158" t="s">
        <v>625</v>
      </c>
      <c r="D313" s="158" t="s">
        <v>138</v>
      </c>
      <c r="E313" s="159" t="s">
        <v>626</v>
      </c>
      <c r="F313" s="160" t="s">
        <v>627</v>
      </c>
      <c r="G313" s="161" t="s">
        <v>235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200</v>
      </c>
      <c r="AT313" s="170" t="s">
        <v>138</v>
      </c>
      <c r="AU313" s="170" t="s">
        <v>143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143</v>
      </c>
      <c r="BK313" s="171">
        <f>ROUND(I313*H313,2)</f>
        <v>0</v>
      </c>
      <c r="BL313" s="17" t="s">
        <v>200</v>
      </c>
      <c r="BM313" s="170" t="s">
        <v>628</v>
      </c>
    </row>
    <row r="314" spans="1:65" s="12" customFormat="1" ht="22.9" customHeight="1">
      <c r="B314" s="144"/>
      <c r="D314" s="145" t="s">
        <v>75</v>
      </c>
      <c r="E314" s="155" t="s">
        <v>629</v>
      </c>
      <c r="F314" s="155" t="s">
        <v>630</v>
      </c>
      <c r="I314" s="147"/>
      <c r="J314" s="156">
        <f>BK314</f>
        <v>0</v>
      </c>
      <c r="L314" s="144"/>
      <c r="M314" s="149"/>
      <c r="N314" s="150"/>
      <c r="O314" s="150"/>
      <c r="P314" s="151">
        <f>SUM(P315:P347)</f>
        <v>0</v>
      </c>
      <c r="Q314" s="150"/>
      <c r="R314" s="151">
        <f>SUM(R315:R347)</f>
        <v>0.53134861999999994</v>
      </c>
      <c r="S314" s="150"/>
      <c r="T314" s="152">
        <f>SUM(T315:T347)</f>
        <v>0</v>
      </c>
      <c r="AR314" s="145" t="s">
        <v>143</v>
      </c>
      <c r="AT314" s="153" t="s">
        <v>75</v>
      </c>
      <c r="AU314" s="153" t="s">
        <v>84</v>
      </c>
      <c r="AY314" s="145" t="s">
        <v>135</v>
      </c>
      <c r="BK314" s="154">
        <f>SUM(BK315:BK347)</f>
        <v>0</v>
      </c>
    </row>
    <row r="315" spans="1:65" s="2" customFormat="1" ht="21.75" customHeight="1">
      <c r="A315" s="32"/>
      <c r="B315" s="157"/>
      <c r="C315" s="158" t="s">
        <v>631</v>
      </c>
      <c r="D315" s="158" t="s">
        <v>138</v>
      </c>
      <c r="E315" s="159" t="s">
        <v>632</v>
      </c>
      <c r="F315" s="160" t="s">
        <v>633</v>
      </c>
      <c r="G315" s="161" t="s">
        <v>141</v>
      </c>
      <c r="H315" s="162">
        <v>11.531000000000001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2.5409999999999999E-2</v>
      </c>
      <c r="R315" s="168">
        <f>Q315*H315</f>
        <v>0.29300271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200</v>
      </c>
      <c r="AT315" s="170" t="s">
        <v>138</v>
      </c>
      <c r="AU315" s="170" t="s">
        <v>143</v>
      </c>
      <c r="AY315" s="17" t="s">
        <v>135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143</v>
      </c>
      <c r="BK315" s="171">
        <f>ROUND(I315*H315,2)</f>
        <v>0</v>
      </c>
      <c r="BL315" s="17" t="s">
        <v>200</v>
      </c>
      <c r="BM315" s="170" t="s">
        <v>634</v>
      </c>
    </row>
    <row r="316" spans="1:65" s="13" customFormat="1">
      <c r="B316" s="172"/>
      <c r="D316" s="173" t="s">
        <v>145</v>
      </c>
      <c r="E316" s="174" t="s">
        <v>1</v>
      </c>
      <c r="F316" s="175" t="s">
        <v>635</v>
      </c>
      <c r="H316" s="176">
        <v>2.6909999999999998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145</v>
      </c>
      <c r="AU316" s="174" t="s">
        <v>143</v>
      </c>
      <c r="AV316" s="13" t="s">
        <v>143</v>
      </c>
      <c r="AW316" s="13" t="s">
        <v>33</v>
      </c>
      <c r="AX316" s="13" t="s">
        <v>76</v>
      </c>
      <c r="AY316" s="174" t="s">
        <v>135</v>
      </c>
    </row>
    <row r="317" spans="1:65" s="13" customFormat="1">
      <c r="B317" s="172"/>
      <c r="D317" s="173" t="s">
        <v>145</v>
      </c>
      <c r="E317" s="174" t="s">
        <v>1</v>
      </c>
      <c r="F317" s="175" t="s">
        <v>636</v>
      </c>
      <c r="H317" s="176">
        <v>2.431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145</v>
      </c>
      <c r="AU317" s="174" t="s">
        <v>143</v>
      </c>
      <c r="AV317" s="13" t="s">
        <v>143</v>
      </c>
      <c r="AW317" s="13" t="s">
        <v>33</v>
      </c>
      <c r="AX317" s="13" t="s">
        <v>76</v>
      </c>
      <c r="AY317" s="174" t="s">
        <v>135</v>
      </c>
    </row>
    <row r="318" spans="1:65" s="13" customFormat="1">
      <c r="B318" s="172"/>
      <c r="D318" s="173" t="s">
        <v>145</v>
      </c>
      <c r="E318" s="174" t="s">
        <v>1</v>
      </c>
      <c r="F318" s="175" t="s">
        <v>637</v>
      </c>
      <c r="H318" s="176">
        <v>6.4089999999999998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145</v>
      </c>
      <c r="AU318" s="174" t="s">
        <v>143</v>
      </c>
      <c r="AV318" s="13" t="s">
        <v>143</v>
      </c>
      <c r="AW318" s="13" t="s">
        <v>33</v>
      </c>
      <c r="AX318" s="13" t="s">
        <v>76</v>
      </c>
      <c r="AY318" s="174" t="s">
        <v>135</v>
      </c>
    </row>
    <row r="319" spans="1:65" s="15" customFormat="1">
      <c r="B319" s="199"/>
      <c r="D319" s="173" t="s">
        <v>145</v>
      </c>
      <c r="E319" s="200" t="s">
        <v>1</v>
      </c>
      <c r="F319" s="201" t="s">
        <v>207</v>
      </c>
      <c r="H319" s="202">
        <v>11.530999999999999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145</v>
      </c>
      <c r="AU319" s="200" t="s">
        <v>143</v>
      </c>
      <c r="AV319" s="15" t="s">
        <v>142</v>
      </c>
      <c r="AW319" s="15" t="s">
        <v>33</v>
      </c>
      <c r="AX319" s="15" t="s">
        <v>84</v>
      </c>
      <c r="AY319" s="200" t="s">
        <v>135</v>
      </c>
    </row>
    <row r="320" spans="1:65" s="2" customFormat="1" ht="21.75" customHeight="1">
      <c r="A320" s="32"/>
      <c r="B320" s="157"/>
      <c r="C320" s="158" t="s">
        <v>638</v>
      </c>
      <c r="D320" s="158" t="s">
        <v>138</v>
      </c>
      <c r="E320" s="159" t="s">
        <v>639</v>
      </c>
      <c r="F320" s="160" t="s">
        <v>640</v>
      </c>
      <c r="G320" s="161" t="s">
        <v>301</v>
      </c>
      <c r="H320" s="162">
        <v>33.04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4.0000000000000003E-5</v>
      </c>
      <c r="R320" s="168">
        <f>Q320*H320</f>
        <v>1.3216E-3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200</v>
      </c>
      <c r="AT320" s="170" t="s">
        <v>138</v>
      </c>
      <c r="AU320" s="170" t="s">
        <v>143</v>
      </c>
      <c r="AY320" s="17" t="s">
        <v>135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143</v>
      </c>
      <c r="BK320" s="171">
        <f>ROUND(I320*H320,2)</f>
        <v>0</v>
      </c>
      <c r="BL320" s="17" t="s">
        <v>200</v>
      </c>
      <c r="BM320" s="170" t="s">
        <v>641</v>
      </c>
    </row>
    <row r="321" spans="1:65" s="13" customFormat="1">
      <c r="B321" s="172"/>
      <c r="D321" s="173" t="s">
        <v>145</v>
      </c>
      <c r="E321" s="174" t="s">
        <v>1</v>
      </c>
      <c r="F321" s="175" t="s">
        <v>642</v>
      </c>
      <c r="H321" s="176">
        <v>3.77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145</v>
      </c>
      <c r="AU321" s="174" t="s">
        <v>143</v>
      </c>
      <c r="AV321" s="13" t="s">
        <v>143</v>
      </c>
      <c r="AW321" s="13" t="s">
        <v>33</v>
      </c>
      <c r="AX321" s="13" t="s">
        <v>76</v>
      </c>
      <c r="AY321" s="174" t="s">
        <v>135</v>
      </c>
    </row>
    <row r="322" spans="1:65" s="13" customFormat="1">
      <c r="B322" s="172"/>
      <c r="D322" s="173" t="s">
        <v>145</v>
      </c>
      <c r="E322" s="174" t="s">
        <v>1</v>
      </c>
      <c r="F322" s="175" t="s">
        <v>643</v>
      </c>
      <c r="H322" s="176">
        <v>8.4700000000000006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145</v>
      </c>
      <c r="AU322" s="174" t="s">
        <v>143</v>
      </c>
      <c r="AV322" s="13" t="s">
        <v>143</v>
      </c>
      <c r="AW322" s="13" t="s">
        <v>33</v>
      </c>
      <c r="AX322" s="13" t="s">
        <v>76</v>
      </c>
      <c r="AY322" s="174" t="s">
        <v>135</v>
      </c>
    </row>
    <row r="323" spans="1:65" s="13" customFormat="1">
      <c r="B323" s="172"/>
      <c r="D323" s="173" t="s">
        <v>145</v>
      </c>
      <c r="E323" s="174" t="s">
        <v>1</v>
      </c>
      <c r="F323" s="175" t="s">
        <v>644</v>
      </c>
      <c r="H323" s="176">
        <v>20.8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145</v>
      </c>
      <c r="AU323" s="174" t="s">
        <v>143</v>
      </c>
      <c r="AV323" s="13" t="s">
        <v>143</v>
      </c>
      <c r="AW323" s="13" t="s">
        <v>33</v>
      </c>
      <c r="AX323" s="13" t="s">
        <v>76</v>
      </c>
      <c r="AY323" s="174" t="s">
        <v>135</v>
      </c>
    </row>
    <row r="324" spans="1:65" s="15" customFormat="1">
      <c r="B324" s="199"/>
      <c r="D324" s="173" t="s">
        <v>145</v>
      </c>
      <c r="E324" s="200" t="s">
        <v>1</v>
      </c>
      <c r="F324" s="201" t="s">
        <v>207</v>
      </c>
      <c r="H324" s="202">
        <v>33.04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145</v>
      </c>
      <c r="AU324" s="200" t="s">
        <v>143</v>
      </c>
      <c r="AV324" s="15" t="s">
        <v>142</v>
      </c>
      <c r="AW324" s="15" t="s">
        <v>33</v>
      </c>
      <c r="AX324" s="15" t="s">
        <v>84</v>
      </c>
      <c r="AY324" s="200" t="s">
        <v>135</v>
      </c>
    </row>
    <row r="325" spans="1:65" s="2" customFormat="1" ht="16.5" customHeight="1">
      <c r="A325" s="32"/>
      <c r="B325" s="157"/>
      <c r="C325" s="158" t="s">
        <v>645</v>
      </c>
      <c r="D325" s="158" t="s">
        <v>138</v>
      </c>
      <c r="E325" s="159" t="s">
        <v>646</v>
      </c>
      <c r="F325" s="160" t="s">
        <v>647</v>
      </c>
      <c r="G325" s="161" t="s">
        <v>301</v>
      </c>
      <c r="H325" s="162">
        <v>13.5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1.4999999999999999E-4</v>
      </c>
      <c r="R325" s="168">
        <f>Q325*H325</f>
        <v>2.0249999999999999E-3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200</v>
      </c>
      <c r="AT325" s="170" t="s">
        <v>138</v>
      </c>
      <c r="AU325" s="170" t="s">
        <v>143</v>
      </c>
      <c r="AY325" s="17" t="s">
        <v>135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143</v>
      </c>
      <c r="BK325" s="171">
        <f>ROUND(I325*H325,2)</f>
        <v>0</v>
      </c>
      <c r="BL325" s="17" t="s">
        <v>200</v>
      </c>
      <c r="BM325" s="170" t="s">
        <v>648</v>
      </c>
    </row>
    <row r="326" spans="1:65" s="13" customFormat="1">
      <c r="B326" s="172"/>
      <c r="D326" s="173" t="s">
        <v>145</v>
      </c>
      <c r="E326" s="174" t="s">
        <v>1</v>
      </c>
      <c r="F326" s="175" t="s">
        <v>649</v>
      </c>
      <c r="H326" s="176">
        <v>13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145</v>
      </c>
      <c r="AU326" s="174" t="s">
        <v>143</v>
      </c>
      <c r="AV326" s="13" t="s">
        <v>143</v>
      </c>
      <c r="AW326" s="13" t="s">
        <v>33</v>
      </c>
      <c r="AX326" s="13" t="s">
        <v>76</v>
      </c>
      <c r="AY326" s="174" t="s">
        <v>135</v>
      </c>
    </row>
    <row r="327" spans="1:65" s="13" customFormat="1">
      <c r="B327" s="172"/>
      <c r="D327" s="173" t="s">
        <v>145</v>
      </c>
      <c r="E327" s="174" t="s">
        <v>1</v>
      </c>
      <c r="F327" s="175" t="s">
        <v>650</v>
      </c>
      <c r="H327" s="176">
        <v>0.5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145</v>
      </c>
      <c r="AU327" s="174" t="s">
        <v>143</v>
      </c>
      <c r="AV327" s="13" t="s">
        <v>143</v>
      </c>
      <c r="AW327" s="13" t="s">
        <v>33</v>
      </c>
      <c r="AX327" s="13" t="s">
        <v>76</v>
      </c>
      <c r="AY327" s="174" t="s">
        <v>135</v>
      </c>
    </row>
    <row r="328" spans="1:65" s="15" customFormat="1">
      <c r="B328" s="199"/>
      <c r="D328" s="173" t="s">
        <v>145</v>
      </c>
      <c r="E328" s="200" t="s">
        <v>1</v>
      </c>
      <c r="F328" s="201" t="s">
        <v>207</v>
      </c>
      <c r="H328" s="202">
        <v>13.5</v>
      </c>
      <c r="I328" s="203"/>
      <c r="L328" s="199"/>
      <c r="M328" s="204"/>
      <c r="N328" s="205"/>
      <c r="O328" s="205"/>
      <c r="P328" s="205"/>
      <c r="Q328" s="205"/>
      <c r="R328" s="205"/>
      <c r="S328" s="205"/>
      <c r="T328" s="206"/>
      <c r="AT328" s="200" t="s">
        <v>145</v>
      </c>
      <c r="AU328" s="200" t="s">
        <v>143</v>
      </c>
      <c r="AV328" s="15" t="s">
        <v>142</v>
      </c>
      <c r="AW328" s="15" t="s">
        <v>33</v>
      </c>
      <c r="AX328" s="15" t="s">
        <v>84</v>
      </c>
      <c r="AY328" s="200" t="s">
        <v>135</v>
      </c>
    </row>
    <row r="329" spans="1:65" s="2" customFormat="1" ht="16.5" customHeight="1">
      <c r="A329" s="32"/>
      <c r="B329" s="157"/>
      <c r="C329" s="158" t="s">
        <v>651</v>
      </c>
      <c r="D329" s="158" t="s">
        <v>138</v>
      </c>
      <c r="E329" s="159" t="s">
        <v>652</v>
      </c>
      <c r="F329" s="160" t="s">
        <v>653</v>
      </c>
      <c r="G329" s="161" t="s">
        <v>141</v>
      </c>
      <c r="H329" s="162">
        <v>17.355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200</v>
      </c>
      <c r="AT329" s="170" t="s">
        <v>138</v>
      </c>
      <c r="AU329" s="170" t="s">
        <v>143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143</v>
      </c>
      <c r="BK329" s="171">
        <f>ROUND(I329*H329,2)</f>
        <v>0</v>
      </c>
      <c r="BL329" s="17" t="s">
        <v>200</v>
      </c>
      <c r="BM329" s="170" t="s">
        <v>654</v>
      </c>
    </row>
    <row r="330" spans="1:65" s="13" customFormat="1">
      <c r="B330" s="172"/>
      <c r="D330" s="173" t="s">
        <v>145</v>
      </c>
      <c r="E330" s="174" t="s">
        <v>1</v>
      </c>
      <c r="F330" s="175" t="s">
        <v>655</v>
      </c>
      <c r="H330" s="176">
        <v>17.355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145</v>
      </c>
      <c r="AU330" s="174" t="s">
        <v>143</v>
      </c>
      <c r="AV330" s="13" t="s">
        <v>143</v>
      </c>
      <c r="AW330" s="13" t="s">
        <v>33</v>
      </c>
      <c r="AX330" s="13" t="s">
        <v>84</v>
      </c>
      <c r="AY330" s="174" t="s">
        <v>135</v>
      </c>
    </row>
    <row r="331" spans="1:65" s="2" customFormat="1" ht="21.75" customHeight="1">
      <c r="A331" s="32"/>
      <c r="B331" s="157"/>
      <c r="C331" s="158" t="s">
        <v>656</v>
      </c>
      <c r="D331" s="158" t="s">
        <v>138</v>
      </c>
      <c r="E331" s="159" t="s">
        <v>657</v>
      </c>
      <c r="F331" s="160" t="s">
        <v>658</v>
      </c>
      <c r="G331" s="161" t="s">
        <v>141</v>
      </c>
      <c r="H331" s="162">
        <v>17.355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1.21485E-2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200</v>
      </c>
      <c r="AT331" s="170" t="s">
        <v>138</v>
      </c>
      <c r="AU331" s="170" t="s">
        <v>143</v>
      </c>
      <c r="AY331" s="17" t="s">
        <v>135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143</v>
      </c>
      <c r="BK331" s="171">
        <f>ROUND(I331*H331,2)</f>
        <v>0</v>
      </c>
      <c r="BL331" s="17" t="s">
        <v>200</v>
      </c>
      <c r="BM331" s="170" t="s">
        <v>659</v>
      </c>
    </row>
    <row r="332" spans="1:65" s="2" customFormat="1" ht="16.5" customHeight="1">
      <c r="A332" s="32"/>
      <c r="B332" s="157"/>
      <c r="C332" s="158" t="s">
        <v>660</v>
      </c>
      <c r="D332" s="158" t="s">
        <v>138</v>
      </c>
      <c r="E332" s="159" t="s">
        <v>661</v>
      </c>
      <c r="F332" s="160" t="s">
        <v>662</v>
      </c>
      <c r="G332" s="161" t="s">
        <v>141</v>
      </c>
      <c r="H332" s="162">
        <v>37.063000000000002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7.412600000000001E-3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200</v>
      </c>
      <c r="AT332" s="170" t="s">
        <v>138</v>
      </c>
      <c r="AU332" s="170" t="s">
        <v>143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143</v>
      </c>
      <c r="BK332" s="171">
        <f>ROUND(I332*H332,2)</f>
        <v>0</v>
      </c>
      <c r="BL332" s="17" t="s">
        <v>200</v>
      </c>
      <c r="BM332" s="170" t="s">
        <v>663</v>
      </c>
    </row>
    <row r="333" spans="1:65" s="13" customFormat="1">
      <c r="B333" s="172"/>
      <c r="D333" s="173" t="s">
        <v>145</v>
      </c>
      <c r="E333" s="174" t="s">
        <v>1</v>
      </c>
      <c r="F333" s="175" t="s">
        <v>664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145</v>
      </c>
      <c r="AU333" s="174" t="s">
        <v>143</v>
      </c>
      <c r="AV333" s="13" t="s">
        <v>143</v>
      </c>
      <c r="AW333" s="13" t="s">
        <v>33</v>
      </c>
      <c r="AX333" s="13" t="s">
        <v>76</v>
      </c>
      <c r="AY333" s="174" t="s">
        <v>135</v>
      </c>
    </row>
    <row r="334" spans="1:65" s="13" customFormat="1">
      <c r="B334" s="172"/>
      <c r="D334" s="173" t="s">
        <v>145</v>
      </c>
      <c r="E334" s="174" t="s">
        <v>1</v>
      </c>
      <c r="F334" s="175" t="s">
        <v>665</v>
      </c>
      <c r="H334" s="176">
        <v>8.1769999999999996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145</v>
      </c>
      <c r="AU334" s="174" t="s">
        <v>143</v>
      </c>
      <c r="AV334" s="13" t="s">
        <v>143</v>
      </c>
      <c r="AW334" s="13" t="s">
        <v>33</v>
      </c>
      <c r="AX334" s="13" t="s">
        <v>76</v>
      </c>
      <c r="AY334" s="174" t="s">
        <v>135</v>
      </c>
    </row>
    <row r="335" spans="1:65" s="13" customFormat="1">
      <c r="B335" s="172"/>
      <c r="D335" s="173" t="s">
        <v>145</v>
      </c>
      <c r="E335" s="174" t="s">
        <v>1</v>
      </c>
      <c r="F335" s="175" t="s">
        <v>666</v>
      </c>
      <c r="H335" s="176">
        <v>5.8239999999999998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145</v>
      </c>
      <c r="AU335" s="174" t="s">
        <v>143</v>
      </c>
      <c r="AV335" s="13" t="s">
        <v>143</v>
      </c>
      <c r="AW335" s="13" t="s">
        <v>33</v>
      </c>
      <c r="AX335" s="13" t="s">
        <v>76</v>
      </c>
      <c r="AY335" s="174" t="s">
        <v>135</v>
      </c>
    </row>
    <row r="336" spans="1:65" s="15" customFormat="1">
      <c r="B336" s="199"/>
      <c r="D336" s="173" t="s">
        <v>145</v>
      </c>
      <c r="E336" s="200" t="s">
        <v>1</v>
      </c>
      <c r="F336" s="201" t="s">
        <v>207</v>
      </c>
      <c r="H336" s="202">
        <v>37.063000000000002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145</v>
      </c>
      <c r="AU336" s="200" t="s">
        <v>143</v>
      </c>
      <c r="AV336" s="15" t="s">
        <v>142</v>
      </c>
      <c r="AW336" s="15" t="s">
        <v>33</v>
      </c>
      <c r="AX336" s="15" t="s">
        <v>84</v>
      </c>
      <c r="AY336" s="200" t="s">
        <v>135</v>
      </c>
    </row>
    <row r="337" spans="1:65" s="2" customFormat="1" ht="21.75" customHeight="1">
      <c r="A337" s="32"/>
      <c r="B337" s="157"/>
      <c r="C337" s="158" t="s">
        <v>667</v>
      </c>
      <c r="D337" s="158" t="s">
        <v>138</v>
      </c>
      <c r="E337" s="159" t="s">
        <v>668</v>
      </c>
      <c r="F337" s="160" t="s">
        <v>669</v>
      </c>
      <c r="G337" s="161" t="s">
        <v>141</v>
      </c>
      <c r="H337" s="162">
        <v>5.8239999999999998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1.4120000000000001E-2</v>
      </c>
      <c r="R337" s="168">
        <f>Q337*H337</f>
        <v>8.2234879999999996E-2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200</v>
      </c>
      <c r="AT337" s="170" t="s">
        <v>138</v>
      </c>
      <c r="AU337" s="170" t="s">
        <v>143</v>
      </c>
      <c r="AY337" s="17" t="s">
        <v>135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143</v>
      </c>
      <c r="BK337" s="171">
        <f>ROUND(I337*H337,2)</f>
        <v>0</v>
      </c>
      <c r="BL337" s="17" t="s">
        <v>200</v>
      </c>
      <c r="BM337" s="170" t="s">
        <v>670</v>
      </c>
    </row>
    <row r="338" spans="1:65" s="14" customFormat="1">
      <c r="B338" s="181"/>
      <c r="D338" s="173" t="s">
        <v>145</v>
      </c>
      <c r="E338" s="182" t="s">
        <v>1</v>
      </c>
      <c r="F338" s="183" t="s">
        <v>671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145</v>
      </c>
      <c r="AU338" s="182" t="s">
        <v>143</v>
      </c>
      <c r="AV338" s="14" t="s">
        <v>84</v>
      </c>
      <c r="AW338" s="14" t="s">
        <v>33</v>
      </c>
      <c r="AX338" s="14" t="s">
        <v>76</v>
      </c>
      <c r="AY338" s="182" t="s">
        <v>135</v>
      </c>
    </row>
    <row r="339" spans="1:65" s="13" customFormat="1">
      <c r="B339" s="172"/>
      <c r="D339" s="173" t="s">
        <v>145</v>
      </c>
      <c r="E339" s="174" t="s">
        <v>1</v>
      </c>
      <c r="F339" s="175" t="s">
        <v>672</v>
      </c>
      <c r="H339" s="176">
        <v>5.8239999999999998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145</v>
      </c>
      <c r="AU339" s="174" t="s">
        <v>143</v>
      </c>
      <c r="AV339" s="13" t="s">
        <v>143</v>
      </c>
      <c r="AW339" s="13" t="s">
        <v>33</v>
      </c>
      <c r="AX339" s="13" t="s">
        <v>84</v>
      </c>
      <c r="AY339" s="174" t="s">
        <v>135</v>
      </c>
    </row>
    <row r="340" spans="1:65" s="2" customFormat="1" ht="16.5" customHeight="1">
      <c r="A340" s="32"/>
      <c r="B340" s="157"/>
      <c r="C340" s="158" t="s">
        <v>673</v>
      </c>
      <c r="D340" s="158" t="s">
        <v>138</v>
      </c>
      <c r="E340" s="159" t="s">
        <v>674</v>
      </c>
      <c r="F340" s="160" t="s">
        <v>675</v>
      </c>
      <c r="G340" s="161" t="s">
        <v>141</v>
      </c>
      <c r="H340" s="162">
        <v>4.173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1.6289999999999999E-2</v>
      </c>
      <c r="R340" s="168">
        <f>Q340*H340</f>
        <v>6.7978169999999991E-2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200</v>
      </c>
      <c r="AT340" s="170" t="s">
        <v>138</v>
      </c>
      <c r="AU340" s="170" t="s">
        <v>143</v>
      </c>
      <c r="AY340" s="17" t="s">
        <v>135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143</v>
      </c>
      <c r="BK340" s="171">
        <f>ROUND(I340*H340,2)</f>
        <v>0</v>
      </c>
      <c r="BL340" s="17" t="s">
        <v>200</v>
      </c>
      <c r="BM340" s="170" t="s">
        <v>676</v>
      </c>
    </row>
    <row r="341" spans="1:65" s="14" customFormat="1">
      <c r="B341" s="181"/>
      <c r="D341" s="173" t="s">
        <v>145</v>
      </c>
      <c r="E341" s="182" t="s">
        <v>1</v>
      </c>
      <c r="F341" s="183" t="s">
        <v>677</v>
      </c>
      <c r="H341" s="182" t="s">
        <v>1</v>
      </c>
      <c r="I341" s="184"/>
      <c r="L341" s="181"/>
      <c r="M341" s="185"/>
      <c r="N341" s="186"/>
      <c r="O341" s="186"/>
      <c r="P341" s="186"/>
      <c r="Q341" s="186"/>
      <c r="R341" s="186"/>
      <c r="S341" s="186"/>
      <c r="T341" s="187"/>
      <c r="AT341" s="182" t="s">
        <v>145</v>
      </c>
      <c r="AU341" s="182" t="s">
        <v>143</v>
      </c>
      <c r="AV341" s="14" t="s">
        <v>84</v>
      </c>
      <c r="AW341" s="14" t="s">
        <v>33</v>
      </c>
      <c r="AX341" s="14" t="s">
        <v>76</v>
      </c>
      <c r="AY341" s="182" t="s">
        <v>135</v>
      </c>
    </row>
    <row r="342" spans="1:65" s="13" customFormat="1">
      <c r="B342" s="172"/>
      <c r="D342" s="173" t="s">
        <v>145</v>
      </c>
      <c r="E342" s="174" t="s">
        <v>1</v>
      </c>
      <c r="F342" s="175" t="s">
        <v>678</v>
      </c>
      <c r="H342" s="176">
        <v>4.173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145</v>
      </c>
      <c r="AU342" s="174" t="s">
        <v>143</v>
      </c>
      <c r="AV342" s="13" t="s">
        <v>143</v>
      </c>
      <c r="AW342" s="13" t="s">
        <v>33</v>
      </c>
      <c r="AX342" s="13" t="s">
        <v>76</v>
      </c>
      <c r="AY342" s="174" t="s">
        <v>135</v>
      </c>
    </row>
    <row r="343" spans="1:65" s="15" customFormat="1">
      <c r="B343" s="199"/>
      <c r="D343" s="173" t="s">
        <v>145</v>
      </c>
      <c r="E343" s="200" t="s">
        <v>1</v>
      </c>
      <c r="F343" s="201" t="s">
        <v>207</v>
      </c>
      <c r="H343" s="202">
        <v>4.173</v>
      </c>
      <c r="I343" s="203"/>
      <c r="L343" s="199"/>
      <c r="M343" s="204"/>
      <c r="N343" s="205"/>
      <c r="O343" s="205"/>
      <c r="P343" s="205"/>
      <c r="Q343" s="205"/>
      <c r="R343" s="205"/>
      <c r="S343" s="205"/>
      <c r="T343" s="206"/>
      <c r="AT343" s="200" t="s">
        <v>145</v>
      </c>
      <c r="AU343" s="200" t="s">
        <v>143</v>
      </c>
      <c r="AV343" s="15" t="s">
        <v>142</v>
      </c>
      <c r="AW343" s="15" t="s">
        <v>33</v>
      </c>
      <c r="AX343" s="15" t="s">
        <v>84</v>
      </c>
      <c r="AY343" s="200" t="s">
        <v>135</v>
      </c>
    </row>
    <row r="344" spans="1:65" s="2" customFormat="1" ht="21.75" customHeight="1">
      <c r="A344" s="32"/>
      <c r="B344" s="157"/>
      <c r="C344" s="158" t="s">
        <v>679</v>
      </c>
      <c r="D344" s="158" t="s">
        <v>138</v>
      </c>
      <c r="E344" s="159" t="s">
        <v>680</v>
      </c>
      <c r="F344" s="160" t="s">
        <v>681</v>
      </c>
      <c r="G344" s="161" t="s">
        <v>141</v>
      </c>
      <c r="H344" s="162">
        <v>4.0039999999999996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1.6289999999999999E-2</v>
      </c>
      <c r="R344" s="168">
        <f>Q344*H344</f>
        <v>6.522515999999999E-2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200</v>
      </c>
      <c r="AT344" s="170" t="s">
        <v>138</v>
      </c>
      <c r="AU344" s="170" t="s">
        <v>143</v>
      </c>
      <c r="AY344" s="17" t="s">
        <v>135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143</v>
      </c>
      <c r="BK344" s="171">
        <f>ROUND(I344*H344,2)</f>
        <v>0</v>
      </c>
      <c r="BL344" s="17" t="s">
        <v>200</v>
      </c>
      <c r="BM344" s="170" t="s">
        <v>682</v>
      </c>
    </row>
    <row r="345" spans="1:65" s="13" customFormat="1">
      <c r="B345" s="172"/>
      <c r="D345" s="173" t="s">
        <v>145</v>
      </c>
      <c r="E345" s="174" t="s">
        <v>1</v>
      </c>
      <c r="F345" s="175" t="s">
        <v>683</v>
      </c>
      <c r="H345" s="176">
        <v>4.0039999999999996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145</v>
      </c>
      <c r="AU345" s="174" t="s">
        <v>143</v>
      </c>
      <c r="AV345" s="13" t="s">
        <v>143</v>
      </c>
      <c r="AW345" s="13" t="s">
        <v>33</v>
      </c>
      <c r="AX345" s="13" t="s">
        <v>84</v>
      </c>
      <c r="AY345" s="174" t="s">
        <v>135</v>
      </c>
    </row>
    <row r="346" spans="1:65" s="2" customFormat="1" ht="21.75" customHeight="1">
      <c r="A346" s="32"/>
      <c r="B346" s="157"/>
      <c r="C346" s="158" t="s">
        <v>684</v>
      </c>
      <c r="D346" s="158" t="s">
        <v>138</v>
      </c>
      <c r="E346" s="159" t="s">
        <v>685</v>
      </c>
      <c r="F346" s="160" t="s">
        <v>686</v>
      </c>
      <c r="G346" s="161" t="s">
        <v>235</v>
      </c>
      <c r="H346" s="162">
        <v>0.53100000000000003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200</v>
      </c>
      <c r="AT346" s="170" t="s">
        <v>138</v>
      </c>
      <c r="AU346" s="170" t="s">
        <v>143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143</v>
      </c>
      <c r="BK346" s="171">
        <f>ROUND(I346*H346,2)</f>
        <v>0</v>
      </c>
      <c r="BL346" s="17" t="s">
        <v>200</v>
      </c>
      <c r="BM346" s="170" t="s">
        <v>687</v>
      </c>
    </row>
    <row r="347" spans="1:65" s="2" customFormat="1" ht="21.75" customHeight="1">
      <c r="A347" s="32"/>
      <c r="B347" s="157"/>
      <c r="C347" s="158" t="s">
        <v>688</v>
      </c>
      <c r="D347" s="158" t="s">
        <v>138</v>
      </c>
      <c r="E347" s="159" t="s">
        <v>689</v>
      </c>
      <c r="F347" s="160" t="s">
        <v>690</v>
      </c>
      <c r="G347" s="161" t="s">
        <v>235</v>
      </c>
      <c r="H347" s="162">
        <v>0.53100000000000003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200</v>
      </c>
      <c r="AT347" s="170" t="s">
        <v>138</v>
      </c>
      <c r="AU347" s="170" t="s">
        <v>143</v>
      </c>
      <c r="AY347" s="17" t="s">
        <v>135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143</v>
      </c>
      <c r="BK347" s="171">
        <f>ROUND(I347*H347,2)</f>
        <v>0</v>
      </c>
      <c r="BL347" s="17" t="s">
        <v>200</v>
      </c>
      <c r="BM347" s="170" t="s">
        <v>691</v>
      </c>
    </row>
    <row r="348" spans="1:65" s="12" customFormat="1" ht="22.9" customHeight="1">
      <c r="B348" s="144"/>
      <c r="D348" s="145" t="s">
        <v>75</v>
      </c>
      <c r="E348" s="155" t="s">
        <v>692</v>
      </c>
      <c r="F348" s="155" t="s">
        <v>693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0.10244539999999999</v>
      </c>
      <c r="AR348" s="145" t="s">
        <v>143</v>
      </c>
      <c r="AT348" s="153" t="s">
        <v>75</v>
      </c>
      <c r="AU348" s="153" t="s">
        <v>84</v>
      </c>
      <c r="AY348" s="145" t="s">
        <v>135</v>
      </c>
      <c r="BK348" s="154">
        <f>SUM(BK349:BK364)</f>
        <v>0</v>
      </c>
    </row>
    <row r="349" spans="1:65" s="2" customFormat="1" ht="21.75" customHeight="1">
      <c r="A349" s="32"/>
      <c r="B349" s="157"/>
      <c r="C349" s="158" t="s">
        <v>694</v>
      </c>
      <c r="D349" s="158" t="s">
        <v>138</v>
      </c>
      <c r="E349" s="159" t="s">
        <v>695</v>
      </c>
      <c r="F349" s="160" t="s">
        <v>696</v>
      </c>
      <c r="G349" s="161" t="s">
        <v>141</v>
      </c>
      <c r="H349" s="162">
        <v>4.1559999999999997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0.10244539999999999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200</v>
      </c>
      <c r="AT349" s="170" t="s">
        <v>138</v>
      </c>
      <c r="AU349" s="170" t="s">
        <v>143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143</v>
      </c>
      <c r="BK349" s="171">
        <f>ROUND(I349*H349,2)</f>
        <v>0</v>
      </c>
      <c r="BL349" s="17" t="s">
        <v>200</v>
      </c>
      <c r="BM349" s="170" t="s">
        <v>697</v>
      </c>
    </row>
    <row r="350" spans="1:65" s="14" customFormat="1">
      <c r="B350" s="181"/>
      <c r="D350" s="173" t="s">
        <v>145</v>
      </c>
      <c r="E350" s="182" t="s">
        <v>1</v>
      </c>
      <c r="F350" s="183" t="s">
        <v>698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145</v>
      </c>
      <c r="AU350" s="182" t="s">
        <v>143</v>
      </c>
      <c r="AV350" s="14" t="s">
        <v>84</v>
      </c>
      <c r="AW350" s="14" t="s">
        <v>33</v>
      </c>
      <c r="AX350" s="14" t="s">
        <v>76</v>
      </c>
      <c r="AY350" s="182" t="s">
        <v>135</v>
      </c>
    </row>
    <row r="351" spans="1:65" s="13" customFormat="1">
      <c r="B351" s="172"/>
      <c r="D351" s="173" t="s">
        <v>145</v>
      </c>
      <c r="E351" s="174" t="s">
        <v>1</v>
      </c>
      <c r="F351" s="175" t="s">
        <v>699</v>
      </c>
      <c r="H351" s="176">
        <v>0.99199999999999999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145</v>
      </c>
      <c r="AU351" s="174" t="s">
        <v>143</v>
      </c>
      <c r="AV351" s="13" t="s">
        <v>143</v>
      </c>
      <c r="AW351" s="13" t="s">
        <v>33</v>
      </c>
      <c r="AX351" s="13" t="s">
        <v>76</v>
      </c>
      <c r="AY351" s="174" t="s">
        <v>135</v>
      </c>
    </row>
    <row r="352" spans="1:65" s="13" customFormat="1">
      <c r="B352" s="172"/>
      <c r="D352" s="173" t="s">
        <v>145</v>
      </c>
      <c r="E352" s="174" t="s">
        <v>1</v>
      </c>
      <c r="F352" s="175" t="s">
        <v>700</v>
      </c>
      <c r="H352" s="176">
        <v>3.1640000000000001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145</v>
      </c>
      <c r="AU352" s="174" t="s">
        <v>143</v>
      </c>
      <c r="AV352" s="13" t="s">
        <v>143</v>
      </c>
      <c r="AW352" s="13" t="s">
        <v>33</v>
      </c>
      <c r="AX352" s="13" t="s">
        <v>76</v>
      </c>
      <c r="AY352" s="174" t="s">
        <v>135</v>
      </c>
    </row>
    <row r="353" spans="1:65" s="15" customFormat="1">
      <c r="B353" s="199"/>
      <c r="D353" s="173" t="s">
        <v>145</v>
      </c>
      <c r="E353" s="200" t="s">
        <v>1</v>
      </c>
      <c r="F353" s="201" t="s">
        <v>207</v>
      </c>
      <c r="H353" s="202">
        <v>4.1559999999999997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145</v>
      </c>
      <c r="AU353" s="200" t="s">
        <v>143</v>
      </c>
      <c r="AV353" s="15" t="s">
        <v>142</v>
      </c>
      <c r="AW353" s="15" t="s">
        <v>33</v>
      </c>
      <c r="AX353" s="15" t="s">
        <v>84</v>
      </c>
      <c r="AY353" s="200" t="s">
        <v>135</v>
      </c>
    </row>
    <row r="354" spans="1:65" s="2" customFormat="1" ht="21.75" customHeight="1">
      <c r="A354" s="32"/>
      <c r="B354" s="157"/>
      <c r="C354" s="158" t="s">
        <v>701</v>
      </c>
      <c r="D354" s="158" t="s">
        <v>138</v>
      </c>
      <c r="E354" s="159" t="s">
        <v>702</v>
      </c>
      <c r="F354" s="160" t="s">
        <v>703</v>
      </c>
      <c r="G354" s="161" t="s">
        <v>190</v>
      </c>
      <c r="H354" s="162">
        <v>2</v>
      </c>
      <c r="I354" s="163"/>
      <c r="J354" s="164">
        <f t="shared" ref="J354:J364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4" si="51">O354*H354</f>
        <v>0</v>
      </c>
      <c r="Q354" s="168">
        <v>0</v>
      </c>
      <c r="R354" s="168">
        <f t="shared" ref="R354:R364" si="52">Q354*H354</f>
        <v>0</v>
      </c>
      <c r="S354" s="168">
        <v>0</v>
      </c>
      <c r="T354" s="169">
        <f t="shared" ref="T354:T364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200</v>
      </c>
      <c r="AT354" s="170" t="s">
        <v>138</v>
      </c>
      <c r="AU354" s="170" t="s">
        <v>143</v>
      </c>
      <c r="AY354" s="17" t="s">
        <v>135</v>
      </c>
      <c r="BE354" s="171">
        <f t="shared" ref="BE354:BE364" si="54">IF(N354="základní",J354,0)</f>
        <v>0</v>
      </c>
      <c r="BF354" s="171">
        <f t="shared" ref="BF354:BF364" si="55">IF(N354="snížená",J354,0)</f>
        <v>0</v>
      </c>
      <c r="BG354" s="171">
        <f t="shared" ref="BG354:BG364" si="56">IF(N354="zákl. přenesená",J354,0)</f>
        <v>0</v>
      </c>
      <c r="BH354" s="171">
        <f t="shared" ref="BH354:BH364" si="57">IF(N354="sníž. přenesená",J354,0)</f>
        <v>0</v>
      </c>
      <c r="BI354" s="171">
        <f t="shared" ref="BI354:BI364" si="58">IF(N354="nulová",J354,0)</f>
        <v>0</v>
      </c>
      <c r="BJ354" s="17" t="s">
        <v>143</v>
      </c>
      <c r="BK354" s="171">
        <f t="shared" ref="BK354:BK364" si="59">ROUND(I354*H354,2)</f>
        <v>0</v>
      </c>
      <c r="BL354" s="17" t="s">
        <v>200</v>
      </c>
      <c r="BM354" s="170" t="s">
        <v>704</v>
      </c>
    </row>
    <row r="355" spans="1:65" s="2" customFormat="1" ht="16.5" customHeight="1">
      <c r="A355" s="32"/>
      <c r="B355" s="157"/>
      <c r="C355" s="188" t="s">
        <v>705</v>
      </c>
      <c r="D355" s="188" t="s">
        <v>193</v>
      </c>
      <c r="E355" s="189" t="s">
        <v>706</v>
      </c>
      <c r="F355" s="190" t="s">
        <v>707</v>
      </c>
      <c r="G355" s="191" t="s">
        <v>190</v>
      </c>
      <c r="H355" s="192">
        <v>2</v>
      </c>
      <c r="I355" s="193"/>
      <c r="J355" s="194">
        <f t="shared" si="50"/>
        <v>0</v>
      </c>
      <c r="K355" s="195"/>
      <c r="L355" s="196"/>
      <c r="M355" s="197" t="s">
        <v>1</v>
      </c>
      <c r="N355" s="198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290</v>
      </c>
      <c r="AT355" s="170" t="s">
        <v>193</v>
      </c>
      <c r="AU355" s="170" t="s">
        <v>143</v>
      </c>
      <c r="AY355" s="17" t="s">
        <v>135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143</v>
      </c>
      <c r="BK355" s="171">
        <f t="shared" si="59"/>
        <v>0</v>
      </c>
      <c r="BL355" s="17" t="s">
        <v>200</v>
      </c>
      <c r="BM355" s="170" t="s">
        <v>708</v>
      </c>
    </row>
    <row r="356" spans="1:65" s="2" customFormat="1" ht="21.75" customHeight="1">
      <c r="A356" s="32"/>
      <c r="B356" s="157"/>
      <c r="C356" s="188" t="s">
        <v>709</v>
      </c>
      <c r="D356" s="188" t="s">
        <v>193</v>
      </c>
      <c r="E356" s="189" t="s">
        <v>710</v>
      </c>
      <c r="F356" s="190" t="s">
        <v>711</v>
      </c>
      <c r="G356" s="191" t="s">
        <v>190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290</v>
      </c>
      <c r="AT356" s="170" t="s">
        <v>193</v>
      </c>
      <c r="AU356" s="170" t="s">
        <v>143</v>
      </c>
      <c r="AY356" s="17" t="s">
        <v>135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143</v>
      </c>
      <c r="BK356" s="171">
        <f t="shared" si="59"/>
        <v>0</v>
      </c>
      <c r="BL356" s="17" t="s">
        <v>200</v>
      </c>
      <c r="BM356" s="170" t="s">
        <v>712</v>
      </c>
    </row>
    <row r="357" spans="1:65" s="2" customFormat="1" ht="16.5" customHeight="1">
      <c r="A357" s="32"/>
      <c r="B357" s="157"/>
      <c r="C357" s="158" t="s">
        <v>713</v>
      </c>
      <c r="D357" s="158" t="s">
        <v>138</v>
      </c>
      <c r="E357" s="159" t="s">
        <v>714</v>
      </c>
      <c r="F357" s="160" t="s">
        <v>715</v>
      </c>
      <c r="G357" s="161" t="s">
        <v>190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200</v>
      </c>
      <c r="AT357" s="170" t="s">
        <v>138</v>
      </c>
      <c r="AU357" s="170" t="s">
        <v>143</v>
      </c>
      <c r="AY357" s="17" t="s">
        <v>135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143</v>
      </c>
      <c r="BK357" s="171">
        <f t="shared" si="59"/>
        <v>0</v>
      </c>
      <c r="BL357" s="17" t="s">
        <v>200</v>
      </c>
      <c r="BM357" s="170" t="s">
        <v>716</v>
      </c>
    </row>
    <row r="358" spans="1:65" s="2" customFormat="1" ht="16.5" customHeight="1">
      <c r="A358" s="32"/>
      <c r="B358" s="157"/>
      <c r="C358" s="188" t="s">
        <v>717</v>
      </c>
      <c r="D358" s="188" t="s">
        <v>193</v>
      </c>
      <c r="E358" s="189" t="s">
        <v>718</v>
      </c>
      <c r="F358" s="190" t="s">
        <v>719</v>
      </c>
      <c r="G358" s="191" t="s">
        <v>190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290</v>
      </c>
      <c r="AT358" s="170" t="s">
        <v>193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200</v>
      </c>
      <c r="BM358" s="170" t="s">
        <v>720</v>
      </c>
    </row>
    <row r="359" spans="1:65" s="2" customFormat="1" ht="21.75" customHeight="1">
      <c r="A359" s="32"/>
      <c r="B359" s="157"/>
      <c r="C359" s="158" t="s">
        <v>721</v>
      </c>
      <c r="D359" s="158" t="s">
        <v>138</v>
      </c>
      <c r="E359" s="159" t="s">
        <v>722</v>
      </c>
      <c r="F359" s="160" t="s">
        <v>723</v>
      </c>
      <c r="G359" s="161" t="s">
        <v>190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200</v>
      </c>
      <c r="AT359" s="170" t="s">
        <v>138</v>
      </c>
      <c r="AU359" s="170" t="s">
        <v>143</v>
      </c>
      <c r="AY359" s="17" t="s">
        <v>135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143</v>
      </c>
      <c r="BK359" s="171">
        <f t="shared" si="59"/>
        <v>0</v>
      </c>
      <c r="BL359" s="17" t="s">
        <v>200</v>
      </c>
      <c r="BM359" s="170" t="s">
        <v>724</v>
      </c>
    </row>
    <row r="360" spans="1:65" s="2" customFormat="1" ht="16.5" customHeight="1">
      <c r="A360" s="32"/>
      <c r="B360" s="157"/>
      <c r="C360" s="188" t="s">
        <v>725</v>
      </c>
      <c r="D360" s="188" t="s">
        <v>193</v>
      </c>
      <c r="E360" s="189" t="s">
        <v>726</v>
      </c>
      <c r="F360" s="190" t="s">
        <v>727</v>
      </c>
      <c r="G360" s="191" t="s">
        <v>190</v>
      </c>
      <c r="H360" s="192">
        <v>2</v>
      </c>
      <c r="I360" s="193"/>
      <c r="J360" s="194">
        <f t="shared" si="50"/>
        <v>0</v>
      </c>
      <c r="K360" s="195"/>
      <c r="L360" s="196"/>
      <c r="M360" s="197" t="s">
        <v>1</v>
      </c>
      <c r="N360" s="198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290</v>
      </c>
      <c r="AT360" s="170" t="s">
        <v>193</v>
      </c>
      <c r="AU360" s="170" t="s">
        <v>143</v>
      </c>
      <c r="AY360" s="17" t="s">
        <v>135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143</v>
      </c>
      <c r="BK360" s="171">
        <f t="shared" si="59"/>
        <v>0</v>
      </c>
      <c r="BL360" s="17" t="s">
        <v>200</v>
      </c>
      <c r="BM360" s="170" t="s">
        <v>728</v>
      </c>
    </row>
    <row r="361" spans="1:65" s="2" customFormat="1" ht="21.75" customHeight="1">
      <c r="A361" s="32"/>
      <c r="B361" s="157"/>
      <c r="C361" s="158" t="s">
        <v>729</v>
      </c>
      <c r="D361" s="158" t="s">
        <v>138</v>
      </c>
      <c r="E361" s="159" t="s">
        <v>730</v>
      </c>
      <c r="F361" s="160" t="s">
        <v>731</v>
      </c>
      <c r="G361" s="161" t="s">
        <v>235</v>
      </c>
      <c r="H361" s="162">
        <v>3.6999999999999998E-2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200</v>
      </c>
      <c r="AT361" s="170" t="s">
        <v>138</v>
      </c>
      <c r="AU361" s="170" t="s">
        <v>143</v>
      </c>
      <c r="AY361" s="17" t="s">
        <v>135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143</v>
      </c>
      <c r="BK361" s="171">
        <f t="shared" si="59"/>
        <v>0</v>
      </c>
      <c r="BL361" s="17" t="s">
        <v>200</v>
      </c>
      <c r="BM361" s="170" t="s">
        <v>732</v>
      </c>
    </row>
    <row r="362" spans="1:65" s="2" customFormat="1" ht="21.75" customHeight="1">
      <c r="A362" s="32"/>
      <c r="B362" s="157"/>
      <c r="C362" s="158" t="s">
        <v>733</v>
      </c>
      <c r="D362" s="158" t="s">
        <v>138</v>
      </c>
      <c r="E362" s="159" t="s">
        <v>734</v>
      </c>
      <c r="F362" s="160" t="s">
        <v>735</v>
      </c>
      <c r="G362" s="161" t="s">
        <v>235</v>
      </c>
      <c r="H362" s="162">
        <v>3.6999999999999998E-2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200</v>
      </c>
      <c r="AT362" s="170" t="s">
        <v>138</v>
      </c>
      <c r="AU362" s="170" t="s">
        <v>143</v>
      </c>
      <c r="AY362" s="17" t="s">
        <v>135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143</v>
      </c>
      <c r="BK362" s="171">
        <f t="shared" si="59"/>
        <v>0</v>
      </c>
      <c r="BL362" s="17" t="s">
        <v>200</v>
      </c>
      <c r="BM362" s="170" t="s">
        <v>736</v>
      </c>
    </row>
    <row r="363" spans="1:65" s="2" customFormat="1" ht="21.75" customHeight="1">
      <c r="A363" s="32"/>
      <c r="B363" s="157"/>
      <c r="C363" s="158" t="s">
        <v>737</v>
      </c>
      <c r="D363" s="158" t="s">
        <v>138</v>
      </c>
      <c r="E363" s="159" t="s">
        <v>738</v>
      </c>
      <c r="F363" s="160" t="s">
        <v>739</v>
      </c>
      <c r="G363" s="161" t="s">
        <v>521</v>
      </c>
      <c r="H363" s="162">
        <v>1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200</v>
      </c>
      <c r="AT363" s="170" t="s">
        <v>138</v>
      </c>
      <c r="AU363" s="170" t="s">
        <v>143</v>
      </c>
      <c r="AY363" s="17" t="s">
        <v>135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143</v>
      </c>
      <c r="BK363" s="171">
        <f t="shared" si="59"/>
        <v>0</v>
      </c>
      <c r="BL363" s="17" t="s">
        <v>200</v>
      </c>
      <c r="BM363" s="170" t="s">
        <v>740</v>
      </c>
    </row>
    <row r="364" spans="1:65" s="2" customFormat="1" ht="21.75" customHeight="1">
      <c r="A364" s="32"/>
      <c r="B364" s="157"/>
      <c r="C364" s="158" t="s">
        <v>741</v>
      </c>
      <c r="D364" s="158" t="s">
        <v>138</v>
      </c>
      <c r="E364" s="159" t="s">
        <v>742</v>
      </c>
      <c r="F364" s="160" t="s">
        <v>743</v>
      </c>
      <c r="G364" s="161" t="s">
        <v>521</v>
      </c>
      <c r="H364" s="162">
        <v>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200</v>
      </c>
      <c r="AT364" s="170" t="s">
        <v>138</v>
      </c>
      <c r="AU364" s="170" t="s">
        <v>143</v>
      </c>
      <c r="AY364" s="17" t="s">
        <v>135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143</v>
      </c>
      <c r="BK364" s="171">
        <f t="shared" si="59"/>
        <v>0</v>
      </c>
      <c r="BL364" s="17" t="s">
        <v>200</v>
      </c>
      <c r="BM364" s="170" t="s">
        <v>744</v>
      </c>
    </row>
    <row r="365" spans="1:65" s="12" customFormat="1" ht="22.9" customHeight="1">
      <c r="B365" s="144"/>
      <c r="D365" s="145" t="s">
        <v>75</v>
      </c>
      <c r="E365" s="155" t="s">
        <v>745</v>
      </c>
      <c r="F365" s="155" t="s">
        <v>746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SUM(P366:P374)</f>
        <v>0</v>
      </c>
      <c r="Q365" s="150"/>
      <c r="R365" s="151">
        <f>SUM(R366:R374)</f>
        <v>0.30957443000000001</v>
      </c>
      <c r="S365" s="150"/>
      <c r="T365" s="152">
        <f>SUM(T366:T374)</f>
        <v>0</v>
      </c>
      <c r="AR365" s="145" t="s">
        <v>143</v>
      </c>
      <c r="AT365" s="153" t="s">
        <v>75</v>
      </c>
      <c r="AU365" s="153" t="s">
        <v>84</v>
      </c>
      <c r="AY365" s="145" t="s">
        <v>135</v>
      </c>
      <c r="BK365" s="154">
        <f>SUM(BK366:BK374)</f>
        <v>0</v>
      </c>
    </row>
    <row r="366" spans="1:65" s="2" customFormat="1" ht="21.75" customHeight="1">
      <c r="A366" s="32"/>
      <c r="B366" s="157"/>
      <c r="C366" s="158" t="s">
        <v>747</v>
      </c>
      <c r="D366" s="158" t="s">
        <v>138</v>
      </c>
      <c r="E366" s="159" t="s">
        <v>748</v>
      </c>
      <c r="F366" s="160" t="s">
        <v>749</v>
      </c>
      <c r="G366" s="161" t="s">
        <v>141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0.19735313000000002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200</v>
      </c>
      <c r="AT366" s="170" t="s">
        <v>138</v>
      </c>
      <c r="AU366" s="170" t="s">
        <v>143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143</v>
      </c>
      <c r="BK366" s="171">
        <f>ROUND(I366*H366,2)</f>
        <v>0</v>
      </c>
      <c r="BL366" s="17" t="s">
        <v>200</v>
      </c>
      <c r="BM366" s="170" t="s">
        <v>750</v>
      </c>
    </row>
    <row r="367" spans="1:65" s="13" customFormat="1">
      <c r="B367" s="172"/>
      <c r="D367" s="173" t="s">
        <v>145</v>
      </c>
      <c r="E367" s="174" t="s">
        <v>1</v>
      </c>
      <c r="F367" s="175" t="s">
        <v>751</v>
      </c>
      <c r="H367" s="176">
        <v>4.3540000000000001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145</v>
      </c>
      <c r="AU367" s="174" t="s">
        <v>143</v>
      </c>
      <c r="AV367" s="13" t="s">
        <v>143</v>
      </c>
      <c r="AW367" s="13" t="s">
        <v>33</v>
      </c>
      <c r="AX367" s="13" t="s">
        <v>76</v>
      </c>
      <c r="AY367" s="174" t="s">
        <v>135</v>
      </c>
    </row>
    <row r="368" spans="1:65" s="13" customFormat="1">
      <c r="B368" s="172"/>
      <c r="D368" s="173" t="s">
        <v>145</v>
      </c>
      <c r="E368" s="174" t="s">
        <v>1</v>
      </c>
      <c r="F368" s="175" t="s">
        <v>276</v>
      </c>
      <c r="H368" s="176">
        <v>0.88500000000000001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145</v>
      </c>
      <c r="AU368" s="174" t="s">
        <v>143</v>
      </c>
      <c r="AV368" s="13" t="s">
        <v>143</v>
      </c>
      <c r="AW368" s="13" t="s">
        <v>33</v>
      </c>
      <c r="AX368" s="13" t="s">
        <v>76</v>
      </c>
      <c r="AY368" s="174" t="s">
        <v>135</v>
      </c>
    </row>
    <row r="369" spans="1:65" s="15" customFormat="1">
      <c r="B369" s="199"/>
      <c r="D369" s="173" t="s">
        <v>145</v>
      </c>
      <c r="E369" s="200" t="s">
        <v>1</v>
      </c>
      <c r="F369" s="201" t="s">
        <v>207</v>
      </c>
      <c r="H369" s="202">
        <v>5.2389999999999999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145</v>
      </c>
      <c r="AU369" s="200" t="s">
        <v>143</v>
      </c>
      <c r="AV369" s="15" t="s">
        <v>142</v>
      </c>
      <c r="AW369" s="15" t="s">
        <v>33</v>
      </c>
      <c r="AX369" s="15" t="s">
        <v>84</v>
      </c>
      <c r="AY369" s="200" t="s">
        <v>135</v>
      </c>
    </row>
    <row r="370" spans="1:65" s="2" customFormat="1" ht="16.5" customHeight="1">
      <c r="A370" s="32"/>
      <c r="B370" s="157"/>
      <c r="C370" s="158" t="s">
        <v>752</v>
      </c>
      <c r="D370" s="158" t="s">
        <v>138</v>
      </c>
      <c r="E370" s="159" t="s">
        <v>753</v>
      </c>
      <c r="F370" s="160" t="s">
        <v>754</v>
      </c>
      <c r="G370" s="161" t="s">
        <v>141</v>
      </c>
      <c r="H370" s="162">
        <v>5.2389999999999999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1.5716999999999999E-3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200</v>
      </c>
      <c r="AT370" s="170" t="s">
        <v>138</v>
      </c>
      <c r="AU370" s="170" t="s">
        <v>143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143</v>
      </c>
      <c r="BK370" s="171">
        <f>ROUND(I370*H370,2)</f>
        <v>0</v>
      </c>
      <c r="BL370" s="17" t="s">
        <v>200</v>
      </c>
      <c r="BM370" s="170" t="s">
        <v>755</v>
      </c>
    </row>
    <row r="371" spans="1:65" s="2" customFormat="1" ht="16.5" customHeight="1">
      <c r="A371" s="32"/>
      <c r="B371" s="157"/>
      <c r="C371" s="188" t="s">
        <v>756</v>
      </c>
      <c r="D371" s="188" t="s">
        <v>193</v>
      </c>
      <c r="E371" s="189" t="s">
        <v>757</v>
      </c>
      <c r="F371" s="190" t="s">
        <v>758</v>
      </c>
      <c r="G371" s="191" t="s">
        <v>141</v>
      </c>
      <c r="H371" s="192">
        <v>5.7629999999999999</v>
      </c>
      <c r="I371" s="193"/>
      <c r="J371" s="194">
        <f>ROUND(I371*H371,2)</f>
        <v>0</v>
      </c>
      <c r="K371" s="195"/>
      <c r="L371" s="196"/>
      <c r="M371" s="197" t="s">
        <v>1</v>
      </c>
      <c r="N371" s="198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0.11064959999999999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290</v>
      </c>
      <c r="AT371" s="170" t="s">
        <v>193</v>
      </c>
      <c r="AU371" s="170" t="s">
        <v>143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143</v>
      </c>
      <c r="BK371" s="171">
        <f>ROUND(I371*H371,2)</f>
        <v>0</v>
      </c>
      <c r="BL371" s="17" t="s">
        <v>200</v>
      </c>
      <c r="BM371" s="170" t="s">
        <v>759</v>
      </c>
    </row>
    <row r="372" spans="1:65" s="13" customFormat="1">
      <c r="B372" s="172"/>
      <c r="D372" s="173" t="s">
        <v>145</v>
      </c>
      <c r="F372" s="175" t="s">
        <v>760</v>
      </c>
      <c r="H372" s="176">
        <v>5.7629999999999999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145</v>
      </c>
      <c r="AU372" s="174" t="s">
        <v>143</v>
      </c>
      <c r="AV372" s="13" t="s">
        <v>143</v>
      </c>
      <c r="AW372" s="13" t="s">
        <v>3</v>
      </c>
      <c r="AX372" s="13" t="s">
        <v>84</v>
      </c>
      <c r="AY372" s="174" t="s">
        <v>135</v>
      </c>
    </row>
    <row r="373" spans="1:65" s="2" customFormat="1" ht="21.75" customHeight="1">
      <c r="A373" s="32"/>
      <c r="B373" s="157"/>
      <c r="C373" s="158" t="s">
        <v>761</v>
      </c>
      <c r="D373" s="158" t="s">
        <v>138</v>
      </c>
      <c r="E373" s="159" t="s">
        <v>762</v>
      </c>
      <c r="F373" s="160" t="s">
        <v>763</v>
      </c>
      <c r="G373" s="161" t="s">
        <v>235</v>
      </c>
      <c r="H373" s="162">
        <v>0.31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200</v>
      </c>
      <c r="AT373" s="170" t="s">
        <v>138</v>
      </c>
      <c r="AU373" s="170" t="s">
        <v>143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143</v>
      </c>
      <c r="BK373" s="171">
        <f>ROUND(I373*H373,2)</f>
        <v>0</v>
      </c>
      <c r="BL373" s="17" t="s">
        <v>200</v>
      </c>
      <c r="BM373" s="170" t="s">
        <v>764</v>
      </c>
    </row>
    <row r="374" spans="1:65" s="2" customFormat="1" ht="21.75" customHeight="1">
      <c r="A374" s="32"/>
      <c r="B374" s="157"/>
      <c r="C374" s="158" t="s">
        <v>765</v>
      </c>
      <c r="D374" s="158" t="s">
        <v>138</v>
      </c>
      <c r="E374" s="159" t="s">
        <v>766</v>
      </c>
      <c r="F374" s="160" t="s">
        <v>767</v>
      </c>
      <c r="G374" s="161" t="s">
        <v>235</v>
      </c>
      <c r="H374" s="162">
        <v>0.31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200</v>
      </c>
      <c r="AT374" s="170" t="s">
        <v>138</v>
      </c>
      <c r="AU374" s="170" t="s">
        <v>143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143</v>
      </c>
      <c r="BK374" s="171">
        <f>ROUND(I374*H374,2)</f>
        <v>0</v>
      </c>
      <c r="BL374" s="17" t="s">
        <v>200</v>
      </c>
      <c r="BM374" s="170" t="s">
        <v>768</v>
      </c>
    </row>
    <row r="375" spans="1:65" s="12" customFormat="1" ht="22.9" customHeight="1">
      <c r="B375" s="144"/>
      <c r="D375" s="145" t="s">
        <v>75</v>
      </c>
      <c r="E375" s="155" t="s">
        <v>769</v>
      </c>
      <c r="F375" s="155" t="s">
        <v>770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SUM(P376:P386)</f>
        <v>0</v>
      </c>
      <c r="Q375" s="150"/>
      <c r="R375" s="151">
        <f>SUM(R376:R386)</f>
        <v>9.3260000000000001E-4</v>
      </c>
      <c r="S375" s="150"/>
      <c r="T375" s="152">
        <f>SUM(T376:T386)</f>
        <v>1.6796999999999999E-2</v>
      </c>
      <c r="AR375" s="145" t="s">
        <v>143</v>
      </c>
      <c r="AT375" s="153" t="s">
        <v>75</v>
      </c>
      <c r="AU375" s="153" t="s">
        <v>84</v>
      </c>
      <c r="AY375" s="145" t="s">
        <v>135</v>
      </c>
      <c r="BK375" s="154">
        <f>SUM(BK376:BK386)</f>
        <v>0</v>
      </c>
    </row>
    <row r="376" spans="1:65" s="2" customFormat="1" ht="21.75" customHeight="1">
      <c r="A376" s="32"/>
      <c r="B376" s="157"/>
      <c r="C376" s="158" t="s">
        <v>771</v>
      </c>
      <c r="D376" s="158" t="s">
        <v>138</v>
      </c>
      <c r="E376" s="159" t="s">
        <v>772</v>
      </c>
      <c r="F376" s="160" t="s">
        <v>773</v>
      </c>
      <c r="G376" s="161" t="s">
        <v>141</v>
      </c>
      <c r="H376" s="162">
        <v>5.5990000000000002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3.0000000000000001E-3</v>
      </c>
      <c r="T376" s="169">
        <f>S376*H376</f>
        <v>1.6796999999999999E-2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200</v>
      </c>
      <c r="AT376" s="170" t="s">
        <v>138</v>
      </c>
      <c r="AU376" s="170" t="s">
        <v>143</v>
      </c>
      <c r="AY376" s="17" t="s">
        <v>135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143</v>
      </c>
      <c r="BK376" s="171">
        <f>ROUND(I376*H376,2)</f>
        <v>0</v>
      </c>
      <c r="BL376" s="17" t="s">
        <v>200</v>
      </c>
      <c r="BM376" s="170" t="s">
        <v>774</v>
      </c>
    </row>
    <row r="377" spans="1:65" s="14" customFormat="1">
      <c r="B377" s="181"/>
      <c r="D377" s="173" t="s">
        <v>145</v>
      </c>
      <c r="E377" s="182" t="s">
        <v>1</v>
      </c>
      <c r="F377" s="183" t="s">
        <v>775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145</v>
      </c>
      <c r="AU377" s="182" t="s">
        <v>143</v>
      </c>
      <c r="AV377" s="14" t="s">
        <v>84</v>
      </c>
      <c r="AW377" s="14" t="s">
        <v>33</v>
      </c>
      <c r="AX377" s="14" t="s">
        <v>76</v>
      </c>
      <c r="AY377" s="182" t="s">
        <v>135</v>
      </c>
    </row>
    <row r="378" spans="1:65" s="13" customFormat="1">
      <c r="B378" s="172"/>
      <c r="D378" s="173" t="s">
        <v>145</v>
      </c>
      <c r="E378" s="174" t="s">
        <v>1</v>
      </c>
      <c r="F378" s="175" t="s">
        <v>699</v>
      </c>
      <c r="H378" s="176">
        <v>0.99199999999999999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145</v>
      </c>
      <c r="AU378" s="174" t="s">
        <v>143</v>
      </c>
      <c r="AV378" s="13" t="s">
        <v>143</v>
      </c>
      <c r="AW378" s="13" t="s">
        <v>33</v>
      </c>
      <c r="AX378" s="13" t="s">
        <v>76</v>
      </c>
      <c r="AY378" s="174" t="s">
        <v>135</v>
      </c>
    </row>
    <row r="379" spans="1:65" s="13" customFormat="1">
      <c r="B379" s="172"/>
      <c r="D379" s="173" t="s">
        <v>145</v>
      </c>
      <c r="E379" s="174" t="s">
        <v>1</v>
      </c>
      <c r="F379" s="175" t="s">
        <v>700</v>
      </c>
      <c r="H379" s="176">
        <v>3.1640000000000001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33</v>
      </c>
      <c r="AX379" s="13" t="s">
        <v>76</v>
      </c>
      <c r="AY379" s="174" t="s">
        <v>135</v>
      </c>
    </row>
    <row r="380" spans="1:65" s="13" customFormat="1">
      <c r="B380" s="172"/>
      <c r="D380" s="173" t="s">
        <v>145</v>
      </c>
      <c r="E380" s="174" t="s">
        <v>1</v>
      </c>
      <c r="F380" s="175" t="s">
        <v>776</v>
      </c>
      <c r="H380" s="176">
        <v>1.4430000000000001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145</v>
      </c>
      <c r="AU380" s="174" t="s">
        <v>143</v>
      </c>
      <c r="AV380" s="13" t="s">
        <v>143</v>
      </c>
      <c r="AW380" s="13" t="s">
        <v>33</v>
      </c>
      <c r="AX380" s="13" t="s">
        <v>76</v>
      </c>
      <c r="AY380" s="174" t="s">
        <v>135</v>
      </c>
    </row>
    <row r="381" spans="1:65" s="15" customFormat="1">
      <c r="B381" s="199"/>
      <c r="D381" s="173" t="s">
        <v>145</v>
      </c>
      <c r="E381" s="200" t="s">
        <v>1</v>
      </c>
      <c r="F381" s="201" t="s">
        <v>207</v>
      </c>
      <c r="H381" s="202">
        <v>5.5990000000000002</v>
      </c>
      <c r="I381" s="203"/>
      <c r="L381" s="199"/>
      <c r="M381" s="204"/>
      <c r="N381" s="205"/>
      <c r="O381" s="205"/>
      <c r="P381" s="205"/>
      <c r="Q381" s="205"/>
      <c r="R381" s="205"/>
      <c r="S381" s="205"/>
      <c r="T381" s="206"/>
      <c r="AT381" s="200" t="s">
        <v>145</v>
      </c>
      <c r="AU381" s="200" t="s">
        <v>143</v>
      </c>
      <c r="AV381" s="15" t="s">
        <v>142</v>
      </c>
      <c r="AW381" s="15" t="s">
        <v>33</v>
      </c>
      <c r="AX381" s="15" t="s">
        <v>84</v>
      </c>
      <c r="AY381" s="200" t="s">
        <v>135</v>
      </c>
    </row>
    <row r="382" spans="1:65" s="2" customFormat="1" ht="16.5" customHeight="1">
      <c r="A382" s="32"/>
      <c r="B382" s="157"/>
      <c r="C382" s="158" t="s">
        <v>777</v>
      </c>
      <c r="D382" s="158" t="s">
        <v>138</v>
      </c>
      <c r="E382" s="159" t="s">
        <v>778</v>
      </c>
      <c r="F382" s="160" t="s">
        <v>779</v>
      </c>
      <c r="G382" s="161" t="s">
        <v>301</v>
      </c>
      <c r="H382" s="162">
        <v>3.5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1.0000000000000001E-5</v>
      </c>
      <c r="R382" s="168">
        <f>Q382*H382</f>
        <v>3.5000000000000004E-5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200</v>
      </c>
      <c r="AT382" s="170" t="s">
        <v>138</v>
      </c>
      <c r="AU382" s="170" t="s">
        <v>143</v>
      </c>
      <c r="AY382" s="17" t="s">
        <v>135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143</v>
      </c>
      <c r="BK382" s="171">
        <f>ROUND(I382*H382,2)</f>
        <v>0</v>
      </c>
      <c r="BL382" s="17" t="s">
        <v>200</v>
      </c>
      <c r="BM382" s="170" t="s">
        <v>780</v>
      </c>
    </row>
    <row r="383" spans="1:65" s="2" customFormat="1" ht="16.5" customHeight="1">
      <c r="A383" s="32"/>
      <c r="B383" s="157"/>
      <c r="C383" s="188" t="s">
        <v>781</v>
      </c>
      <c r="D383" s="188" t="s">
        <v>193</v>
      </c>
      <c r="E383" s="189" t="s">
        <v>782</v>
      </c>
      <c r="F383" s="190" t="s">
        <v>783</v>
      </c>
      <c r="G383" s="191" t="s">
        <v>301</v>
      </c>
      <c r="H383" s="192">
        <v>4.08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8.9760000000000003E-4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290</v>
      </c>
      <c r="AT383" s="170" t="s">
        <v>193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200</v>
      </c>
      <c r="BM383" s="170" t="s">
        <v>784</v>
      </c>
    </row>
    <row r="384" spans="1:65" s="13" customFormat="1">
      <c r="B384" s="172"/>
      <c r="D384" s="173" t="s">
        <v>145</v>
      </c>
      <c r="F384" s="175" t="s">
        <v>785</v>
      </c>
      <c r="H384" s="176">
        <v>4.08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</v>
      </c>
      <c r="AX384" s="13" t="s">
        <v>84</v>
      </c>
      <c r="AY384" s="174" t="s">
        <v>135</v>
      </c>
    </row>
    <row r="385" spans="1:65" s="2" customFormat="1" ht="21.75" customHeight="1">
      <c r="A385" s="32"/>
      <c r="B385" s="157"/>
      <c r="C385" s="158" t="s">
        <v>786</v>
      </c>
      <c r="D385" s="158" t="s">
        <v>138</v>
      </c>
      <c r="E385" s="159" t="s">
        <v>787</v>
      </c>
      <c r="F385" s="160" t="s">
        <v>788</v>
      </c>
      <c r="G385" s="161" t="s">
        <v>235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200</v>
      </c>
      <c r="AT385" s="170" t="s">
        <v>138</v>
      </c>
      <c r="AU385" s="170" t="s">
        <v>143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143</v>
      </c>
      <c r="BK385" s="171">
        <f>ROUND(I385*H385,2)</f>
        <v>0</v>
      </c>
      <c r="BL385" s="17" t="s">
        <v>200</v>
      </c>
      <c r="BM385" s="170" t="s">
        <v>789</v>
      </c>
    </row>
    <row r="386" spans="1:65" s="2" customFormat="1" ht="21.75" customHeight="1">
      <c r="A386" s="32"/>
      <c r="B386" s="157"/>
      <c r="C386" s="158" t="s">
        <v>790</v>
      </c>
      <c r="D386" s="158" t="s">
        <v>138</v>
      </c>
      <c r="E386" s="159" t="s">
        <v>791</v>
      </c>
      <c r="F386" s="160" t="s">
        <v>792</v>
      </c>
      <c r="G386" s="161" t="s">
        <v>235</v>
      </c>
      <c r="H386" s="162">
        <v>1E-3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200</v>
      </c>
      <c r="AT386" s="170" t="s">
        <v>138</v>
      </c>
      <c r="AU386" s="170" t="s">
        <v>143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143</v>
      </c>
      <c r="BK386" s="171">
        <f>ROUND(I386*H386,2)</f>
        <v>0</v>
      </c>
      <c r="BL386" s="17" t="s">
        <v>200</v>
      </c>
      <c r="BM386" s="170" t="s">
        <v>793</v>
      </c>
    </row>
    <row r="387" spans="1:65" s="12" customFormat="1" ht="22.9" customHeight="1">
      <c r="B387" s="144"/>
      <c r="D387" s="145" t="s">
        <v>75</v>
      </c>
      <c r="E387" s="155" t="s">
        <v>794</v>
      </c>
      <c r="F387" s="155" t="s">
        <v>795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SUM(P388:P406)</f>
        <v>0</v>
      </c>
      <c r="Q387" s="150"/>
      <c r="R387" s="151">
        <f>SUM(R388:R406)</f>
        <v>1.4288932999999997</v>
      </c>
      <c r="S387" s="150"/>
      <c r="T387" s="152">
        <f>SUM(T388:T406)</f>
        <v>0</v>
      </c>
      <c r="AR387" s="145" t="s">
        <v>143</v>
      </c>
      <c r="AT387" s="153" t="s">
        <v>75</v>
      </c>
      <c r="AU387" s="153" t="s">
        <v>84</v>
      </c>
      <c r="AY387" s="145" t="s">
        <v>135</v>
      </c>
      <c r="BK387" s="154">
        <f>SUM(BK388:BK406)</f>
        <v>0</v>
      </c>
    </row>
    <row r="388" spans="1:65" s="2" customFormat="1" ht="21.75" customHeight="1">
      <c r="A388" s="32"/>
      <c r="B388" s="157"/>
      <c r="C388" s="158" t="s">
        <v>796</v>
      </c>
      <c r="D388" s="158" t="s">
        <v>138</v>
      </c>
      <c r="E388" s="159" t="s">
        <v>797</v>
      </c>
      <c r="F388" s="160" t="s">
        <v>798</v>
      </c>
      <c r="G388" s="161" t="s">
        <v>301</v>
      </c>
      <c r="H388" s="162">
        <v>13.69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4.7914999999999998E-3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200</v>
      </c>
      <c r="AT388" s="170" t="s">
        <v>138</v>
      </c>
      <c r="AU388" s="170" t="s">
        <v>143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143</v>
      </c>
      <c r="BK388" s="171">
        <f>ROUND(I388*H388,2)</f>
        <v>0</v>
      </c>
      <c r="BL388" s="17" t="s">
        <v>200</v>
      </c>
      <c r="BM388" s="170" t="s">
        <v>799</v>
      </c>
    </row>
    <row r="389" spans="1:65" s="13" customFormat="1">
      <c r="B389" s="172"/>
      <c r="D389" s="173" t="s">
        <v>145</v>
      </c>
      <c r="E389" s="174" t="s">
        <v>1</v>
      </c>
      <c r="F389" s="175" t="s">
        <v>800</v>
      </c>
      <c r="H389" s="176">
        <v>3.75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145</v>
      </c>
      <c r="AU389" s="174" t="s">
        <v>143</v>
      </c>
      <c r="AV389" s="13" t="s">
        <v>143</v>
      </c>
      <c r="AW389" s="13" t="s">
        <v>33</v>
      </c>
      <c r="AX389" s="13" t="s">
        <v>76</v>
      </c>
      <c r="AY389" s="174" t="s">
        <v>135</v>
      </c>
    </row>
    <row r="390" spans="1:65" s="13" customFormat="1">
      <c r="B390" s="172"/>
      <c r="D390" s="173" t="s">
        <v>145</v>
      </c>
      <c r="E390" s="174" t="s">
        <v>1</v>
      </c>
      <c r="F390" s="175" t="s">
        <v>643</v>
      </c>
      <c r="H390" s="176">
        <v>8.4700000000000006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145</v>
      </c>
      <c r="AU390" s="174" t="s">
        <v>143</v>
      </c>
      <c r="AV390" s="13" t="s">
        <v>143</v>
      </c>
      <c r="AW390" s="13" t="s">
        <v>33</v>
      </c>
      <c r="AX390" s="13" t="s">
        <v>76</v>
      </c>
      <c r="AY390" s="174" t="s">
        <v>135</v>
      </c>
    </row>
    <row r="391" spans="1:65" s="13" customFormat="1">
      <c r="B391" s="172"/>
      <c r="D391" s="173" t="s">
        <v>145</v>
      </c>
      <c r="E391" s="174" t="s">
        <v>1</v>
      </c>
      <c r="F391" s="175" t="s">
        <v>801</v>
      </c>
      <c r="H391" s="176">
        <v>1.47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145</v>
      </c>
      <c r="AU391" s="174" t="s">
        <v>143</v>
      </c>
      <c r="AV391" s="13" t="s">
        <v>143</v>
      </c>
      <c r="AW391" s="13" t="s">
        <v>33</v>
      </c>
      <c r="AX391" s="13" t="s">
        <v>76</v>
      </c>
      <c r="AY391" s="174" t="s">
        <v>135</v>
      </c>
    </row>
    <row r="392" spans="1:65" s="15" customFormat="1">
      <c r="B392" s="199"/>
      <c r="D392" s="173" t="s">
        <v>145</v>
      </c>
      <c r="E392" s="200" t="s">
        <v>1</v>
      </c>
      <c r="F392" s="201" t="s">
        <v>207</v>
      </c>
      <c r="H392" s="202">
        <v>13.690000000000001</v>
      </c>
      <c r="I392" s="203"/>
      <c r="L392" s="199"/>
      <c r="M392" s="204"/>
      <c r="N392" s="205"/>
      <c r="O392" s="205"/>
      <c r="P392" s="205"/>
      <c r="Q392" s="205"/>
      <c r="R392" s="205"/>
      <c r="S392" s="205"/>
      <c r="T392" s="206"/>
      <c r="AT392" s="200" t="s">
        <v>145</v>
      </c>
      <c r="AU392" s="200" t="s">
        <v>143</v>
      </c>
      <c r="AV392" s="15" t="s">
        <v>142</v>
      </c>
      <c r="AW392" s="15" t="s">
        <v>33</v>
      </c>
      <c r="AX392" s="15" t="s">
        <v>84</v>
      </c>
      <c r="AY392" s="200" t="s">
        <v>135</v>
      </c>
    </row>
    <row r="393" spans="1:65" s="2" customFormat="1" ht="16.5" customHeight="1">
      <c r="A393" s="32"/>
      <c r="B393" s="157"/>
      <c r="C393" s="188" t="s">
        <v>802</v>
      </c>
      <c r="D393" s="188" t="s">
        <v>193</v>
      </c>
      <c r="E393" s="189" t="s">
        <v>803</v>
      </c>
      <c r="F393" s="190" t="s">
        <v>804</v>
      </c>
      <c r="G393" s="191" t="s">
        <v>190</v>
      </c>
      <c r="H393" s="192">
        <v>37.648000000000003</v>
      </c>
      <c r="I393" s="193"/>
      <c r="J393" s="194">
        <f>ROUND(I393*H393,2)</f>
        <v>0</v>
      </c>
      <c r="K393" s="195"/>
      <c r="L393" s="196"/>
      <c r="M393" s="197" t="s">
        <v>1</v>
      </c>
      <c r="N393" s="198" t="s">
        <v>42</v>
      </c>
      <c r="O393" s="58"/>
      <c r="P393" s="168">
        <f>O393*H393</f>
        <v>0</v>
      </c>
      <c r="Q393" s="168">
        <v>0</v>
      </c>
      <c r="R393" s="168">
        <f>Q393*H393</f>
        <v>0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290</v>
      </c>
      <c r="AT393" s="170" t="s">
        <v>193</v>
      </c>
      <c r="AU393" s="170" t="s">
        <v>143</v>
      </c>
      <c r="AY393" s="17" t="s">
        <v>135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143</v>
      </c>
      <c r="BK393" s="171">
        <f>ROUND(I393*H393,2)</f>
        <v>0</v>
      </c>
      <c r="BL393" s="17" t="s">
        <v>200</v>
      </c>
      <c r="BM393" s="170" t="s">
        <v>805</v>
      </c>
    </row>
    <row r="394" spans="1:65" s="13" customFormat="1">
      <c r="B394" s="172"/>
      <c r="D394" s="173" t="s">
        <v>145</v>
      </c>
      <c r="E394" s="174" t="s">
        <v>1</v>
      </c>
      <c r="F394" s="175" t="s">
        <v>806</v>
      </c>
      <c r="H394" s="176">
        <v>37.648000000000003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145</v>
      </c>
      <c r="AU394" s="174" t="s">
        <v>143</v>
      </c>
      <c r="AV394" s="13" t="s">
        <v>143</v>
      </c>
      <c r="AW394" s="13" t="s">
        <v>33</v>
      </c>
      <c r="AX394" s="13" t="s">
        <v>84</v>
      </c>
      <c r="AY394" s="174" t="s">
        <v>135</v>
      </c>
    </row>
    <row r="395" spans="1:65" s="2" customFormat="1" ht="21.75" customHeight="1">
      <c r="A395" s="32"/>
      <c r="B395" s="157"/>
      <c r="C395" s="158" t="s">
        <v>807</v>
      </c>
      <c r="D395" s="158" t="s">
        <v>138</v>
      </c>
      <c r="E395" s="159" t="s">
        <v>808</v>
      </c>
      <c r="F395" s="160" t="s">
        <v>809</v>
      </c>
      <c r="G395" s="161" t="s">
        <v>141</v>
      </c>
      <c r="H395" s="162">
        <v>27.94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3.3619999999999997E-2</v>
      </c>
      <c r="R395" s="168">
        <f>Q395*H395</f>
        <v>0.93934279999999992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200</v>
      </c>
      <c r="AT395" s="170" t="s">
        <v>138</v>
      </c>
      <c r="AU395" s="170" t="s">
        <v>143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143</v>
      </c>
      <c r="BK395" s="171">
        <f>ROUND(I395*H395,2)</f>
        <v>0</v>
      </c>
      <c r="BL395" s="17" t="s">
        <v>200</v>
      </c>
      <c r="BM395" s="170" t="s">
        <v>810</v>
      </c>
    </row>
    <row r="396" spans="1:65" s="13" customFormat="1">
      <c r="B396" s="172"/>
      <c r="D396" s="173" t="s">
        <v>145</v>
      </c>
      <c r="E396" s="174" t="s">
        <v>1</v>
      </c>
      <c r="F396" s="175" t="s">
        <v>811</v>
      </c>
      <c r="H396" s="176">
        <v>16.920000000000002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143</v>
      </c>
      <c r="AV396" s="13" t="s">
        <v>143</v>
      </c>
      <c r="AW396" s="13" t="s">
        <v>33</v>
      </c>
      <c r="AX396" s="13" t="s">
        <v>76</v>
      </c>
      <c r="AY396" s="174" t="s">
        <v>135</v>
      </c>
    </row>
    <row r="397" spans="1:65" s="13" customFormat="1">
      <c r="B397" s="172"/>
      <c r="D397" s="173" t="s">
        <v>145</v>
      </c>
      <c r="E397" s="174" t="s">
        <v>1</v>
      </c>
      <c r="F397" s="175" t="s">
        <v>812</v>
      </c>
      <c r="H397" s="176">
        <v>0.18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145</v>
      </c>
      <c r="AU397" s="174" t="s">
        <v>143</v>
      </c>
      <c r="AV397" s="13" t="s">
        <v>143</v>
      </c>
      <c r="AW397" s="13" t="s">
        <v>33</v>
      </c>
      <c r="AX397" s="13" t="s">
        <v>76</v>
      </c>
      <c r="AY397" s="174" t="s">
        <v>135</v>
      </c>
    </row>
    <row r="398" spans="1:65" s="13" customFormat="1">
      <c r="B398" s="172"/>
      <c r="D398" s="173" t="s">
        <v>145</v>
      </c>
      <c r="E398" s="174" t="s">
        <v>1</v>
      </c>
      <c r="F398" s="175" t="s">
        <v>813</v>
      </c>
      <c r="H398" s="176">
        <v>7.56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143</v>
      </c>
      <c r="AV398" s="13" t="s">
        <v>143</v>
      </c>
      <c r="AW398" s="13" t="s">
        <v>33</v>
      </c>
      <c r="AX398" s="13" t="s">
        <v>76</v>
      </c>
      <c r="AY398" s="174" t="s">
        <v>135</v>
      </c>
    </row>
    <row r="399" spans="1:65" s="13" customFormat="1">
      <c r="B399" s="172"/>
      <c r="D399" s="173" t="s">
        <v>145</v>
      </c>
      <c r="E399" s="174" t="s">
        <v>1</v>
      </c>
      <c r="F399" s="175" t="s">
        <v>814</v>
      </c>
      <c r="H399" s="176">
        <v>3.28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145</v>
      </c>
      <c r="AU399" s="174" t="s">
        <v>143</v>
      </c>
      <c r="AV399" s="13" t="s">
        <v>143</v>
      </c>
      <c r="AW399" s="13" t="s">
        <v>33</v>
      </c>
      <c r="AX399" s="13" t="s">
        <v>76</v>
      </c>
      <c r="AY399" s="174" t="s">
        <v>135</v>
      </c>
    </row>
    <row r="400" spans="1:65" s="15" customFormat="1">
      <c r="B400" s="199"/>
      <c r="D400" s="173" t="s">
        <v>145</v>
      </c>
      <c r="E400" s="200" t="s">
        <v>1</v>
      </c>
      <c r="F400" s="201" t="s">
        <v>207</v>
      </c>
      <c r="H400" s="202">
        <v>27.94</v>
      </c>
      <c r="I400" s="203"/>
      <c r="L400" s="199"/>
      <c r="M400" s="204"/>
      <c r="N400" s="205"/>
      <c r="O400" s="205"/>
      <c r="P400" s="205"/>
      <c r="Q400" s="205"/>
      <c r="R400" s="205"/>
      <c r="S400" s="205"/>
      <c r="T400" s="206"/>
      <c r="AT400" s="200" t="s">
        <v>145</v>
      </c>
      <c r="AU400" s="200" t="s">
        <v>143</v>
      </c>
      <c r="AV400" s="15" t="s">
        <v>142</v>
      </c>
      <c r="AW400" s="15" t="s">
        <v>33</v>
      </c>
      <c r="AX400" s="15" t="s">
        <v>84</v>
      </c>
      <c r="AY400" s="200" t="s">
        <v>135</v>
      </c>
    </row>
    <row r="401" spans="1:65" s="2" customFormat="1" ht="21.75" customHeight="1">
      <c r="A401" s="32"/>
      <c r="B401" s="157"/>
      <c r="C401" s="188" t="s">
        <v>815</v>
      </c>
      <c r="D401" s="188" t="s">
        <v>193</v>
      </c>
      <c r="E401" s="189" t="s">
        <v>816</v>
      </c>
      <c r="F401" s="190" t="s">
        <v>817</v>
      </c>
      <c r="G401" s="191" t="s">
        <v>141</v>
      </c>
      <c r="H401" s="192">
        <v>30.734000000000002</v>
      </c>
      <c r="I401" s="193"/>
      <c r="J401" s="194">
        <f>ROUND(I401*H401,2)</f>
        <v>0</v>
      </c>
      <c r="K401" s="195"/>
      <c r="L401" s="196"/>
      <c r="M401" s="197" t="s">
        <v>1</v>
      </c>
      <c r="N401" s="198" t="s">
        <v>42</v>
      </c>
      <c r="O401" s="58"/>
      <c r="P401" s="168">
        <f>O401*H401</f>
        <v>0</v>
      </c>
      <c r="Q401" s="168">
        <v>1.55E-2</v>
      </c>
      <c r="R401" s="168">
        <f>Q401*H401</f>
        <v>0.47637700000000005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290</v>
      </c>
      <c r="AT401" s="170" t="s">
        <v>193</v>
      </c>
      <c r="AU401" s="170" t="s">
        <v>143</v>
      </c>
      <c r="AY401" s="17" t="s">
        <v>135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143</v>
      </c>
      <c r="BK401" s="171">
        <f>ROUND(I401*H401,2)</f>
        <v>0</v>
      </c>
      <c r="BL401" s="17" t="s">
        <v>200</v>
      </c>
      <c r="BM401" s="170" t="s">
        <v>818</v>
      </c>
    </row>
    <row r="402" spans="1:65" s="13" customFormat="1">
      <c r="B402" s="172"/>
      <c r="D402" s="173" t="s">
        <v>145</v>
      </c>
      <c r="E402" s="174" t="s">
        <v>1</v>
      </c>
      <c r="F402" s="175" t="s">
        <v>819</v>
      </c>
      <c r="H402" s="176">
        <v>30.734000000000002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145</v>
      </c>
      <c r="AU402" s="174" t="s">
        <v>143</v>
      </c>
      <c r="AV402" s="13" t="s">
        <v>143</v>
      </c>
      <c r="AW402" s="13" t="s">
        <v>33</v>
      </c>
      <c r="AX402" s="13" t="s">
        <v>84</v>
      </c>
      <c r="AY402" s="174" t="s">
        <v>135</v>
      </c>
    </row>
    <row r="403" spans="1:65" s="2" customFormat="1" ht="16.5" customHeight="1">
      <c r="A403" s="32"/>
      <c r="B403" s="157"/>
      <c r="C403" s="158" t="s">
        <v>820</v>
      </c>
      <c r="D403" s="158" t="s">
        <v>138</v>
      </c>
      <c r="E403" s="159" t="s">
        <v>821</v>
      </c>
      <c r="F403" s="160" t="s">
        <v>822</v>
      </c>
      <c r="G403" s="161" t="s">
        <v>141</v>
      </c>
      <c r="H403" s="162">
        <v>27.94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2.9999999999999997E-4</v>
      </c>
      <c r="R403" s="168">
        <f>Q403*H403</f>
        <v>8.3819999999999988E-3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200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200</v>
      </c>
      <c r="BM403" s="170" t="s">
        <v>823</v>
      </c>
    </row>
    <row r="404" spans="1:65" s="2" customFormat="1" ht="21.75" customHeight="1">
      <c r="A404" s="32"/>
      <c r="B404" s="157"/>
      <c r="C404" s="158" t="s">
        <v>824</v>
      </c>
      <c r="D404" s="158" t="s">
        <v>138</v>
      </c>
      <c r="E404" s="159" t="s">
        <v>825</v>
      </c>
      <c r="F404" s="160" t="s">
        <v>826</v>
      </c>
      <c r="G404" s="161" t="s">
        <v>235</v>
      </c>
      <c r="H404" s="162">
        <v>1.429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200</v>
      </c>
      <c r="AT404" s="170" t="s">
        <v>138</v>
      </c>
      <c r="AU404" s="170" t="s">
        <v>143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143</v>
      </c>
      <c r="BK404" s="171">
        <f>ROUND(I404*H404,2)</f>
        <v>0</v>
      </c>
      <c r="BL404" s="17" t="s">
        <v>200</v>
      </c>
      <c r="BM404" s="170" t="s">
        <v>827</v>
      </c>
    </row>
    <row r="405" spans="1:65" s="2" customFormat="1" ht="21.75" customHeight="1">
      <c r="A405" s="32"/>
      <c r="B405" s="157"/>
      <c r="C405" s="158" t="s">
        <v>828</v>
      </c>
      <c r="D405" s="158" t="s">
        <v>138</v>
      </c>
      <c r="E405" s="159" t="s">
        <v>829</v>
      </c>
      <c r="F405" s="160" t="s">
        <v>830</v>
      </c>
      <c r="G405" s="161" t="s">
        <v>235</v>
      </c>
      <c r="H405" s="162">
        <v>1.429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200</v>
      </c>
      <c r="AT405" s="170" t="s">
        <v>138</v>
      </c>
      <c r="AU405" s="170" t="s">
        <v>143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143</v>
      </c>
      <c r="BK405" s="171">
        <f>ROUND(I405*H405,2)</f>
        <v>0</v>
      </c>
      <c r="BL405" s="17" t="s">
        <v>200</v>
      </c>
      <c r="BM405" s="170" t="s">
        <v>831</v>
      </c>
    </row>
    <row r="406" spans="1:65" s="2" customFormat="1" ht="16.5" customHeight="1">
      <c r="A406" s="32"/>
      <c r="B406" s="157"/>
      <c r="C406" s="158"/>
      <c r="D406" s="158"/>
      <c r="E406" s="159"/>
      <c r="F406" s="160"/>
      <c r="G406" s="161"/>
      <c r="H406" s="162"/>
      <c r="I406" s="163"/>
      <c r="J406" s="164"/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0</v>
      </c>
      <c r="R406" s="168">
        <f>Q406*H406</f>
        <v>0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200</v>
      </c>
      <c r="AT406" s="170" t="s">
        <v>138</v>
      </c>
      <c r="AU406" s="170" t="s">
        <v>143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143</v>
      </c>
      <c r="BK406" s="171">
        <f>ROUND(I406*H406,2)</f>
        <v>0</v>
      </c>
      <c r="BL406" s="17" t="s">
        <v>200</v>
      </c>
      <c r="BM406" s="170" t="s">
        <v>832</v>
      </c>
    </row>
    <row r="407" spans="1:65" s="12" customFormat="1" ht="22.9" customHeight="1">
      <c r="B407" s="144"/>
      <c r="D407" s="145" t="s">
        <v>75</v>
      </c>
      <c r="E407" s="155" t="s">
        <v>833</v>
      </c>
      <c r="F407" s="155" t="s">
        <v>834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SUM(P408:P412)</f>
        <v>0</v>
      </c>
      <c r="Q407" s="150"/>
      <c r="R407" s="151">
        <f>SUM(R408:R412)</f>
        <v>1.6169999999999999E-3</v>
      </c>
      <c r="S407" s="150"/>
      <c r="T407" s="152">
        <f>SUM(T408:T412)</f>
        <v>0</v>
      </c>
      <c r="AR407" s="145" t="s">
        <v>143</v>
      </c>
      <c r="AT407" s="153" t="s">
        <v>75</v>
      </c>
      <c r="AU407" s="153" t="s">
        <v>84</v>
      </c>
      <c r="AY407" s="145" t="s">
        <v>135</v>
      </c>
      <c r="BK407" s="154">
        <f>SUM(BK408:BK412)</f>
        <v>0</v>
      </c>
    </row>
    <row r="408" spans="1:65" s="2" customFormat="1" ht="21.75" customHeight="1">
      <c r="A408" s="32"/>
      <c r="B408" s="157"/>
      <c r="C408" s="158" t="s">
        <v>835</v>
      </c>
      <c r="D408" s="158" t="s">
        <v>138</v>
      </c>
      <c r="E408" s="159" t="s">
        <v>836</v>
      </c>
      <c r="F408" s="160" t="s">
        <v>837</v>
      </c>
      <c r="G408" s="161" t="s">
        <v>141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6.9999999999999994E-5</v>
      </c>
      <c r="R408" s="168">
        <f>Q408*H408</f>
        <v>3.4299999999999999E-4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200</v>
      </c>
      <c r="AT408" s="170" t="s">
        <v>138</v>
      </c>
      <c r="AU408" s="170" t="s">
        <v>143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143</v>
      </c>
      <c r="BK408" s="171">
        <f>ROUND(I408*H408,2)</f>
        <v>0</v>
      </c>
      <c r="BL408" s="17" t="s">
        <v>200</v>
      </c>
      <c r="BM408" s="170" t="s">
        <v>838</v>
      </c>
    </row>
    <row r="409" spans="1:65" s="2" customFormat="1" ht="21.75" customHeight="1">
      <c r="A409" s="32"/>
      <c r="B409" s="157"/>
      <c r="C409" s="158" t="s">
        <v>839</v>
      </c>
      <c r="D409" s="158" t="s">
        <v>138</v>
      </c>
      <c r="E409" s="159" t="s">
        <v>840</v>
      </c>
      <c r="F409" s="160" t="s">
        <v>841</v>
      </c>
      <c r="G409" s="161" t="s">
        <v>141</v>
      </c>
      <c r="H409" s="162">
        <v>4.9000000000000004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1.3999999999999999E-4</v>
      </c>
      <c r="R409" s="168">
        <f>Q409*H409</f>
        <v>6.8599999999999998E-4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200</v>
      </c>
      <c r="AT409" s="170" t="s">
        <v>138</v>
      </c>
      <c r="AU409" s="170" t="s">
        <v>143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143</v>
      </c>
      <c r="BK409" s="171">
        <f>ROUND(I409*H409,2)</f>
        <v>0</v>
      </c>
      <c r="BL409" s="17" t="s">
        <v>200</v>
      </c>
      <c r="BM409" s="170" t="s">
        <v>842</v>
      </c>
    </row>
    <row r="410" spans="1:65" s="14" customFormat="1">
      <c r="B410" s="181"/>
      <c r="D410" s="173" t="s">
        <v>145</v>
      </c>
      <c r="E410" s="182" t="s">
        <v>1</v>
      </c>
      <c r="F410" s="183" t="s">
        <v>843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145</v>
      </c>
      <c r="AU410" s="182" t="s">
        <v>143</v>
      </c>
      <c r="AV410" s="14" t="s">
        <v>84</v>
      </c>
      <c r="AW410" s="14" t="s">
        <v>33</v>
      </c>
      <c r="AX410" s="14" t="s">
        <v>76</v>
      </c>
      <c r="AY410" s="182" t="s">
        <v>135</v>
      </c>
    </row>
    <row r="411" spans="1:65" s="13" customFormat="1">
      <c r="B411" s="172"/>
      <c r="D411" s="173" t="s">
        <v>145</v>
      </c>
      <c r="E411" s="174" t="s">
        <v>1</v>
      </c>
      <c r="F411" s="175" t="s">
        <v>844</v>
      </c>
      <c r="H411" s="176">
        <v>4.9000000000000004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145</v>
      </c>
      <c r="AU411" s="174" t="s">
        <v>143</v>
      </c>
      <c r="AV411" s="13" t="s">
        <v>143</v>
      </c>
      <c r="AW411" s="13" t="s">
        <v>33</v>
      </c>
      <c r="AX411" s="13" t="s">
        <v>84</v>
      </c>
      <c r="AY411" s="174" t="s">
        <v>135</v>
      </c>
    </row>
    <row r="412" spans="1:65" s="2" customFormat="1" ht="21.75" customHeight="1">
      <c r="A412" s="32"/>
      <c r="B412" s="157"/>
      <c r="C412" s="158" t="s">
        <v>845</v>
      </c>
      <c r="D412" s="158" t="s">
        <v>138</v>
      </c>
      <c r="E412" s="159" t="s">
        <v>846</v>
      </c>
      <c r="F412" s="160" t="s">
        <v>847</v>
      </c>
      <c r="G412" s="161" t="s">
        <v>141</v>
      </c>
      <c r="H412" s="162">
        <v>4.9000000000000004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1.2E-4</v>
      </c>
      <c r="R412" s="168">
        <f>Q412*H412</f>
        <v>5.8800000000000009E-4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200</v>
      </c>
      <c r="AT412" s="170" t="s">
        <v>138</v>
      </c>
      <c r="AU412" s="170" t="s">
        <v>143</v>
      </c>
      <c r="AY412" s="17" t="s">
        <v>135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143</v>
      </c>
      <c r="BK412" s="171">
        <f>ROUND(I412*H412,2)</f>
        <v>0</v>
      </c>
      <c r="BL412" s="17" t="s">
        <v>200</v>
      </c>
      <c r="BM412" s="170" t="s">
        <v>848</v>
      </c>
    </row>
    <row r="413" spans="1:65" s="12" customFormat="1" ht="22.9" customHeight="1">
      <c r="B413" s="144"/>
      <c r="D413" s="145" t="s">
        <v>75</v>
      </c>
      <c r="E413" s="155" t="s">
        <v>849</v>
      </c>
      <c r="F413" s="155" t="s">
        <v>850</v>
      </c>
      <c r="I413" s="147"/>
      <c r="J413" s="156">
        <f>BK413</f>
        <v>0</v>
      </c>
      <c r="L413" s="144"/>
      <c r="M413" s="149"/>
      <c r="N413" s="150"/>
      <c r="O413" s="150"/>
      <c r="P413" s="151">
        <f>SUM(P414:P430)</f>
        <v>0</v>
      </c>
      <c r="Q413" s="150"/>
      <c r="R413" s="151">
        <f>SUM(R414:R430)</f>
        <v>1.2965540000000001E-2</v>
      </c>
      <c r="S413" s="150"/>
      <c r="T413" s="152">
        <f>SUM(T414:T430)</f>
        <v>4.4733000000000001E-4</v>
      </c>
      <c r="AR413" s="145" t="s">
        <v>143</v>
      </c>
      <c r="AT413" s="153" t="s">
        <v>75</v>
      </c>
      <c r="AU413" s="153" t="s">
        <v>84</v>
      </c>
      <c r="AY413" s="145" t="s">
        <v>135</v>
      </c>
      <c r="BK413" s="154">
        <f>SUM(BK414:BK430)</f>
        <v>0</v>
      </c>
    </row>
    <row r="414" spans="1:65" s="2" customFormat="1" ht="21.75" customHeight="1">
      <c r="A414" s="32"/>
      <c r="B414" s="157"/>
      <c r="C414" s="158" t="s">
        <v>851</v>
      </c>
      <c r="D414" s="158" t="s">
        <v>138</v>
      </c>
      <c r="E414" s="159" t="s">
        <v>198</v>
      </c>
      <c r="F414" s="160" t="s">
        <v>199</v>
      </c>
      <c r="G414" s="161" t="s">
        <v>141</v>
      </c>
      <c r="H414" s="162">
        <v>31.141999999999999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0</v>
      </c>
      <c r="R414" s="168">
        <f>Q414*H414</f>
        <v>0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200</v>
      </c>
      <c r="AT414" s="170" t="s">
        <v>138</v>
      </c>
      <c r="AU414" s="170" t="s">
        <v>143</v>
      </c>
      <c r="AY414" s="17" t="s">
        <v>135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143</v>
      </c>
      <c r="BK414" s="171">
        <f>ROUND(I414*H414,2)</f>
        <v>0</v>
      </c>
      <c r="BL414" s="17" t="s">
        <v>200</v>
      </c>
      <c r="BM414" s="170" t="s">
        <v>852</v>
      </c>
    </row>
    <row r="415" spans="1:65" s="14" customFormat="1">
      <c r="B415" s="181"/>
      <c r="D415" s="173" t="s">
        <v>145</v>
      </c>
      <c r="E415" s="182" t="s">
        <v>1</v>
      </c>
      <c r="F415" s="183" t="s">
        <v>204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145</v>
      </c>
      <c r="AU415" s="182" t="s">
        <v>143</v>
      </c>
      <c r="AV415" s="14" t="s">
        <v>84</v>
      </c>
      <c r="AW415" s="14" t="s">
        <v>33</v>
      </c>
      <c r="AX415" s="14" t="s">
        <v>76</v>
      </c>
      <c r="AY415" s="182" t="s">
        <v>135</v>
      </c>
    </row>
    <row r="416" spans="1:65" s="13" customFormat="1">
      <c r="B416" s="172"/>
      <c r="D416" s="173" t="s">
        <v>145</v>
      </c>
      <c r="E416" s="174" t="s">
        <v>1</v>
      </c>
      <c r="F416" s="175" t="s">
        <v>853</v>
      </c>
      <c r="H416" s="176">
        <v>0.88500000000000001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143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3" customFormat="1">
      <c r="B417" s="172"/>
      <c r="D417" s="173" t="s">
        <v>145</v>
      </c>
      <c r="E417" s="174" t="s">
        <v>1</v>
      </c>
      <c r="F417" s="175" t="s">
        <v>277</v>
      </c>
      <c r="H417" s="176">
        <v>4.3630000000000004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145</v>
      </c>
      <c r="AU417" s="174" t="s">
        <v>143</v>
      </c>
      <c r="AV417" s="13" t="s">
        <v>143</v>
      </c>
      <c r="AW417" s="13" t="s">
        <v>33</v>
      </c>
      <c r="AX417" s="13" t="s">
        <v>76</v>
      </c>
      <c r="AY417" s="174" t="s">
        <v>135</v>
      </c>
    </row>
    <row r="418" spans="1:65" s="14" customFormat="1">
      <c r="B418" s="181"/>
      <c r="D418" s="173" t="s">
        <v>145</v>
      </c>
      <c r="E418" s="182" t="s">
        <v>1</v>
      </c>
      <c r="F418" s="183" t="s">
        <v>854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145</v>
      </c>
      <c r="AU418" s="182" t="s">
        <v>143</v>
      </c>
      <c r="AV418" s="14" t="s">
        <v>84</v>
      </c>
      <c r="AW418" s="14" t="s">
        <v>33</v>
      </c>
      <c r="AX418" s="14" t="s">
        <v>76</v>
      </c>
      <c r="AY418" s="182" t="s">
        <v>135</v>
      </c>
    </row>
    <row r="419" spans="1:65" s="13" customFormat="1">
      <c r="B419" s="172"/>
      <c r="D419" s="173" t="s">
        <v>145</v>
      </c>
      <c r="E419" s="174" t="s">
        <v>1</v>
      </c>
      <c r="F419" s="175" t="s">
        <v>855</v>
      </c>
      <c r="H419" s="176">
        <v>5.0819999999999999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145</v>
      </c>
      <c r="AU419" s="174" t="s">
        <v>143</v>
      </c>
      <c r="AV419" s="13" t="s">
        <v>143</v>
      </c>
      <c r="AW419" s="13" t="s">
        <v>33</v>
      </c>
      <c r="AX419" s="13" t="s">
        <v>76</v>
      </c>
      <c r="AY419" s="174" t="s">
        <v>135</v>
      </c>
    </row>
    <row r="420" spans="1:65" s="13" customFormat="1">
      <c r="B420" s="172"/>
      <c r="D420" s="173" t="s">
        <v>145</v>
      </c>
      <c r="E420" s="174" t="s">
        <v>1</v>
      </c>
      <c r="F420" s="175" t="s">
        <v>856</v>
      </c>
      <c r="H420" s="176">
        <v>2.2679999999999998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3" customFormat="1">
      <c r="B421" s="172"/>
      <c r="D421" s="173" t="s">
        <v>145</v>
      </c>
      <c r="E421" s="174" t="s">
        <v>1</v>
      </c>
      <c r="F421" s="175" t="s">
        <v>857</v>
      </c>
      <c r="H421" s="176">
        <v>1.1040000000000001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145</v>
      </c>
      <c r="AU421" s="174" t="s">
        <v>143</v>
      </c>
      <c r="AV421" s="13" t="s">
        <v>143</v>
      </c>
      <c r="AW421" s="13" t="s">
        <v>33</v>
      </c>
      <c r="AX421" s="13" t="s">
        <v>76</v>
      </c>
      <c r="AY421" s="174" t="s">
        <v>135</v>
      </c>
    </row>
    <row r="422" spans="1:65" s="14" customFormat="1">
      <c r="B422" s="181"/>
      <c r="D422" s="173" t="s">
        <v>145</v>
      </c>
      <c r="E422" s="182" t="s">
        <v>1</v>
      </c>
      <c r="F422" s="183" t="s">
        <v>858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145</v>
      </c>
      <c r="AU422" s="182" t="s">
        <v>143</v>
      </c>
      <c r="AV422" s="14" t="s">
        <v>84</v>
      </c>
      <c r="AW422" s="14" t="s">
        <v>33</v>
      </c>
      <c r="AX422" s="14" t="s">
        <v>76</v>
      </c>
      <c r="AY422" s="182" t="s">
        <v>135</v>
      </c>
    </row>
    <row r="423" spans="1:65" s="13" customFormat="1">
      <c r="B423" s="172"/>
      <c r="D423" s="173" t="s">
        <v>145</v>
      </c>
      <c r="E423" s="174" t="s">
        <v>1</v>
      </c>
      <c r="F423" s="175" t="s">
        <v>859</v>
      </c>
      <c r="H423" s="176">
        <v>8.84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145</v>
      </c>
      <c r="AU423" s="174" t="s">
        <v>143</v>
      </c>
      <c r="AV423" s="13" t="s">
        <v>143</v>
      </c>
      <c r="AW423" s="13" t="s">
        <v>33</v>
      </c>
      <c r="AX423" s="13" t="s">
        <v>76</v>
      </c>
      <c r="AY423" s="174" t="s">
        <v>135</v>
      </c>
    </row>
    <row r="424" spans="1:65" s="13" customFormat="1">
      <c r="B424" s="172"/>
      <c r="D424" s="173" t="s">
        <v>145</v>
      </c>
      <c r="E424" s="174" t="s">
        <v>1</v>
      </c>
      <c r="F424" s="175" t="s">
        <v>860</v>
      </c>
      <c r="H424" s="176">
        <v>8.6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145</v>
      </c>
      <c r="AU424" s="174" t="s">
        <v>143</v>
      </c>
      <c r="AV424" s="13" t="s">
        <v>143</v>
      </c>
      <c r="AW424" s="13" t="s">
        <v>33</v>
      </c>
      <c r="AX424" s="13" t="s">
        <v>76</v>
      </c>
      <c r="AY424" s="174" t="s">
        <v>135</v>
      </c>
    </row>
    <row r="425" spans="1:65" s="15" customFormat="1">
      <c r="B425" s="199"/>
      <c r="D425" s="173" t="s">
        <v>145</v>
      </c>
      <c r="E425" s="200" t="s">
        <v>1</v>
      </c>
      <c r="F425" s="201" t="s">
        <v>207</v>
      </c>
      <c r="H425" s="202">
        <v>31.141999999999996</v>
      </c>
      <c r="I425" s="203"/>
      <c r="L425" s="199"/>
      <c r="M425" s="204"/>
      <c r="N425" s="205"/>
      <c r="O425" s="205"/>
      <c r="P425" s="205"/>
      <c r="Q425" s="205"/>
      <c r="R425" s="205"/>
      <c r="S425" s="205"/>
      <c r="T425" s="206"/>
      <c r="AT425" s="200" t="s">
        <v>145</v>
      </c>
      <c r="AU425" s="200" t="s">
        <v>143</v>
      </c>
      <c r="AV425" s="15" t="s">
        <v>142</v>
      </c>
      <c r="AW425" s="15" t="s">
        <v>33</v>
      </c>
      <c r="AX425" s="15" t="s">
        <v>84</v>
      </c>
      <c r="AY425" s="200" t="s">
        <v>135</v>
      </c>
    </row>
    <row r="426" spans="1:65" s="2" customFormat="1" ht="16.5" customHeight="1">
      <c r="A426" s="32"/>
      <c r="B426" s="157"/>
      <c r="C426" s="158" t="s">
        <v>861</v>
      </c>
      <c r="D426" s="158" t="s">
        <v>138</v>
      </c>
      <c r="E426" s="159" t="s">
        <v>862</v>
      </c>
      <c r="F426" s="160" t="s">
        <v>863</v>
      </c>
      <c r="G426" s="161" t="s">
        <v>141</v>
      </c>
      <c r="H426" s="162">
        <v>1.4430000000000001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1E-3</v>
      </c>
      <c r="R426" s="168">
        <f>Q426*H426</f>
        <v>1.4430000000000001E-3</v>
      </c>
      <c r="S426" s="168">
        <v>3.1E-4</v>
      </c>
      <c r="T426" s="169">
        <f>S426*H426</f>
        <v>4.4733000000000001E-4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200</v>
      </c>
      <c r="AT426" s="170" t="s">
        <v>138</v>
      </c>
      <c r="AU426" s="170" t="s">
        <v>143</v>
      </c>
      <c r="AY426" s="17" t="s">
        <v>135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143</v>
      </c>
      <c r="BK426" s="171">
        <f>ROUND(I426*H426,2)</f>
        <v>0</v>
      </c>
      <c r="BL426" s="17" t="s">
        <v>200</v>
      </c>
      <c r="BM426" s="170" t="s">
        <v>864</v>
      </c>
    </row>
    <row r="427" spans="1:65" s="14" customFormat="1">
      <c r="B427" s="181"/>
      <c r="D427" s="173" t="s">
        <v>145</v>
      </c>
      <c r="E427" s="182" t="s">
        <v>1</v>
      </c>
      <c r="F427" s="183" t="s">
        <v>865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145</v>
      </c>
      <c r="AU427" s="182" t="s">
        <v>143</v>
      </c>
      <c r="AV427" s="14" t="s">
        <v>84</v>
      </c>
      <c r="AW427" s="14" t="s">
        <v>33</v>
      </c>
      <c r="AX427" s="14" t="s">
        <v>76</v>
      </c>
      <c r="AY427" s="182" t="s">
        <v>135</v>
      </c>
    </row>
    <row r="428" spans="1:65" s="13" customFormat="1">
      <c r="B428" s="172"/>
      <c r="D428" s="173" t="s">
        <v>145</v>
      </c>
      <c r="E428" s="174" t="s">
        <v>1</v>
      </c>
      <c r="F428" s="175" t="s">
        <v>866</v>
      </c>
      <c r="H428" s="176">
        <v>1.4430000000000001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145</v>
      </c>
      <c r="AU428" s="174" t="s">
        <v>143</v>
      </c>
      <c r="AV428" s="13" t="s">
        <v>143</v>
      </c>
      <c r="AW428" s="13" t="s">
        <v>33</v>
      </c>
      <c r="AX428" s="13" t="s">
        <v>84</v>
      </c>
      <c r="AY428" s="174" t="s">
        <v>135</v>
      </c>
    </row>
    <row r="429" spans="1:65" s="2" customFormat="1" ht="21.75" customHeight="1">
      <c r="A429" s="32"/>
      <c r="B429" s="157"/>
      <c r="C429" s="158" t="s">
        <v>867</v>
      </c>
      <c r="D429" s="158" t="s">
        <v>138</v>
      </c>
      <c r="E429" s="159" t="s">
        <v>868</v>
      </c>
      <c r="F429" s="160" t="s">
        <v>869</v>
      </c>
      <c r="G429" s="161" t="s">
        <v>141</v>
      </c>
      <c r="H429" s="162">
        <v>31.141999999999999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2.1000000000000001E-4</v>
      </c>
      <c r="R429" s="168">
        <f>Q429*H429</f>
        <v>6.53982E-3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200</v>
      </c>
      <c r="AT429" s="170" t="s">
        <v>138</v>
      </c>
      <c r="AU429" s="170" t="s">
        <v>143</v>
      </c>
      <c r="AY429" s="17" t="s">
        <v>135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143</v>
      </c>
      <c r="BK429" s="171">
        <f>ROUND(I429*H429,2)</f>
        <v>0</v>
      </c>
      <c r="BL429" s="17" t="s">
        <v>200</v>
      </c>
      <c r="BM429" s="170" t="s">
        <v>870</v>
      </c>
    </row>
    <row r="430" spans="1:65" s="2" customFormat="1" ht="21.75" customHeight="1">
      <c r="A430" s="32"/>
      <c r="B430" s="157"/>
      <c r="C430" s="158" t="s">
        <v>871</v>
      </c>
      <c r="D430" s="158" t="s">
        <v>138</v>
      </c>
      <c r="E430" s="159" t="s">
        <v>872</v>
      </c>
      <c r="F430" s="160" t="s">
        <v>873</v>
      </c>
      <c r="G430" s="161" t="s">
        <v>141</v>
      </c>
      <c r="H430" s="162">
        <v>31.141999999999999</v>
      </c>
      <c r="I430" s="163"/>
      <c r="J430" s="164">
        <f>ROUND(I430*H430,2)</f>
        <v>0</v>
      </c>
      <c r="K430" s="165"/>
      <c r="L430" s="33"/>
      <c r="M430" s="166" t="s">
        <v>1</v>
      </c>
      <c r="N430" s="167" t="s">
        <v>42</v>
      </c>
      <c r="O430" s="58"/>
      <c r="P430" s="168">
        <f>O430*H430</f>
        <v>0</v>
      </c>
      <c r="Q430" s="168">
        <v>1.6000000000000001E-4</v>
      </c>
      <c r="R430" s="168">
        <f>Q430*H430</f>
        <v>4.9827200000000004E-3</v>
      </c>
      <c r="S430" s="168">
        <v>0</v>
      </c>
      <c r="T430" s="169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0" t="s">
        <v>200</v>
      </c>
      <c r="AT430" s="170" t="s">
        <v>138</v>
      </c>
      <c r="AU430" s="170" t="s">
        <v>143</v>
      </c>
      <c r="AY430" s="17" t="s">
        <v>135</v>
      </c>
      <c r="BE430" s="171">
        <f>IF(N430="základní",J430,0)</f>
        <v>0</v>
      </c>
      <c r="BF430" s="171">
        <f>IF(N430="snížená",J430,0)</f>
        <v>0</v>
      </c>
      <c r="BG430" s="171">
        <f>IF(N430="zákl. přenesená",J430,0)</f>
        <v>0</v>
      </c>
      <c r="BH430" s="171">
        <f>IF(N430="sníž. přenesená",J430,0)</f>
        <v>0</v>
      </c>
      <c r="BI430" s="171">
        <f>IF(N430="nulová",J430,0)</f>
        <v>0</v>
      </c>
      <c r="BJ430" s="17" t="s">
        <v>143</v>
      </c>
      <c r="BK430" s="171">
        <f>ROUND(I430*H430,2)</f>
        <v>0</v>
      </c>
      <c r="BL430" s="17" t="s">
        <v>200</v>
      </c>
      <c r="BM430" s="170" t="s">
        <v>874</v>
      </c>
    </row>
    <row r="431" spans="1:65" s="12" customFormat="1" ht="25.9" customHeight="1">
      <c r="B431" s="144"/>
      <c r="D431" s="145" t="s">
        <v>75</v>
      </c>
      <c r="E431" s="146" t="s">
        <v>875</v>
      </c>
      <c r="F431" s="146" t="s">
        <v>876</v>
      </c>
      <c r="I431" s="147"/>
      <c r="J431" s="148">
        <f>BK431</f>
        <v>0</v>
      </c>
      <c r="L431" s="144"/>
      <c r="M431" s="149"/>
      <c r="N431" s="150"/>
      <c r="O431" s="150"/>
      <c r="P431" s="151">
        <f>SUM(P432:P453)</f>
        <v>0</v>
      </c>
      <c r="Q431" s="150"/>
      <c r="R431" s="151">
        <f>SUM(R432:R453)</f>
        <v>0</v>
      </c>
      <c r="S431" s="150"/>
      <c r="T431" s="152">
        <f>SUM(T432:T453)</f>
        <v>0</v>
      </c>
      <c r="AR431" s="145" t="s">
        <v>142</v>
      </c>
      <c r="AT431" s="153" t="s">
        <v>75</v>
      </c>
      <c r="AU431" s="153" t="s">
        <v>76</v>
      </c>
      <c r="AY431" s="145" t="s">
        <v>135</v>
      </c>
      <c r="BK431" s="154">
        <f>SUM(BK432:BK453)</f>
        <v>0</v>
      </c>
    </row>
    <row r="432" spans="1:65" s="2" customFormat="1" ht="16.5" customHeight="1">
      <c r="A432" s="32"/>
      <c r="B432" s="157"/>
      <c r="C432" s="158" t="s">
        <v>877</v>
      </c>
      <c r="D432" s="158" t="s">
        <v>138</v>
      </c>
      <c r="E432" s="159" t="s">
        <v>878</v>
      </c>
      <c r="F432" s="160" t="s">
        <v>879</v>
      </c>
      <c r="G432" s="161" t="s">
        <v>880</v>
      </c>
      <c r="H432" s="162">
        <v>50</v>
      </c>
      <c r="I432" s="163"/>
      <c r="J432" s="164">
        <f>ROUND(I432*H432,2)</f>
        <v>0</v>
      </c>
      <c r="K432" s="165"/>
      <c r="L432" s="33"/>
      <c r="M432" s="166" t="s">
        <v>1</v>
      </c>
      <c r="N432" s="167" t="s">
        <v>42</v>
      </c>
      <c r="O432" s="58"/>
      <c r="P432" s="168">
        <f>O432*H432</f>
        <v>0</v>
      </c>
      <c r="Q432" s="168">
        <v>0</v>
      </c>
      <c r="R432" s="168">
        <f>Q432*H432</f>
        <v>0</v>
      </c>
      <c r="S432" s="168">
        <v>0</v>
      </c>
      <c r="T432" s="169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0" t="s">
        <v>881</v>
      </c>
      <c r="AT432" s="170" t="s">
        <v>138</v>
      </c>
      <c r="AU432" s="170" t="s">
        <v>84</v>
      </c>
      <c r="AY432" s="17" t="s">
        <v>135</v>
      </c>
      <c r="BE432" s="171">
        <f>IF(N432="základní",J432,0)</f>
        <v>0</v>
      </c>
      <c r="BF432" s="171">
        <f>IF(N432="snížená",J432,0)</f>
        <v>0</v>
      </c>
      <c r="BG432" s="171">
        <f>IF(N432="zákl. přenesená",J432,0)</f>
        <v>0</v>
      </c>
      <c r="BH432" s="171">
        <f>IF(N432="sníž. přenesená",J432,0)</f>
        <v>0</v>
      </c>
      <c r="BI432" s="171">
        <f>IF(N432="nulová",J432,0)</f>
        <v>0</v>
      </c>
      <c r="BJ432" s="17" t="s">
        <v>143</v>
      </c>
      <c r="BK432" s="171">
        <f>ROUND(I432*H432,2)</f>
        <v>0</v>
      </c>
      <c r="BL432" s="17" t="s">
        <v>881</v>
      </c>
      <c r="BM432" s="170" t="s">
        <v>882</v>
      </c>
    </row>
    <row r="433" spans="1:65" s="14" customFormat="1" ht="22.5">
      <c r="B433" s="181"/>
      <c r="D433" s="173" t="s">
        <v>145</v>
      </c>
      <c r="E433" s="182" t="s">
        <v>1</v>
      </c>
      <c r="F433" s="183" t="s">
        <v>883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145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135</v>
      </c>
    </row>
    <row r="434" spans="1:65" s="14" customFormat="1">
      <c r="B434" s="181"/>
      <c r="D434" s="173" t="s">
        <v>145</v>
      </c>
      <c r="E434" s="182" t="s">
        <v>1</v>
      </c>
      <c r="F434" s="183" t="s">
        <v>884</v>
      </c>
      <c r="H434" s="182" t="s">
        <v>1</v>
      </c>
      <c r="I434" s="184"/>
      <c r="L434" s="181"/>
      <c r="M434" s="185"/>
      <c r="N434" s="186"/>
      <c r="O434" s="186"/>
      <c r="P434" s="186"/>
      <c r="Q434" s="186"/>
      <c r="R434" s="186"/>
      <c r="S434" s="186"/>
      <c r="T434" s="187"/>
      <c r="AT434" s="182" t="s">
        <v>145</v>
      </c>
      <c r="AU434" s="182" t="s">
        <v>84</v>
      </c>
      <c r="AV434" s="14" t="s">
        <v>84</v>
      </c>
      <c r="AW434" s="14" t="s">
        <v>33</v>
      </c>
      <c r="AX434" s="14" t="s">
        <v>76</v>
      </c>
      <c r="AY434" s="182" t="s">
        <v>135</v>
      </c>
    </row>
    <row r="435" spans="1:65" s="13" customFormat="1">
      <c r="B435" s="172"/>
      <c r="D435" s="173" t="s">
        <v>145</v>
      </c>
      <c r="E435" s="174" t="s">
        <v>1</v>
      </c>
      <c r="F435" s="175" t="s">
        <v>200</v>
      </c>
      <c r="H435" s="176">
        <v>16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145</v>
      </c>
      <c r="AU435" s="174" t="s">
        <v>84</v>
      </c>
      <c r="AV435" s="13" t="s">
        <v>143</v>
      </c>
      <c r="AW435" s="13" t="s">
        <v>33</v>
      </c>
      <c r="AX435" s="13" t="s">
        <v>76</v>
      </c>
      <c r="AY435" s="174" t="s">
        <v>135</v>
      </c>
    </row>
    <row r="436" spans="1:65" s="14" customFormat="1">
      <c r="B436" s="181"/>
      <c r="D436" s="173" t="s">
        <v>145</v>
      </c>
      <c r="E436" s="182" t="s">
        <v>1</v>
      </c>
      <c r="F436" s="183" t="s">
        <v>885</v>
      </c>
      <c r="H436" s="182" t="s">
        <v>1</v>
      </c>
      <c r="I436" s="184"/>
      <c r="L436" s="181"/>
      <c r="M436" s="185"/>
      <c r="N436" s="186"/>
      <c r="O436" s="186"/>
      <c r="P436" s="186"/>
      <c r="Q436" s="186"/>
      <c r="R436" s="186"/>
      <c r="S436" s="186"/>
      <c r="T436" s="187"/>
      <c r="AT436" s="182" t="s">
        <v>145</v>
      </c>
      <c r="AU436" s="182" t="s">
        <v>84</v>
      </c>
      <c r="AV436" s="14" t="s">
        <v>84</v>
      </c>
      <c r="AW436" s="14" t="s">
        <v>33</v>
      </c>
      <c r="AX436" s="14" t="s">
        <v>76</v>
      </c>
      <c r="AY436" s="182" t="s">
        <v>135</v>
      </c>
    </row>
    <row r="437" spans="1:65" s="13" customFormat="1">
      <c r="B437" s="172"/>
      <c r="D437" s="173" t="s">
        <v>145</v>
      </c>
      <c r="E437" s="174" t="s">
        <v>1</v>
      </c>
      <c r="F437" s="175" t="s">
        <v>200</v>
      </c>
      <c r="H437" s="176">
        <v>16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145</v>
      </c>
      <c r="AU437" s="174" t="s">
        <v>84</v>
      </c>
      <c r="AV437" s="13" t="s">
        <v>143</v>
      </c>
      <c r="AW437" s="13" t="s">
        <v>33</v>
      </c>
      <c r="AX437" s="13" t="s">
        <v>76</v>
      </c>
      <c r="AY437" s="174" t="s">
        <v>135</v>
      </c>
    </row>
    <row r="438" spans="1:65" s="14" customFormat="1" ht="22.5">
      <c r="B438" s="181"/>
      <c r="D438" s="173" t="s">
        <v>145</v>
      </c>
      <c r="E438" s="182" t="s">
        <v>1</v>
      </c>
      <c r="F438" s="183" t="s">
        <v>886</v>
      </c>
      <c r="H438" s="182" t="s">
        <v>1</v>
      </c>
      <c r="I438" s="184"/>
      <c r="L438" s="181"/>
      <c r="M438" s="185"/>
      <c r="N438" s="186"/>
      <c r="O438" s="186"/>
      <c r="P438" s="186"/>
      <c r="Q438" s="186"/>
      <c r="R438" s="186"/>
      <c r="S438" s="186"/>
      <c r="T438" s="187"/>
      <c r="AT438" s="182" t="s">
        <v>145</v>
      </c>
      <c r="AU438" s="182" t="s">
        <v>84</v>
      </c>
      <c r="AV438" s="14" t="s">
        <v>84</v>
      </c>
      <c r="AW438" s="14" t="s">
        <v>33</v>
      </c>
      <c r="AX438" s="14" t="s">
        <v>76</v>
      </c>
      <c r="AY438" s="182" t="s">
        <v>135</v>
      </c>
    </row>
    <row r="439" spans="1:65" s="13" customFormat="1">
      <c r="B439" s="172"/>
      <c r="D439" s="173" t="s">
        <v>145</v>
      </c>
      <c r="E439" s="174" t="s">
        <v>1</v>
      </c>
      <c r="F439" s="175" t="s">
        <v>143</v>
      </c>
      <c r="H439" s="176">
        <v>2</v>
      </c>
      <c r="I439" s="177"/>
      <c r="L439" s="172"/>
      <c r="M439" s="178"/>
      <c r="N439" s="179"/>
      <c r="O439" s="179"/>
      <c r="P439" s="179"/>
      <c r="Q439" s="179"/>
      <c r="R439" s="179"/>
      <c r="S439" s="179"/>
      <c r="T439" s="180"/>
      <c r="AT439" s="174" t="s">
        <v>145</v>
      </c>
      <c r="AU439" s="174" t="s">
        <v>84</v>
      </c>
      <c r="AV439" s="13" t="s">
        <v>143</v>
      </c>
      <c r="AW439" s="13" t="s">
        <v>33</v>
      </c>
      <c r="AX439" s="13" t="s">
        <v>76</v>
      </c>
      <c r="AY439" s="174" t="s">
        <v>135</v>
      </c>
    </row>
    <row r="440" spans="1:65" s="14" customFormat="1">
      <c r="B440" s="181"/>
      <c r="D440" s="173" t="s">
        <v>145</v>
      </c>
      <c r="E440" s="182" t="s">
        <v>1</v>
      </c>
      <c r="F440" s="183" t="s">
        <v>887</v>
      </c>
      <c r="H440" s="182" t="s">
        <v>1</v>
      </c>
      <c r="I440" s="184"/>
      <c r="L440" s="181"/>
      <c r="M440" s="185"/>
      <c r="N440" s="186"/>
      <c r="O440" s="186"/>
      <c r="P440" s="186"/>
      <c r="Q440" s="186"/>
      <c r="R440" s="186"/>
      <c r="S440" s="186"/>
      <c r="T440" s="187"/>
      <c r="AT440" s="182" t="s">
        <v>145</v>
      </c>
      <c r="AU440" s="182" t="s">
        <v>84</v>
      </c>
      <c r="AV440" s="14" t="s">
        <v>84</v>
      </c>
      <c r="AW440" s="14" t="s">
        <v>33</v>
      </c>
      <c r="AX440" s="14" t="s">
        <v>76</v>
      </c>
      <c r="AY440" s="182" t="s">
        <v>135</v>
      </c>
    </row>
    <row r="441" spans="1:65" s="13" customFormat="1">
      <c r="B441" s="172"/>
      <c r="D441" s="173" t="s">
        <v>145</v>
      </c>
      <c r="E441" s="174" t="s">
        <v>1</v>
      </c>
      <c r="F441" s="175" t="s">
        <v>161</v>
      </c>
      <c r="H441" s="176">
        <v>8</v>
      </c>
      <c r="I441" s="177"/>
      <c r="L441" s="172"/>
      <c r="M441" s="178"/>
      <c r="N441" s="179"/>
      <c r="O441" s="179"/>
      <c r="P441" s="179"/>
      <c r="Q441" s="179"/>
      <c r="R441" s="179"/>
      <c r="S441" s="179"/>
      <c r="T441" s="180"/>
      <c r="AT441" s="174" t="s">
        <v>145</v>
      </c>
      <c r="AU441" s="174" t="s">
        <v>84</v>
      </c>
      <c r="AV441" s="13" t="s">
        <v>143</v>
      </c>
      <c r="AW441" s="13" t="s">
        <v>33</v>
      </c>
      <c r="AX441" s="13" t="s">
        <v>76</v>
      </c>
      <c r="AY441" s="174" t="s">
        <v>135</v>
      </c>
    </row>
    <row r="442" spans="1:65" s="14" customFormat="1">
      <c r="B442" s="181"/>
      <c r="D442" s="173" t="s">
        <v>145</v>
      </c>
      <c r="E442" s="182" t="s">
        <v>1</v>
      </c>
      <c r="F442" s="183" t="s">
        <v>888</v>
      </c>
      <c r="H442" s="182" t="s">
        <v>1</v>
      </c>
      <c r="I442" s="184"/>
      <c r="L442" s="181"/>
      <c r="M442" s="185"/>
      <c r="N442" s="186"/>
      <c r="O442" s="186"/>
      <c r="P442" s="186"/>
      <c r="Q442" s="186"/>
      <c r="R442" s="186"/>
      <c r="S442" s="186"/>
      <c r="T442" s="187"/>
      <c r="AT442" s="182" t="s">
        <v>145</v>
      </c>
      <c r="AU442" s="182" t="s">
        <v>84</v>
      </c>
      <c r="AV442" s="14" t="s">
        <v>84</v>
      </c>
      <c r="AW442" s="14" t="s">
        <v>33</v>
      </c>
      <c r="AX442" s="14" t="s">
        <v>76</v>
      </c>
      <c r="AY442" s="182" t="s">
        <v>135</v>
      </c>
    </row>
    <row r="443" spans="1:65" s="13" customFormat="1">
      <c r="B443" s="172"/>
      <c r="D443" s="173" t="s">
        <v>145</v>
      </c>
      <c r="E443" s="174" t="s">
        <v>1</v>
      </c>
      <c r="F443" s="175" t="s">
        <v>161</v>
      </c>
      <c r="H443" s="176">
        <v>8</v>
      </c>
      <c r="I443" s="177"/>
      <c r="L443" s="172"/>
      <c r="M443" s="178"/>
      <c r="N443" s="179"/>
      <c r="O443" s="179"/>
      <c r="P443" s="179"/>
      <c r="Q443" s="179"/>
      <c r="R443" s="179"/>
      <c r="S443" s="179"/>
      <c r="T443" s="180"/>
      <c r="AT443" s="174" t="s">
        <v>145</v>
      </c>
      <c r="AU443" s="174" t="s">
        <v>84</v>
      </c>
      <c r="AV443" s="13" t="s">
        <v>143</v>
      </c>
      <c r="AW443" s="13" t="s">
        <v>33</v>
      </c>
      <c r="AX443" s="13" t="s">
        <v>76</v>
      </c>
      <c r="AY443" s="174" t="s">
        <v>135</v>
      </c>
    </row>
    <row r="444" spans="1:65" s="15" customFormat="1">
      <c r="B444" s="199"/>
      <c r="D444" s="173" t="s">
        <v>145</v>
      </c>
      <c r="E444" s="200" t="s">
        <v>1</v>
      </c>
      <c r="F444" s="201" t="s">
        <v>207</v>
      </c>
      <c r="H444" s="202">
        <v>50</v>
      </c>
      <c r="I444" s="203"/>
      <c r="L444" s="199"/>
      <c r="M444" s="204"/>
      <c r="N444" s="205"/>
      <c r="O444" s="205"/>
      <c r="P444" s="205"/>
      <c r="Q444" s="205"/>
      <c r="R444" s="205"/>
      <c r="S444" s="205"/>
      <c r="T444" s="206"/>
      <c r="AT444" s="200" t="s">
        <v>145</v>
      </c>
      <c r="AU444" s="200" t="s">
        <v>84</v>
      </c>
      <c r="AV444" s="15" t="s">
        <v>142</v>
      </c>
      <c r="AW444" s="15" t="s">
        <v>33</v>
      </c>
      <c r="AX444" s="15" t="s">
        <v>84</v>
      </c>
      <c r="AY444" s="200" t="s">
        <v>135</v>
      </c>
    </row>
    <row r="445" spans="1:65" s="2" customFormat="1" ht="16.5" customHeight="1">
      <c r="A445" s="32"/>
      <c r="B445" s="157"/>
      <c r="C445" s="158" t="s">
        <v>889</v>
      </c>
      <c r="D445" s="158" t="s">
        <v>138</v>
      </c>
      <c r="E445" s="159" t="s">
        <v>890</v>
      </c>
      <c r="F445" s="160" t="s">
        <v>891</v>
      </c>
      <c r="G445" s="161" t="s">
        <v>880</v>
      </c>
      <c r="H445" s="162">
        <v>8</v>
      </c>
      <c r="I445" s="163"/>
      <c r="J445" s="164">
        <f>ROUND(I445*H445,2)</f>
        <v>0</v>
      </c>
      <c r="K445" s="165"/>
      <c r="L445" s="33"/>
      <c r="M445" s="166" t="s">
        <v>1</v>
      </c>
      <c r="N445" s="167" t="s">
        <v>42</v>
      </c>
      <c r="O445" s="58"/>
      <c r="P445" s="168">
        <f>O445*H445</f>
        <v>0</v>
      </c>
      <c r="Q445" s="168">
        <v>0</v>
      </c>
      <c r="R445" s="168">
        <f>Q445*H445</f>
        <v>0</v>
      </c>
      <c r="S445" s="168">
        <v>0</v>
      </c>
      <c r="T445" s="169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0" t="s">
        <v>881</v>
      </c>
      <c r="AT445" s="170" t="s">
        <v>138</v>
      </c>
      <c r="AU445" s="170" t="s">
        <v>84</v>
      </c>
      <c r="AY445" s="17" t="s">
        <v>135</v>
      </c>
      <c r="BE445" s="171">
        <f>IF(N445="základní",J445,0)</f>
        <v>0</v>
      </c>
      <c r="BF445" s="171">
        <f>IF(N445="snížená",J445,0)</f>
        <v>0</v>
      </c>
      <c r="BG445" s="171">
        <f>IF(N445="zákl. přenesená",J445,0)</f>
        <v>0</v>
      </c>
      <c r="BH445" s="171">
        <f>IF(N445="sníž. přenesená",J445,0)</f>
        <v>0</v>
      </c>
      <c r="BI445" s="171">
        <f>IF(N445="nulová",J445,0)</f>
        <v>0</v>
      </c>
      <c r="BJ445" s="17" t="s">
        <v>143</v>
      </c>
      <c r="BK445" s="171">
        <f>ROUND(I445*H445,2)</f>
        <v>0</v>
      </c>
      <c r="BL445" s="17" t="s">
        <v>881</v>
      </c>
      <c r="BM445" s="170" t="s">
        <v>892</v>
      </c>
    </row>
    <row r="446" spans="1:65" s="14" customFormat="1" ht="22.5">
      <c r="B446" s="181"/>
      <c r="D446" s="173" t="s">
        <v>145</v>
      </c>
      <c r="E446" s="182" t="s">
        <v>1</v>
      </c>
      <c r="F446" s="183" t="s">
        <v>893</v>
      </c>
      <c r="H446" s="182" t="s">
        <v>1</v>
      </c>
      <c r="I446" s="184"/>
      <c r="L446" s="181"/>
      <c r="M446" s="185"/>
      <c r="N446" s="186"/>
      <c r="O446" s="186"/>
      <c r="P446" s="186"/>
      <c r="Q446" s="186"/>
      <c r="R446" s="186"/>
      <c r="S446" s="186"/>
      <c r="T446" s="187"/>
      <c r="AT446" s="182" t="s">
        <v>145</v>
      </c>
      <c r="AU446" s="182" t="s">
        <v>84</v>
      </c>
      <c r="AV446" s="14" t="s">
        <v>84</v>
      </c>
      <c r="AW446" s="14" t="s">
        <v>33</v>
      </c>
      <c r="AX446" s="14" t="s">
        <v>76</v>
      </c>
      <c r="AY446" s="182" t="s">
        <v>135</v>
      </c>
    </row>
    <row r="447" spans="1:65" s="13" customFormat="1">
      <c r="B447" s="172"/>
      <c r="D447" s="173" t="s">
        <v>145</v>
      </c>
      <c r="E447" s="174" t="s">
        <v>1</v>
      </c>
      <c r="F447" s="175" t="s">
        <v>161</v>
      </c>
      <c r="H447" s="176">
        <v>8</v>
      </c>
      <c r="I447" s="177"/>
      <c r="L447" s="172"/>
      <c r="M447" s="178"/>
      <c r="N447" s="179"/>
      <c r="O447" s="179"/>
      <c r="P447" s="179"/>
      <c r="Q447" s="179"/>
      <c r="R447" s="179"/>
      <c r="S447" s="179"/>
      <c r="T447" s="180"/>
      <c r="AT447" s="174" t="s">
        <v>145</v>
      </c>
      <c r="AU447" s="174" t="s">
        <v>84</v>
      </c>
      <c r="AV447" s="13" t="s">
        <v>143</v>
      </c>
      <c r="AW447" s="13" t="s">
        <v>33</v>
      </c>
      <c r="AX447" s="13" t="s">
        <v>84</v>
      </c>
      <c r="AY447" s="174" t="s">
        <v>135</v>
      </c>
    </row>
    <row r="448" spans="1:65" s="2" customFormat="1" ht="16.5" customHeight="1">
      <c r="A448" s="32"/>
      <c r="B448" s="157"/>
      <c r="C448" s="158" t="s">
        <v>894</v>
      </c>
      <c r="D448" s="158" t="s">
        <v>138</v>
      </c>
      <c r="E448" s="159" t="s">
        <v>895</v>
      </c>
      <c r="F448" s="160" t="s">
        <v>896</v>
      </c>
      <c r="G448" s="161" t="s">
        <v>880</v>
      </c>
      <c r="H448" s="162">
        <v>4</v>
      </c>
      <c r="I448" s="163"/>
      <c r="J448" s="164">
        <f>ROUND(I448*H448,2)</f>
        <v>0</v>
      </c>
      <c r="K448" s="165"/>
      <c r="L448" s="33"/>
      <c r="M448" s="166" t="s">
        <v>1</v>
      </c>
      <c r="N448" s="167" t="s">
        <v>42</v>
      </c>
      <c r="O448" s="58"/>
      <c r="P448" s="168">
        <f>O448*H448</f>
        <v>0</v>
      </c>
      <c r="Q448" s="168">
        <v>0</v>
      </c>
      <c r="R448" s="168">
        <f>Q448*H448</f>
        <v>0</v>
      </c>
      <c r="S448" s="168">
        <v>0</v>
      </c>
      <c r="T448" s="169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70" t="s">
        <v>881</v>
      </c>
      <c r="AT448" s="170" t="s">
        <v>138</v>
      </c>
      <c r="AU448" s="170" t="s">
        <v>84</v>
      </c>
      <c r="AY448" s="17" t="s">
        <v>135</v>
      </c>
      <c r="BE448" s="171">
        <f>IF(N448="základní",J448,0)</f>
        <v>0</v>
      </c>
      <c r="BF448" s="171">
        <f>IF(N448="snížená",J448,0)</f>
        <v>0</v>
      </c>
      <c r="BG448" s="171">
        <f>IF(N448="zákl. přenesená",J448,0)</f>
        <v>0</v>
      </c>
      <c r="BH448" s="171">
        <f>IF(N448="sníž. přenesená",J448,0)</f>
        <v>0</v>
      </c>
      <c r="BI448" s="171">
        <f>IF(N448="nulová",J448,0)</f>
        <v>0</v>
      </c>
      <c r="BJ448" s="17" t="s">
        <v>143</v>
      </c>
      <c r="BK448" s="171">
        <f>ROUND(I448*H448,2)</f>
        <v>0</v>
      </c>
      <c r="BL448" s="17" t="s">
        <v>881</v>
      </c>
      <c r="BM448" s="170" t="s">
        <v>897</v>
      </c>
    </row>
    <row r="449" spans="1:65" s="14" customFormat="1">
      <c r="B449" s="181"/>
      <c r="D449" s="173" t="s">
        <v>145</v>
      </c>
      <c r="E449" s="182" t="s">
        <v>1</v>
      </c>
      <c r="F449" s="183" t="s">
        <v>898</v>
      </c>
      <c r="H449" s="182" t="s">
        <v>1</v>
      </c>
      <c r="I449" s="184"/>
      <c r="L449" s="181"/>
      <c r="M449" s="185"/>
      <c r="N449" s="186"/>
      <c r="O449" s="186"/>
      <c r="P449" s="186"/>
      <c r="Q449" s="186"/>
      <c r="R449" s="186"/>
      <c r="S449" s="186"/>
      <c r="T449" s="187"/>
      <c r="AT449" s="182" t="s">
        <v>145</v>
      </c>
      <c r="AU449" s="182" t="s">
        <v>84</v>
      </c>
      <c r="AV449" s="14" t="s">
        <v>84</v>
      </c>
      <c r="AW449" s="14" t="s">
        <v>33</v>
      </c>
      <c r="AX449" s="14" t="s">
        <v>76</v>
      </c>
      <c r="AY449" s="182" t="s">
        <v>135</v>
      </c>
    </row>
    <row r="450" spans="1:65" s="13" customFormat="1">
      <c r="B450" s="172"/>
      <c r="D450" s="173" t="s">
        <v>145</v>
      </c>
      <c r="E450" s="174" t="s">
        <v>1</v>
      </c>
      <c r="F450" s="175" t="s">
        <v>142</v>
      </c>
      <c r="H450" s="176">
        <v>4</v>
      </c>
      <c r="I450" s="177"/>
      <c r="L450" s="172"/>
      <c r="M450" s="178"/>
      <c r="N450" s="179"/>
      <c r="O450" s="179"/>
      <c r="P450" s="179"/>
      <c r="Q450" s="179"/>
      <c r="R450" s="179"/>
      <c r="S450" s="179"/>
      <c r="T450" s="180"/>
      <c r="AT450" s="174" t="s">
        <v>145</v>
      </c>
      <c r="AU450" s="174" t="s">
        <v>84</v>
      </c>
      <c r="AV450" s="13" t="s">
        <v>143</v>
      </c>
      <c r="AW450" s="13" t="s">
        <v>33</v>
      </c>
      <c r="AX450" s="13" t="s">
        <v>84</v>
      </c>
      <c r="AY450" s="174" t="s">
        <v>135</v>
      </c>
    </row>
    <row r="451" spans="1:65" s="2" customFormat="1" ht="16.5" customHeight="1">
      <c r="A451" s="32"/>
      <c r="B451" s="157"/>
      <c r="C451" s="158" t="s">
        <v>899</v>
      </c>
      <c r="D451" s="158" t="s">
        <v>138</v>
      </c>
      <c r="E451" s="159" t="s">
        <v>900</v>
      </c>
      <c r="F451" s="160" t="s">
        <v>901</v>
      </c>
      <c r="G451" s="161" t="s">
        <v>880</v>
      </c>
      <c r="H451" s="162">
        <v>4</v>
      </c>
      <c r="I451" s="163"/>
      <c r="J451" s="164">
        <f>ROUND(I451*H451,2)</f>
        <v>0</v>
      </c>
      <c r="K451" s="165"/>
      <c r="L451" s="33"/>
      <c r="M451" s="166" t="s">
        <v>1</v>
      </c>
      <c r="N451" s="167" t="s">
        <v>42</v>
      </c>
      <c r="O451" s="58"/>
      <c r="P451" s="168">
        <f>O451*H451</f>
        <v>0</v>
      </c>
      <c r="Q451" s="168">
        <v>0</v>
      </c>
      <c r="R451" s="168">
        <f>Q451*H451</f>
        <v>0</v>
      </c>
      <c r="S451" s="168">
        <v>0</v>
      </c>
      <c r="T451" s="16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0" t="s">
        <v>881</v>
      </c>
      <c r="AT451" s="170" t="s">
        <v>138</v>
      </c>
      <c r="AU451" s="170" t="s">
        <v>84</v>
      </c>
      <c r="AY451" s="17" t="s">
        <v>135</v>
      </c>
      <c r="BE451" s="171">
        <f>IF(N451="základní",J451,0)</f>
        <v>0</v>
      </c>
      <c r="BF451" s="171">
        <f>IF(N451="snížená",J451,0)</f>
        <v>0</v>
      </c>
      <c r="BG451" s="171">
        <f>IF(N451="zákl. přenesená",J451,0)</f>
        <v>0</v>
      </c>
      <c r="BH451" s="171">
        <f>IF(N451="sníž. přenesená",J451,0)</f>
        <v>0</v>
      </c>
      <c r="BI451" s="171">
        <f>IF(N451="nulová",J451,0)</f>
        <v>0</v>
      </c>
      <c r="BJ451" s="17" t="s">
        <v>143</v>
      </c>
      <c r="BK451" s="171">
        <f>ROUND(I451*H451,2)</f>
        <v>0</v>
      </c>
      <c r="BL451" s="17" t="s">
        <v>881</v>
      </c>
      <c r="BM451" s="170" t="s">
        <v>902</v>
      </c>
    </row>
    <row r="452" spans="1:65" s="14" customFormat="1">
      <c r="B452" s="181"/>
      <c r="D452" s="173" t="s">
        <v>145</v>
      </c>
      <c r="E452" s="182" t="s">
        <v>1</v>
      </c>
      <c r="F452" s="183" t="s">
        <v>903</v>
      </c>
      <c r="H452" s="182" t="s">
        <v>1</v>
      </c>
      <c r="I452" s="184"/>
      <c r="L452" s="181"/>
      <c r="M452" s="185"/>
      <c r="N452" s="186"/>
      <c r="O452" s="186"/>
      <c r="P452" s="186"/>
      <c r="Q452" s="186"/>
      <c r="R452" s="186"/>
      <c r="S452" s="186"/>
      <c r="T452" s="187"/>
      <c r="AT452" s="182" t="s">
        <v>145</v>
      </c>
      <c r="AU452" s="182" t="s">
        <v>84</v>
      </c>
      <c r="AV452" s="14" t="s">
        <v>84</v>
      </c>
      <c r="AW452" s="14" t="s">
        <v>33</v>
      </c>
      <c r="AX452" s="14" t="s">
        <v>76</v>
      </c>
      <c r="AY452" s="182" t="s">
        <v>135</v>
      </c>
    </row>
    <row r="453" spans="1:65" s="13" customFormat="1">
      <c r="B453" s="172"/>
      <c r="D453" s="173" t="s">
        <v>145</v>
      </c>
      <c r="E453" s="174" t="s">
        <v>1</v>
      </c>
      <c r="F453" s="175" t="s">
        <v>142</v>
      </c>
      <c r="H453" s="176">
        <v>4</v>
      </c>
      <c r="I453" s="177"/>
      <c r="L453" s="172"/>
      <c r="M453" s="178"/>
      <c r="N453" s="179"/>
      <c r="O453" s="179"/>
      <c r="P453" s="179"/>
      <c r="Q453" s="179"/>
      <c r="R453" s="179"/>
      <c r="S453" s="179"/>
      <c r="T453" s="180"/>
      <c r="AT453" s="174" t="s">
        <v>145</v>
      </c>
      <c r="AU453" s="174" t="s">
        <v>84</v>
      </c>
      <c r="AV453" s="13" t="s">
        <v>143</v>
      </c>
      <c r="AW453" s="13" t="s">
        <v>33</v>
      </c>
      <c r="AX453" s="13" t="s">
        <v>84</v>
      </c>
      <c r="AY453" s="174" t="s">
        <v>135</v>
      </c>
    </row>
    <row r="454" spans="1:65" s="12" customFormat="1" ht="25.9" customHeight="1">
      <c r="B454" s="144"/>
      <c r="D454" s="145" t="s">
        <v>75</v>
      </c>
      <c r="E454" s="146" t="s">
        <v>904</v>
      </c>
      <c r="F454" s="146" t="s">
        <v>905</v>
      </c>
      <c r="I454" s="147"/>
      <c r="J454" s="148">
        <f>BK454</f>
        <v>0</v>
      </c>
      <c r="L454" s="144"/>
      <c r="M454" s="149"/>
      <c r="N454" s="150"/>
      <c r="O454" s="150"/>
      <c r="P454" s="151">
        <f>P455+P457</f>
        <v>0</v>
      </c>
      <c r="Q454" s="150"/>
      <c r="R454" s="151">
        <f>R455+R457</f>
        <v>0</v>
      </c>
      <c r="S454" s="150"/>
      <c r="T454" s="152">
        <f>T455+T457</f>
        <v>0</v>
      </c>
      <c r="AR454" s="145" t="s">
        <v>152</v>
      </c>
      <c r="AT454" s="153" t="s">
        <v>75</v>
      </c>
      <c r="AU454" s="153" t="s">
        <v>76</v>
      </c>
      <c r="AY454" s="145" t="s">
        <v>135</v>
      </c>
      <c r="BK454" s="154">
        <f>BK455+BK457</f>
        <v>0</v>
      </c>
    </row>
    <row r="455" spans="1:65" s="12" customFormat="1" ht="22.9" customHeight="1">
      <c r="B455" s="144"/>
      <c r="D455" s="145" t="s">
        <v>75</v>
      </c>
      <c r="E455" s="155" t="s">
        <v>906</v>
      </c>
      <c r="F455" s="155" t="s">
        <v>907</v>
      </c>
      <c r="I455" s="147"/>
      <c r="J455" s="156">
        <f>BK455</f>
        <v>0</v>
      </c>
      <c r="L455" s="144"/>
      <c r="M455" s="149"/>
      <c r="N455" s="150"/>
      <c r="O455" s="150"/>
      <c r="P455" s="151">
        <f>P456</f>
        <v>0</v>
      </c>
      <c r="Q455" s="150"/>
      <c r="R455" s="151">
        <f>R456</f>
        <v>0</v>
      </c>
      <c r="S455" s="150"/>
      <c r="T455" s="152">
        <f>T456</f>
        <v>0</v>
      </c>
      <c r="AR455" s="145" t="s">
        <v>152</v>
      </c>
      <c r="AT455" s="153" t="s">
        <v>75</v>
      </c>
      <c r="AU455" s="153" t="s">
        <v>84</v>
      </c>
      <c r="AY455" s="145" t="s">
        <v>135</v>
      </c>
      <c r="BK455" s="154">
        <f>BK456</f>
        <v>0</v>
      </c>
    </row>
    <row r="456" spans="1:65" s="2" customFormat="1" ht="16.5" customHeight="1">
      <c r="A456" s="32"/>
      <c r="B456" s="157"/>
      <c r="C456" s="158" t="s">
        <v>908</v>
      </c>
      <c r="D456" s="158" t="s">
        <v>138</v>
      </c>
      <c r="E456" s="159" t="s">
        <v>909</v>
      </c>
      <c r="F456" s="160" t="s">
        <v>907</v>
      </c>
      <c r="G456" s="161" t="s">
        <v>383</v>
      </c>
      <c r="H456" s="162">
        <v>1</v>
      </c>
      <c r="I456" s="163"/>
      <c r="J456" s="164">
        <f>ROUND(I456*H456,2)</f>
        <v>0</v>
      </c>
      <c r="K456" s="165"/>
      <c r="L456" s="33"/>
      <c r="M456" s="166" t="s">
        <v>1</v>
      </c>
      <c r="N456" s="167" t="s">
        <v>42</v>
      </c>
      <c r="O456" s="58"/>
      <c r="P456" s="168">
        <f>O456*H456</f>
        <v>0</v>
      </c>
      <c r="Q456" s="168">
        <v>0</v>
      </c>
      <c r="R456" s="168">
        <f>Q456*H456</f>
        <v>0</v>
      </c>
      <c r="S456" s="168">
        <v>0</v>
      </c>
      <c r="T456" s="169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70" t="s">
        <v>910</v>
      </c>
      <c r="AT456" s="170" t="s">
        <v>138</v>
      </c>
      <c r="AU456" s="170" t="s">
        <v>143</v>
      </c>
      <c r="AY456" s="17" t="s">
        <v>135</v>
      </c>
      <c r="BE456" s="171">
        <f>IF(N456="základní",J456,0)</f>
        <v>0</v>
      </c>
      <c r="BF456" s="171">
        <f>IF(N456="snížená",J456,0)</f>
        <v>0</v>
      </c>
      <c r="BG456" s="171">
        <f>IF(N456="zákl. přenesená",J456,0)</f>
        <v>0</v>
      </c>
      <c r="BH456" s="171">
        <f>IF(N456="sníž. přenesená",J456,0)</f>
        <v>0</v>
      </c>
      <c r="BI456" s="171">
        <f>IF(N456="nulová",J456,0)</f>
        <v>0</v>
      </c>
      <c r="BJ456" s="17" t="s">
        <v>143</v>
      </c>
      <c r="BK456" s="171">
        <f>ROUND(I456*H456,2)</f>
        <v>0</v>
      </c>
      <c r="BL456" s="17" t="s">
        <v>910</v>
      </c>
      <c r="BM456" s="170" t="s">
        <v>911</v>
      </c>
    </row>
    <row r="457" spans="1:65" s="12" customFormat="1" ht="22.9" customHeight="1">
      <c r="B457" s="144"/>
      <c r="D457" s="145" t="s">
        <v>75</v>
      </c>
      <c r="E457" s="155" t="s">
        <v>912</v>
      </c>
      <c r="F457" s="155" t="s">
        <v>913</v>
      </c>
      <c r="I457" s="147"/>
      <c r="J457" s="156">
        <f>BK457</f>
        <v>0</v>
      </c>
      <c r="L457" s="144"/>
      <c r="M457" s="149"/>
      <c r="N457" s="150"/>
      <c r="O457" s="150"/>
      <c r="P457" s="151">
        <f>P458</f>
        <v>0</v>
      </c>
      <c r="Q457" s="150"/>
      <c r="R457" s="151">
        <f>R458</f>
        <v>0</v>
      </c>
      <c r="S457" s="150"/>
      <c r="T457" s="152">
        <f>T458</f>
        <v>0</v>
      </c>
      <c r="AR457" s="145" t="s">
        <v>152</v>
      </c>
      <c r="AT457" s="153" t="s">
        <v>75</v>
      </c>
      <c r="AU457" s="153" t="s">
        <v>84</v>
      </c>
      <c r="AY457" s="145" t="s">
        <v>135</v>
      </c>
      <c r="BK457" s="154">
        <f>BK458</f>
        <v>0</v>
      </c>
    </row>
    <row r="458" spans="1:65" s="2" customFormat="1" ht="16.5" customHeight="1">
      <c r="A458" s="32"/>
      <c r="B458" s="157"/>
      <c r="C458" s="158" t="s">
        <v>914</v>
      </c>
      <c r="D458" s="158" t="s">
        <v>138</v>
      </c>
      <c r="E458" s="159" t="s">
        <v>915</v>
      </c>
      <c r="F458" s="160" t="s">
        <v>913</v>
      </c>
      <c r="G458" s="161" t="s">
        <v>383</v>
      </c>
      <c r="H458" s="162">
        <v>1</v>
      </c>
      <c r="I458" s="163"/>
      <c r="J458" s="164">
        <f>ROUND(I458*H458,2)</f>
        <v>0</v>
      </c>
      <c r="K458" s="165"/>
      <c r="L458" s="33"/>
      <c r="M458" s="207" t="s">
        <v>1</v>
      </c>
      <c r="N458" s="208" t="s">
        <v>42</v>
      </c>
      <c r="O458" s="209"/>
      <c r="P458" s="210">
        <f>O458*H458</f>
        <v>0</v>
      </c>
      <c r="Q458" s="210">
        <v>0</v>
      </c>
      <c r="R458" s="210">
        <f>Q458*H458</f>
        <v>0</v>
      </c>
      <c r="S458" s="210">
        <v>0</v>
      </c>
      <c r="T458" s="211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70" t="s">
        <v>910</v>
      </c>
      <c r="AT458" s="170" t="s">
        <v>138</v>
      </c>
      <c r="AU458" s="170" t="s">
        <v>143</v>
      </c>
      <c r="AY458" s="17" t="s">
        <v>135</v>
      </c>
      <c r="BE458" s="171">
        <f>IF(N458="základní",J458,0)</f>
        <v>0</v>
      </c>
      <c r="BF458" s="171">
        <f>IF(N458="snížená",J458,0)</f>
        <v>0</v>
      </c>
      <c r="BG458" s="171">
        <f>IF(N458="zákl. přenesená",J458,0)</f>
        <v>0</v>
      </c>
      <c r="BH458" s="171">
        <f>IF(N458="sníž. přenesená",J458,0)</f>
        <v>0</v>
      </c>
      <c r="BI458" s="171">
        <f>IF(N458="nulová",J458,0)</f>
        <v>0</v>
      </c>
      <c r="BJ458" s="17" t="s">
        <v>143</v>
      </c>
      <c r="BK458" s="171">
        <f>ROUND(I458*H458,2)</f>
        <v>0</v>
      </c>
      <c r="BL458" s="17" t="s">
        <v>910</v>
      </c>
      <c r="BM458" s="170" t="s">
        <v>916</v>
      </c>
    </row>
    <row r="459" spans="1:65" s="2" customFormat="1" ht="6.95" customHeight="1">
      <c r="A459" s="32"/>
      <c r="B459" s="47"/>
      <c r="C459" s="48"/>
      <c r="D459" s="48"/>
      <c r="E459" s="48"/>
      <c r="F459" s="48"/>
      <c r="G459" s="48"/>
      <c r="H459" s="48"/>
      <c r="I459" s="116"/>
      <c r="J459" s="48"/>
      <c r="K459" s="48"/>
      <c r="L459" s="33"/>
      <c r="M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</row>
  </sheetData>
  <autoFilter ref="C141:K458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1-1 - Bytová jednotka č.1...</vt:lpstr>
      <vt:lpstr>'1-1 - Bytová jednotka č.1...'!Názvy_tisku</vt:lpstr>
      <vt:lpstr>'Rekapitulace stavby'!Názvy_tisku</vt:lpstr>
      <vt:lpstr>'1-1 - Bytová jednotka č.1...'!Oblast_tisku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2020-06-02T05:00:07Z</dcterms:created>
  <dcterms:modified xsi:type="dcterms:W3CDTF">2021-09-17T06:06:57Z</dcterms:modified>
</cp:coreProperties>
</file>