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28 KRY\"/>
    </mc:Choice>
  </mc:AlternateContent>
  <bookViews>
    <workbookView xWindow="0" yWindow="0" windowWidth="28800" windowHeight="11730" firstSheet="1" activeTab="1"/>
  </bookViews>
  <sheets>
    <sheet name="Rekapitulace stavby" sheetId="1" state="veryHidden" r:id="rId1"/>
    <sheet name="2 - Bytová jednotka č.2" sheetId="2" r:id="rId2"/>
  </sheets>
  <definedNames>
    <definedName name="_xlnm._FilterDatabase" localSheetId="1" hidden="1">'2 - Bytová jednotka č.2'!$C$141:$K$434</definedName>
    <definedName name="_xlnm.Print_Titles" localSheetId="1">'2 - Bytová jednotka č.2'!$141:$141</definedName>
    <definedName name="_xlnm.Print_Titles" localSheetId="0">'Rekapitulace stavby'!$92:$92</definedName>
    <definedName name="_xlnm.Print_Area" localSheetId="1">'2 - Bytová jednotka č.2'!$C$4:$J$76,'2 - Bytová jednotka č.2'!$C$82:$J$123,'2 - Bytová jednotka č.2'!$C$129:$K$434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34" i="2"/>
  <c r="BH434" i="2"/>
  <c r="BG434" i="2"/>
  <c r="BE434" i="2"/>
  <c r="T434" i="2"/>
  <c r="T433" i="2" s="1"/>
  <c r="R434" i="2"/>
  <c r="R433" i="2" s="1"/>
  <c r="P434" i="2"/>
  <c r="P433" i="2" s="1"/>
  <c r="BI432" i="2"/>
  <c r="BH432" i="2"/>
  <c r="BG432" i="2"/>
  <c r="BE432" i="2"/>
  <c r="T432" i="2"/>
  <c r="T431" i="2" s="1"/>
  <c r="R432" i="2"/>
  <c r="R431" i="2" s="1"/>
  <c r="R430" i="2" s="1"/>
  <c r="P432" i="2"/>
  <c r="P431" i="2" s="1"/>
  <c r="BI427" i="2"/>
  <c r="BH427" i="2"/>
  <c r="BG427" i="2"/>
  <c r="BE427" i="2"/>
  <c r="T427" i="2"/>
  <c r="R427" i="2"/>
  <c r="P427" i="2"/>
  <c r="BI424" i="2"/>
  <c r="BH424" i="2"/>
  <c r="BG424" i="2"/>
  <c r="BE424" i="2"/>
  <c r="T424" i="2"/>
  <c r="R424" i="2"/>
  <c r="P424" i="2"/>
  <c r="BI420" i="2"/>
  <c r="BH420" i="2"/>
  <c r="BG420" i="2"/>
  <c r="BE420" i="2"/>
  <c r="T420" i="2"/>
  <c r="R420" i="2"/>
  <c r="P420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4" i="2"/>
  <c r="BH324" i="2"/>
  <c r="BG324" i="2"/>
  <c r="BE324" i="2"/>
  <c r="T324" i="2"/>
  <c r="R324" i="2"/>
  <c r="P324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0" i="2"/>
  <c r="BH210" i="2"/>
  <c r="BG210" i="2"/>
  <c r="BE210" i="2"/>
  <c r="T210" i="2"/>
  <c r="R210" i="2"/>
  <c r="P210" i="2"/>
  <c r="BI207" i="2"/>
  <c r="BH207" i="2"/>
  <c r="BG207" i="2"/>
  <c r="BE207" i="2"/>
  <c r="T207" i="2"/>
  <c r="R207" i="2"/>
  <c r="P207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3" i="2"/>
  <c r="BH183" i="2"/>
  <c r="BG183" i="2"/>
  <c r="BE183" i="2"/>
  <c r="T183" i="2"/>
  <c r="R183" i="2"/>
  <c r="P183" i="2"/>
  <c r="BI177" i="2"/>
  <c r="BH177" i="2"/>
  <c r="BG177" i="2"/>
  <c r="BE177" i="2"/>
  <c r="T177" i="2"/>
  <c r="R177" i="2"/>
  <c r="P177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92" i="2" s="1"/>
  <c r="J23" i="2"/>
  <c r="J18" i="2"/>
  <c r="E18" i="2"/>
  <c r="F139" i="2" s="1"/>
  <c r="J17" i="2"/>
  <c r="J15" i="2"/>
  <c r="E15" i="2"/>
  <c r="F138" i="2" s="1"/>
  <c r="J14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BK434" i="2"/>
  <c r="J434" i="2"/>
  <c r="BK432" i="2"/>
  <c r="J432" i="2"/>
  <c r="BK427" i="2"/>
  <c r="J424" i="2"/>
  <c r="BK420" i="2"/>
  <c r="J407" i="2"/>
  <c r="BK405" i="2"/>
  <c r="J404" i="2"/>
  <c r="BK395" i="2"/>
  <c r="BK393" i="2"/>
  <c r="BK390" i="2"/>
  <c r="J389" i="2"/>
  <c r="BK387" i="2"/>
  <c r="BK386" i="2"/>
  <c r="BK385" i="2"/>
  <c r="BK383" i="2"/>
  <c r="BK379" i="2"/>
  <c r="BK377" i="2"/>
  <c r="J373" i="2"/>
  <c r="J371" i="2"/>
  <c r="J370" i="2"/>
  <c r="J368" i="2"/>
  <c r="J366" i="2"/>
  <c r="J363" i="2"/>
  <c r="BK361" i="2"/>
  <c r="J360" i="2"/>
  <c r="BK358" i="2"/>
  <c r="BK357" i="2"/>
  <c r="J354" i="2"/>
  <c r="J352" i="2"/>
  <c r="J351" i="2"/>
  <c r="J350" i="2"/>
  <c r="BK349" i="2"/>
  <c r="J348" i="2"/>
  <c r="J347" i="2"/>
  <c r="J346" i="2"/>
  <c r="J345" i="2"/>
  <c r="BK344" i="2"/>
  <c r="BK343" i="2"/>
  <c r="BK342" i="2"/>
  <c r="J338" i="2"/>
  <c r="BK336" i="2"/>
  <c r="J335" i="2"/>
  <c r="J332" i="2"/>
  <c r="J331" i="2"/>
  <c r="J330" i="2"/>
  <c r="J324" i="2"/>
  <c r="BK319" i="2"/>
  <c r="BK317" i="2"/>
  <c r="BK316" i="2"/>
  <c r="J315" i="2"/>
  <c r="J314" i="2"/>
  <c r="J313" i="2"/>
  <c r="BK311" i="2"/>
  <c r="J310" i="2"/>
  <c r="J309" i="2"/>
  <c r="J308" i="2"/>
  <c r="BK307" i="2"/>
  <c r="BK306" i="2"/>
  <c r="BK305" i="2"/>
  <c r="BK304" i="2"/>
  <c r="J303" i="2"/>
  <c r="BK302" i="2"/>
  <c r="BK301" i="2"/>
  <c r="BK300" i="2"/>
  <c r="J299" i="2"/>
  <c r="BK298" i="2"/>
  <c r="J297" i="2"/>
  <c r="J296" i="2"/>
  <c r="J295" i="2"/>
  <c r="J293" i="2"/>
  <c r="BK292" i="2"/>
  <c r="J291" i="2"/>
  <c r="BK289" i="2"/>
  <c r="J288" i="2"/>
  <c r="J287" i="2"/>
  <c r="J286" i="2"/>
  <c r="J284" i="2"/>
  <c r="J283" i="2"/>
  <c r="BK282" i="2"/>
  <c r="J281" i="2"/>
  <c r="J280" i="2"/>
  <c r="J279" i="2"/>
  <c r="BK278" i="2"/>
  <c r="J277" i="2"/>
  <c r="BK276" i="2"/>
  <c r="J275" i="2"/>
  <c r="J274" i="2"/>
  <c r="J273" i="2"/>
  <c r="BK272" i="2"/>
  <c r="J271" i="2"/>
  <c r="J269" i="2"/>
  <c r="J268" i="2"/>
  <c r="J267" i="2"/>
  <c r="BK266" i="2"/>
  <c r="BK265" i="2"/>
  <c r="BK264" i="2"/>
  <c r="J263" i="2"/>
  <c r="J260" i="2"/>
  <c r="J259" i="2"/>
  <c r="BK257" i="2"/>
  <c r="J256" i="2"/>
  <c r="J255" i="2"/>
  <c r="J254" i="2"/>
  <c r="BK253" i="2"/>
  <c r="BK252" i="2"/>
  <c r="BK251" i="2"/>
  <c r="J250" i="2"/>
  <c r="J249" i="2"/>
  <c r="J248" i="2"/>
  <c r="J247" i="2"/>
  <c r="BK245" i="2"/>
  <c r="BK244" i="2"/>
  <c r="J243" i="2"/>
  <c r="J240" i="2"/>
  <c r="BK239" i="2"/>
  <c r="J238" i="2"/>
  <c r="BK237" i="2"/>
  <c r="BK236" i="2"/>
  <c r="BK234" i="2"/>
  <c r="BK233" i="2"/>
  <c r="J231" i="2"/>
  <c r="BK230" i="2"/>
  <c r="J222" i="2"/>
  <c r="J220" i="2"/>
  <c r="J217" i="2"/>
  <c r="J210" i="2"/>
  <c r="J207" i="2"/>
  <c r="BK204" i="2"/>
  <c r="J203" i="2"/>
  <c r="BK202" i="2"/>
  <c r="BK200" i="2"/>
  <c r="BK198" i="2"/>
  <c r="J197" i="2"/>
  <c r="J195" i="2"/>
  <c r="J194" i="2"/>
  <c r="BK190" i="2"/>
  <c r="J188" i="2"/>
  <c r="J183" i="2"/>
  <c r="J177" i="2"/>
  <c r="BK171" i="2"/>
  <c r="BK169" i="2"/>
  <c r="J168" i="2"/>
  <c r="J165" i="2"/>
  <c r="J162" i="2"/>
  <c r="J160" i="2"/>
  <c r="BK157" i="2"/>
  <c r="BK154" i="2"/>
  <c r="BK153" i="2"/>
  <c r="J152" i="2"/>
  <c r="J151" i="2"/>
  <c r="J148" i="2"/>
  <c r="J145" i="2"/>
  <c r="J427" i="2"/>
  <c r="BK424" i="2"/>
  <c r="J420" i="2"/>
  <c r="BK407" i="2"/>
  <c r="J405" i="2"/>
  <c r="BK404" i="2"/>
  <c r="J395" i="2"/>
  <c r="J393" i="2"/>
  <c r="J390" i="2"/>
  <c r="BK389" i="2"/>
  <c r="J387" i="2"/>
  <c r="J386" i="2"/>
  <c r="J385" i="2"/>
  <c r="J383" i="2"/>
  <c r="J379" i="2"/>
  <c r="J377" i="2"/>
  <c r="BK373" i="2"/>
  <c r="BK371" i="2"/>
  <c r="BK370" i="2"/>
  <c r="BK368" i="2"/>
  <c r="BK366" i="2"/>
  <c r="BK363" i="2"/>
  <c r="J361" i="2"/>
  <c r="BK360" i="2"/>
  <c r="J358" i="2"/>
  <c r="J357" i="2"/>
  <c r="BK354" i="2"/>
  <c r="BK352" i="2"/>
  <c r="BK351" i="2"/>
  <c r="BK350" i="2"/>
  <c r="J349" i="2"/>
  <c r="BK348" i="2"/>
  <c r="BK347" i="2"/>
  <c r="BK346" i="2"/>
  <c r="BK345" i="2"/>
  <c r="J344" i="2"/>
  <c r="J343" i="2"/>
  <c r="J342" i="2"/>
  <c r="BK338" i="2"/>
  <c r="J336" i="2"/>
  <c r="BK335" i="2"/>
  <c r="BK332" i="2"/>
  <c r="BK331" i="2"/>
  <c r="BK330" i="2"/>
  <c r="BK324" i="2"/>
  <c r="J319" i="2"/>
  <c r="J317" i="2"/>
  <c r="J316" i="2"/>
  <c r="BK315" i="2"/>
  <c r="BK314" i="2"/>
  <c r="BK313" i="2"/>
  <c r="J311" i="2"/>
  <c r="BK310" i="2"/>
  <c r="BK309" i="2"/>
  <c r="BK308" i="2"/>
  <c r="J307" i="2"/>
  <c r="J306" i="2"/>
  <c r="J305" i="2"/>
  <c r="J304" i="2"/>
  <c r="BK303" i="2"/>
  <c r="J302" i="2"/>
  <c r="J301" i="2"/>
  <c r="J300" i="2"/>
  <c r="BK299" i="2"/>
  <c r="J298" i="2"/>
  <c r="BK297" i="2"/>
  <c r="BK296" i="2"/>
  <c r="BK295" i="2"/>
  <c r="BK293" i="2"/>
  <c r="J292" i="2"/>
  <c r="BK291" i="2"/>
  <c r="J289" i="2"/>
  <c r="BK288" i="2"/>
  <c r="BK287" i="2"/>
  <c r="BK286" i="2"/>
  <c r="BK285" i="2"/>
  <c r="J285" i="2"/>
  <c r="BK284" i="2"/>
  <c r="BK283" i="2"/>
  <c r="J282" i="2"/>
  <c r="BK281" i="2"/>
  <c r="BK280" i="2"/>
  <c r="BK279" i="2"/>
  <c r="J278" i="2"/>
  <c r="BK277" i="2"/>
  <c r="J276" i="2"/>
  <c r="BK275" i="2"/>
  <c r="BK274" i="2"/>
  <c r="BK273" i="2"/>
  <c r="J272" i="2"/>
  <c r="BK271" i="2"/>
  <c r="BK269" i="2"/>
  <c r="BK268" i="2"/>
  <c r="BK267" i="2"/>
  <c r="J266" i="2"/>
  <c r="J265" i="2"/>
  <c r="J264" i="2"/>
  <c r="BK263" i="2"/>
  <c r="BK260" i="2"/>
  <c r="BK259" i="2"/>
  <c r="J257" i="2"/>
  <c r="BK256" i="2"/>
  <c r="BK255" i="2"/>
  <c r="BK254" i="2"/>
  <c r="J253" i="2"/>
  <c r="J252" i="2"/>
  <c r="J251" i="2"/>
  <c r="BK250" i="2"/>
  <c r="BK249" i="2"/>
  <c r="BK248" i="2"/>
  <c r="BK247" i="2"/>
  <c r="J245" i="2"/>
  <c r="J244" i="2"/>
  <c r="BK243" i="2"/>
  <c r="BK240" i="2"/>
  <c r="J239" i="2"/>
  <c r="BK238" i="2"/>
  <c r="J237" i="2"/>
  <c r="J236" i="2"/>
  <c r="J234" i="2"/>
  <c r="J233" i="2"/>
  <c r="BK231" i="2"/>
  <c r="J230" i="2"/>
  <c r="BK222" i="2"/>
  <c r="BK220" i="2"/>
  <c r="BK217" i="2"/>
  <c r="BK210" i="2"/>
  <c r="BK207" i="2"/>
  <c r="J204" i="2"/>
  <c r="BK203" i="2"/>
  <c r="J202" i="2"/>
  <c r="J200" i="2"/>
  <c r="J198" i="2"/>
  <c r="BK197" i="2"/>
  <c r="BK195" i="2"/>
  <c r="BK194" i="2"/>
  <c r="J190" i="2"/>
  <c r="BK188" i="2"/>
  <c r="BK183" i="2"/>
  <c r="BK177" i="2"/>
  <c r="J171" i="2"/>
  <c r="J169" i="2"/>
  <c r="BK168" i="2"/>
  <c r="BK165" i="2"/>
  <c r="BK162" i="2"/>
  <c r="BK160" i="2"/>
  <c r="J157" i="2"/>
  <c r="J154" i="2"/>
  <c r="J153" i="2"/>
  <c r="BK152" i="2"/>
  <c r="BK151" i="2"/>
  <c r="BK148" i="2"/>
  <c r="BK145" i="2"/>
  <c r="AS94" i="1"/>
  <c r="P430" i="2" l="1"/>
  <c r="T430" i="2"/>
  <c r="BK147" i="2"/>
  <c r="J147" i="2" s="1"/>
  <c r="J99" i="2" s="1"/>
  <c r="R147" i="2"/>
  <c r="BK170" i="2"/>
  <c r="J170" i="2" s="1"/>
  <c r="J100" i="2" s="1"/>
  <c r="R170" i="2"/>
  <c r="BK193" i="2"/>
  <c r="J193" i="2" s="1"/>
  <c r="J101" i="2" s="1"/>
  <c r="P193" i="2"/>
  <c r="T193" i="2"/>
  <c r="P201" i="2"/>
  <c r="T201" i="2"/>
  <c r="P206" i="2"/>
  <c r="T206" i="2"/>
  <c r="R235" i="2"/>
  <c r="T235" i="2"/>
  <c r="P246" i="2"/>
  <c r="T246" i="2"/>
  <c r="P258" i="2"/>
  <c r="T258" i="2"/>
  <c r="P270" i="2"/>
  <c r="T270" i="2"/>
  <c r="R290" i="2"/>
  <c r="BK294" i="2"/>
  <c r="J294" i="2" s="1"/>
  <c r="J110" i="2" s="1"/>
  <c r="R294" i="2"/>
  <c r="BK312" i="2"/>
  <c r="J312" i="2" s="1"/>
  <c r="J111" i="2" s="1"/>
  <c r="BK318" i="2"/>
  <c r="J318" i="2" s="1"/>
  <c r="J112" i="2" s="1"/>
  <c r="P318" i="2"/>
  <c r="T318" i="2"/>
  <c r="P337" i="2"/>
  <c r="T337" i="2"/>
  <c r="R353" i="2"/>
  <c r="BK362" i="2"/>
  <c r="J362" i="2" s="1"/>
  <c r="J115" i="2" s="1"/>
  <c r="R362" i="2"/>
  <c r="T362" i="2"/>
  <c r="P372" i="2"/>
  <c r="T372" i="2"/>
  <c r="R388" i="2"/>
  <c r="T388" i="2"/>
  <c r="R394" i="2"/>
  <c r="BK406" i="2"/>
  <c r="J406" i="2" s="1"/>
  <c r="J119" i="2" s="1"/>
  <c r="P147" i="2"/>
  <c r="T147" i="2"/>
  <c r="P170" i="2"/>
  <c r="T170" i="2"/>
  <c r="R193" i="2"/>
  <c r="BK201" i="2"/>
  <c r="J201" i="2" s="1"/>
  <c r="J102" i="2" s="1"/>
  <c r="R201" i="2"/>
  <c r="BK206" i="2"/>
  <c r="J206" i="2" s="1"/>
  <c r="J104" i="2" s="1"/>
  <c r="R206" i="2"/>
  <c r="BK235" i="2"/>
  <c r="J235" i="2" s="1"/>
  <c r="J105" i="2" s="1"/>
  <c r="P235" i="2"/>
  <c r="BK246" i="2"/>
  <c r="J246" i="2" s="1"/>
  <c r="J106" i="2" s="1"/>
  <c r="R246" i="2"/>
  <c r="BK258" i="2"/>
  <c r="J258" i="2" s="1"/>
  <c r="J107" i="2" s="1"/>
  <c r="R258" i="2"/>
  <c r="BK270" i="2"/>
  <c r="J270" i="2" s="1"/>
  <c r="J108" i="2" s="1"/>
  <c r="R270" i="2"/>
  <c r="BK290" i="2"/>
  <c r="J290" i="2" s="1"/>
  <c r="J109" i="2" s="1"/>
  <c r="P290" i="2"/>
  <c r="T290" i="2"/>
  <c r="P294" i="2"/>
  <c r="T294" i="2"/>
  <c r="P312" i="2"/>
  <c r="R312" i="2"/>
  <c r="T312" i="2"/>
  <c r="R318" i="2"/>
  <c r="BK337" i="2"/>
  <c r="J337" i="2"/>
  <c r="J113" i="2" s="1"/>
  <c r="R337" i="2"/>
  <c r="BK353" i="2"/>
  <c r="J353" i="2" s="1"/>
  <c r="J114" i="2" s="1"/>
  <c r="P353" i="2"/>
  <c r="T353" i="2"/>
  <c r="P362" i="2"/>
  <c r="BK372" i="2"/>
  <c r="J372" i="2" s="1"/>
  <c r="J116" i="2" s="1"/>
  <c r="R372" i="2"/>
  <c r="BK388" i="2"/>
  <c r="J388" i="2" s="1"/>
  <c r="J117" i="2" s="1"/>
  <c r="P388" i="2"/>
  <c r="BK394" i="2"/>
  <c r="J394" i="2" s="1"/>
  <c r="J118" i="2" s="1"/>
  <c r="P394" i="2"/>
  <c r="T394" i="2"/>
  <c r="P406" i="2"/>
  <c r="R406" i="2"/>
  <c r="T406" i="2"/>
  <c r="E85" i="2"/>
  <c r="F91" i="2"/>
  <c r="F92" i="2"/>
  <c r="J139" i="2"/>
  <c r="BF145" i="2"/>
  <c r="BF152" i="2"/>
  <c r="BF153" i="2"/>
  <c r="BF154" i="2"/>
  <c r="BF168" i="2"/>
  <c r="BF188" i="2"/>
  <c r="BF197" i="2"/>
  <c r="BF202" i="2"/>
  <c r="BF222" i="2"/>
  <c r="BF231" i="2"/>
  <c r="BF237" i="2"/>
  <c r="BF238" i="2"/>
  <c r="BF240" i="2"/>
  <c r="BF243" i="2"/>
  <c r="BF244" i="2"/>
  <c r="BF245" i="2"/>
  <c r="BF250" i="2"/>
  <c r="BF251" i="2"/>
  <c r="BF252" i="2"/>
  <c r="BF256" i="2"/>
  <c r="BF257" i="2"/>
  <c r="BF263" i="2"/>
  <c r="BF264" i="2"/>
  <c r="BF269" i="2"/>
  <c r="BF271" i="2"/>
  <c r="BF272" i="2"/>
  <c r="BF277" i="2"/>
  <c r="BF281" i="2"/>
  <c r="BF284" i="2"/>
  <c r="BF288" i="2"/>
  <c r="BF289" i="2"/>
  <c r="BF291" i="2"/>
  <c r="BF296" i="2"/>
  <c r="BF297" i="2"/>
  <c r="BF298" i="2"/>
  <c r="BF299" i="2"/>
  <c r="BF301" i="2"/>
  <c r="BF304" i="2"/>
  <c r="BF305" i="2"/>
  <c r="BF310" i="2"/>
  <c r="BF316" i="2"/>
  <c r="BF317" i="2"/>
  <c r="BF319" i="2"/>
  <c r="BF332" i="2"/>
  <c r="BF335" i="2"/>
  <c r="BF336" i="2"/>
  <c r="BF338" i="2"/>
  <c r="BF342" i="2"/>
  <c r="BF348" i="2"/>
  <c r="BF351" i="2"/>
  <c r="BF354" i="2"/>
  <c r="BF357" i="2"/>
  <c r="BF360" i="2"/>
  <c r="BF361" i="2"/>
  <c r="BF371" i="2"/>
  <c r="BF373" i="2"/>
  <c r="BF377" i="2"/>
  <c r="BF379" i="2"/>
  <c r="BF383" i="2"/>
  <c r="BF385" i="2"/>
  <c r="BF386" i="2"/>
  <c r="BF387" i="2"/>
  <c r="BF389" i="2"/>
  <c r="BF390" i="2"/>
  <c r="BF404" i="2"/>
  <c r="BF405" i="2"/>
  <c r="BF407" i="2"/>
  <c r="BF424" i="2"/>
  <c r="BF427" i="2"/>
  <c r="J89" i="2"/>
  <c r="BF148" i="2"/>
  <c r="BF151" i="2"/>
  <c r="BF157" i="2"/>
  <c r="BF160" i="2"/>
  <c r="BF162" i="2"/>
  <c r="BF165" i="2"/>
  <c r="BF169" i="2"/>
  <c r="BF171" i="2"/>
  <c r="BF177" i="2"/>
  <c r="BF183" i="2"/>
  <c r="BF190" i="2"/>
  <c r="BF194" i="2"/>
  <c r="BF195" i="2"/>
  <c r="BF198" i="2"/>
  <c r="BF200" i="2"/>
  <c r="BF203" i="2"/>
  <c r="BF204" i="2"/>
  <c r="BF207" i="2"/>
  <c r="BF210" i="2"/>
  <c r="BF217" i="2"/>
  <c r="BF220" i="2"/>
  <c r="BF230" i="2"/>
  <c r="BF233" i="2"/>
  <c r="BF234" i="2"/>
  <c r="BF236" i="2"/>
  <c r="BF239" i="2"/>
  <c r="BF247" i="2"/>
  <c r="BF248" i="2"/>
  <c r="BF249" i="2"/>
  <c r="BF253" i="2"/>
  <c r="BF254" i="2"/>
  <c r="BF255" i="2"/>
  <c r="BF259" i="2"/>
  <c r="BF260" i="2"/>
  <c r="BF265" i="2"/>
  <c r="BF266" i="2"/>
  <c r="BF267" i="2"/>
  <c r="BF268" i="2"/>
  <c r="BF273" i="2"/>
  <c r="BF274" i="2"/>
  <c r="BF275" i="2"/>
  <c r="BF276" i="2"/>
  <c r="BF278" i="2"/>
  <c r="BF279" i="2"/>
  <c r="BF280" i="2"/>
  <c r="BF282" i="2"/>
  <c r="BF283" i="2"/>
  <c r="BF285" i="2"/>
  <c r="BF286" i="2"/>
  <c r="BF287" i="2"/>
  <c r="BF292" i="2"/>
  <c r="BF293" i="2"/>
  <c r="BF295" i="2"/>
  <c r="BF300" i="2"/>
  <c r="BF302" i="2"/>
  <c r="BF303" i="2"/>
  <c r="BF306" i="2"/>
  <c r="BF307" i="2"/>
  <c r="BF308" i="2"/>
  <c r="BF309" i="2"/>
  <c r="BF311" i="2"/>
  <c r="BF313" i="2"/>
  <c r="BF314" i="2"/>
  <c r="BF315" i="2"/>
  <c r="BF324" i="2"/>
  <c r="BF330" i="2"/>
  <c r="BF331" i="2"/>
  <c r="BF343" i="2"/>
  <c r="BF344" i="2"/>
  <c r="BF345" i="2"/>
  <c r="BF346" i="2"/>
  <c r="BF347" i="2"/>
  <c r="BF349" i="2"/>
  <c r="BF350" i="2"/>
  <c r="BF352" i="2"/>
  <c r="BF358" i="2"/>
  <c r="BF363" i="2"/>
  <c r="BF366" i="2"/>
  <c r="BF368" i="2"/>
  <c r="BF370" i="2"/>
  <c r="BF393" i="2"/>
  <c r="BF395" i="2"/>
  <c r="BF420" i="2"/>
  <c r="BF432" i="2"/>
  <c r="BF434" i="2"/>
  <c r="BK144" i="2"/>
  <c r="J144" i="2" s="1"/>
  <c r="J98" i="2" s="1"/>
  <c r="BK431" i="2"/>
  <c r="J431" i="2" s="1"/>
  <c r="J121" i="2" s="1"/>
  <c r="BK433" i="2"/>
  <c r="J433" i="2" s="1"/>
  <c r="J122" i="2" s="1"/>
  <c r="F33" i="2"/>
  <c r="AZ95" i="1" s="1"/>
  <c r="AZ94" i="1" s="1"/>
  <c r="AV94" i="1" s="1"/>
  <c r="AK29" i="1" s="1"/>
  <c r="F36" i="2"/>
  <c r="BC95" i="1" s="1"/>
  <c r="BC94" i="1" s="1"/>
  <c r="W32" i="1" s="1"/>
  <c r="J33" i="2"/>
  <c r="AV95" i="1" s="1"/>
  <c r="F35" i="2"/>
  <c r="BB95" i="1"/>
  <c r="BB94" i="1" s="1"/>
  <c r="W31" i="1" s="1"/>
  <c r="F37" i="2"/>
  <c r="BD95" i="1" s="1"/>
  <c r="BD94" i="1" s="1"/>
  <c r="W33" i="1" s="1"/>
  <c r="P143" i="2" l="1"/>
  <c r="T143" i="2"/>
  <c r="R143" i="2"/>
  <c r="P205" i="2"/>
  <c r="R205" i="2"/>
  <c r="R142" i="2" s="1"/>
  <c r="T205" i="2"/>
  <c r="T142" i="2" s="1"/>
  <c r="BK205" i="2"/>
  <c r="J205" i="2" s="1"/>
  <c r="J103" i="2" s="1"/>
  <c r="BK143" i="2"/>
  <c r="BK430" i="2"/>
  <c r="J430" i="2" s="1"/>
  <c r="J120" i="2" s="1"/>
  <c r="AY94" i="1"/>
  <c r="AX94" i="1"/>
  <c r="F34" i="2"/>
  <c r="BA95" i="1" s="1"/>
  <c r="BA94" i="1" s="1"/>
  <c r="W30" i="1" s="1"/>
  <c r="W29" i="1"/>
  <c r="J34" i="2"/>
  <c r="AW95" i="1" s="1"/>
  <c r="AT95" i="1" s="1"/>
  <c r="P142" i="2" l="1"/>
  <c r="AU95" i="1" s="1"/>
  <c r="AU94" i="1" s="1"/>
  <c r="BK142" i="2"/>
  <c r="J142" i="2" s="1"/>
  <c r="J30" i="2" s="1"/>
  <c r="AG95" i="1" s="1"/>
  <c r="AN95" i="1" s="1"/>
  <c r="J143" i="2"/>
  <c r="J97" i="2"/>
  <c r="AW94" i="1"/>
  <c r="AK30" i="1" s="1"/>
  <c r="J96" i="2" l="1"/>
  <c r="J39" i="2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<sst xmlns="http://schemas.openxmlformats.org/spreadsheetml/2006/main" count="3635" uniqueCount="875">
  <si>
    <t>Export Komplet</t>
  </si>
  <si>
    <t/>
  </si>
  <si>
    <t>2.0</t>
  </si>
  <si>
    <t>False</t>
  </si>
  <si>
    <t>{68b5126f-6e75-4263-a12e-1d94c89e7249}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</si>
  <si>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</si>
  <si>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</si>
  <si>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</si>
  <si>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</si>
  <si>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</si>
  <si>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</si>
  <si>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</si>
  <si>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</si>
  <si>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</si>
  <si>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</si>
  <si>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</si>
  <si>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</si>
  <si>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631/184</t>
  </si>
  <si>
    <t>KSO:</t>
  </si>
  <si>
    <t>CC-CZ:</t>
  </si>
  <si>
    <t>Místo:</t>
  </si>
  <si>
    <t xml:space="preserve"> </t>
  </si>
  <si>
    <t>Datum:</t>
  </si>
  <si>
    <t>29. 8. 2019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</si>
  <si>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</si>
  <si>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</si>
  <si>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</si>
  <si>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</si>
  <si>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</si>
  <si>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</si>
  <si>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</si>
  <si>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</si>
  <si>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</si>
  <si>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</si>
  <si>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</si>
  <si>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</si>
  <si>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</si>
  <si>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</si>
  <si>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</si>
  <si>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</si>
  <si>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</si>
  <si>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</si>
  <si>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</si>
  <si>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</si>
  <si>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</si>
  <si>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</si>
  <si>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</si>
  <si>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</si>
  <si>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</si>
  <si>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</si>
  <si>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</si>
  <si>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</si>
  <si>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</si>
  <si>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</si>
  <si>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</si>
  <si>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</si>
  <si>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</si>
  <si>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</si>
  <si>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</si>
  <si>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</si>
  <si>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</si>
  <si>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</si>
  <si>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</si>
  <si>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</si>
  <si>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</si>
  <si>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</si>
  <si>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</si>
  <si>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</si>
  <si>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</si>
  <si>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</si>
  <si>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</si>
  <si>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</si>
  <si>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</si>
  <si>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</si>
  <si>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</si>
  <si>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</si>
  <si>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</si>
  <si>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</si>
  <si>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</si>
  <si>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</si>
  <si>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</si>
  <si>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</si>
  <si>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</si>
  <si>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</si>
  <si>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</si>
  <si>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{ad4a393b-6ed3-4bde-8060-ec866c0aa6f4}</t>
  </si>
  <si>
    <t>KRYCÍ LIST SOUPISU PRACÍ</t>
  </si>
  <si>
    <t>Objekt:</t>
  </si>
  <si>
    <t>2 - Bytová jednotka č.2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</si>
  <si>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</si>
  <si>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</si>
  <si>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</si>
  <si>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</si>
  <si>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</si>
  <si>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</si>
  <si>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</si>
  <si>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</si>
  <si>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</si>
  <si>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</si>
  <si>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</si>
  <si>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</si>
  <si>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</si>
  <si>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</si>
  <si>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</si>
  <si>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</si>
  <si>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</si>
  <si>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</si>
  <si>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</si>
  <si>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</si>
  <si>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</si>
  <si>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</si>
  <si>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</si>
  <si>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</si>
  <si>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</si>
  <si>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</si>
  <si>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</si>
  <si>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</si>
  <si>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</si>
  <si>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</si>
  <si>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</si>
  <si>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</si>
  <si>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</si>
  <si>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</si>
  <si>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</si>
  <si>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</si>
  <si>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</si>
  <si>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</si>
  <si>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</si>
  <si>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</si>
  <si>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</si>
  <si>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</si>
  <si>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</si>
  <si>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</si>
  <si>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</si>
  <si>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</si>
  <si>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</si>
  <si>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</si>
  <si>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</si>
  <si>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</si>
  <si>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</si>
  <si>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</si>
  <si>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</si>
  <si>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</si>
  <si>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1177104412</t>
  </si>
  <si>
    <t>VV</t>
  </si>
  <si>
    <t>1,6*0,8</t>
  </si>
  <si>
    <t>6</t>
  </si>
  <si>
    <t>Úpravy povrchů, podlahy a osazování výplní</t>
  </si>
  <si>
    <t>611131121</t>
  </si>
  <si>
    <t>Penetrační disperzní nátěr vnitřních stropů nanášený ručně</t>
  </si>
  <si>
    <t>24015196</t>
  </si>
  <si>
    <t>1,11+3,02</t>
  </si>
  <si>
    <t>Součet</t>
  </si>
  <si>
    <t>611142001</t>
  </si>
  <si>
    <t>1559385240</t>
  </si>
  <si>
    <t>5</t>
  </si>
  <si>
    <t>612131121</t>
  </si>
  <si>
    <t>Penetrační disperzní nátěr vnitřních stěn nanášený ručně</t>
  </si>
  <si>
    <t>1431613095</t>
  </si>
  <si>
    <t>7</t>
  </si>
  <si>
    <t>612142001</t>
  </si>
  <si>
    <t>Potažení vnitřních stěn sklovláknitým pletivem vtlačeným do tenkovrstvé hmoty</t>
  </si>
  <si>
    <t>-1129961304</t>
  </si>
  <si>
    <t>8</t>
  </si>
  <si>
    <t>612311131</t>
  </si>
  <si>
    <t>Potažení vnitřních stěn vápenným štukem tloušťky do 3 mm</t>
  </si>
  <si>
    <t>-598915704</t>
  </si>
  <si>
    <t>(1,9+1,635+1,235)*0,6</t>
  </si>
  <si>
    <t>9</t>
  </si>
  <si>
    <t>612321111</t>
  </si>
  <si>
    <t>Vápenocementová omítka hrubá jednovrstvá zatřená vnitřních stěn nanášená ručně</t>
  </si>
  <si>
    <t>563531445</t>
  </si>
  <si>
    <t>(1,9+0,08+1,635+0,065+0,065+1,235+0,08)*2,6</t>
  </si>
  <si>
    <t>10</t>
  </si>
  <si>
    <t>619991001</t>
  </si>
  <si>
    <t>Zakrytí podlah fólií přilepenou lepící páskou</t>
  </si>
  <si>
    <t>-242355435</t>
  </si>
  <si>
    <t>4*5</t>
  </si>
  <si>
    <t>11</t>
  </si>
  <si>
    <t>619991011</t>
  </si>
  <si>
    <t>Obalení konstrukcí a prvků fólií přilepenou lepící páskou</t>
  </si>
  <si>
    <t>-1225520912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</si>
  <si>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</si>
  <si>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</si>
  <si>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</si>
  <si>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</si>
  <si>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</si>
  <si>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1235207230</t>
  </si>
  <si>
    <t>13</t>
  </si>
  <si>
    <t>642944121</t>
  </si>
  <si>
    <t>Osazování ocelových zárubní dodatečné pl do 2,5 m2</t>
  </si>
  <si>
    <t>kus</t>
  </si>
  <si>
    <t>702170610</t>
  </si>
  <si>
    <t>14</t>
  </si>
  <si>
    <t>M</t>
  </si>
  <si>
    <t>55331521</t>
  </si>
  <si>
    <t>zárubeň ocelová pro sádrokarton 100 700 L/P</t>
  </si>
  <si>
    <t>565254912</t>
  </si>
  <si>
    <t>Ostatní konstrukce a práce, bourání</t>
  </si>
  <si>
    <t>784111001</t>
  </si>
  <si>
    <t>Oprášení (ometení ) podkladu v místnostech výšky do 3,80 m</t>
  </si>
  <si>
    <t>16</t>
  </si>
  <si>
    <t>-1133980601</t>
  </si>
  <si>
    <t>konstrukce po vybouraném jádru:</t>
  </si>
  <si>
    <t>(1,98+1,7+1,38)*2,6</t>
  </si>
  <si>
    <t>strop:</t>
  </si>
  <si>
    <t>784111011</t>
  </si>
  <si>
    <t>Obroušení podkladu omítnutého v místnostech výšky do 3,80 m</t>
  </si>
  <si>
    <t>1090014682</t>
  </si>
  <si>
    <t>lehké obroušení stávajícího panelu - příprava pro novou omítku:</t>
  </si>
  <si>
    <t>(1,9+1,635)*2,6</t>
  </si>
  <si>
    <t>1,235</t>
  </si>
  <si>
    <t>17</t>
  </si>
  <si>
    <t>952901111</t>
  </si>
  <si>
    <t>Vyčištění budov bytové a občanské výstavby při výšce podlaží do 4 m</t>
  </si>
  <si>
    <t>1714533719</t>
  </si>
  <si>
    <t>2,5*5</t>
  </si>
  <si>
    <t>přístupová trasa do bytu-choba:</t>
  </si>
  <si>
    <t>18</t>
  </si>
  <si>
    <t>962084121</t>
  </si>
  <si>
    <t>Bourání příček umakartových tl do 50 mm</t>
  </si>
  <si>
    <t>73645633</t>
  </si>
  <si>
    <t>(1,8*2+2,65+1,2+1,7+0,95)*2,6</t>
  </si>
  <si>
    <t>19</t>
  </si>
  <si>
    <t>965046111</t>
  </si>
  <si>
    <t>Broušení stávajících betonových podlah úběr do 3 mm</t>
  </si>
  <si>
    <t>-327464728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</si>
  <si>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</si>
  <si>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</si>
  <si>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</si>
  <si>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</si>
  <si>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</si>
  <si>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</si>
  <si>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-842617982</t>
  </si>
  <si>
    <t>997013219</t>
  </si>
  <si>
    <t>Příplatek k vnitrostaveništní dopravě suti a vybouraných hmot za zvětšenou dopravu suti ZKD 10 m</t>
  </si>
  <si>
    <t>-1855237603</t>
  </si>
  <si>
    <t>2,845*50 'Přepočtené koeficientem množství</t>
  </si>
  <si>
    <t>22</t>
  </si>
  <si>
    <t>997013501</t>
  </si>
  <si>
    <t>Odvoz suti a vybouraných hmot na skládku nebo meziskládku do 1 km se složením</t>
  </si>
  <si>
    <t>111219680</t>
  </si>
  <si>
    <t>23</t>
  </si>
  <si>
    <t>997013509</t>
  </si>
  <si>
    <t>Příplatek k odvozu suti a vybouraných hmot na skládku ZKD 1 km přes 1 km</t>
  </si>
  <si>
    <t>-295039092</t>
  </si>
  <si>
    <t>2,845*9 'Přepočtené koeficientem množství</t>
  </si>
  <si>
    <t>24</t>
  </si>
  <si>
    <t>997013831</t>
  </si>
  <si>
    <t>Poplatek za uložení na skládce (skládkovné) stavebního odpadu směsného kód odpadu 170 904</t>
  </si>
  <si>
    <t>1328787567</t>
  </si>
  <si>
    <t>998</t>
  </si>
  <si>
    <t>Přesun hmot</t>
  </si>
  <si>
    <t>25</t>
  </si>
  <si>
    <t>998011003</t>
  </si>
  <si>
    <t>Přesun hmot pro budovy zděné v do 24 m</t>
  </si>
  <si>
    <t>-927765694</t>
  </si>
  <si>
    <t>26</t>
  </si>
  <si>
    <t>998011014</t>
  </si>
  <si>
    <t>Příplatek k přesunu hmot pro budovy zděné za zvětšený přesun do 500 m</t>
  </si>
  <si>
    <t>-1292265453</t>
  </si>
  <si>
    <t>27</t>
  </si>
  <si>
    <t>998017003</t>
  </si>
  <si>
    <t>Přesun hmot s omezením mechanizace pro budovy v do 24 m</t>
  </si>
  <si>
    <t>1537769877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</si>
  <si>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</si>
  <si>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</si>
  <si>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</si>
  <si>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</si>
  <si>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</si>
  <si>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</si>
  <si>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</si>
  <si>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-1304876821</t>
  </si>
  <si>
    <t>29</t>
  </si>
  <si>
    <t>711192201</t>
  </si>
  <si>
    <t>Provedení izolace proti zemní vlhkosti hydroizolační stěrkou svislé na betonu, 2 vrstvy</t>
  </si>
  <si>
    <t>-1421291591</t>
  </si>
  <si>
    <t>(1,235+0,935)*2*0,2</t>
  </si>
  <si>
    <t>(0,7+1,635+0,7)*2</t>
  </si>
  <si>
    <t>(1,2+1,635+1,2)*0,2</t>
  </si>
  <si>
    <t>pod vanou:</t>
  </si>
  <si>
    <t>30</t>
  </si>
  <si>
    <t>24617150</t>
  </si>
  <si>
    <t>hmota nátěrová hydroizolační elastická na beton nebo omítku</t>
  </si>
  <si>
    <t>kg</t>
  </si>
  <si>
    <t>32</t>
  </si>
  <si>
    <t>2142090779</t>
  </si>
  <si>
    <t>spotřeba 3kg/m2, tl. 2mm</t>
  </si>
  <si>
    <t>(4,13+9,025)*3</t>
  </si>
  <si>
    <t>31</t>
  </si>
  <si>
    <t>711199095</t>
  </si>
  <si>
    <t>Příplatek k izolacím proti zemní vlhkosti za plochu do 10 m2 natěradly za studena nebo za horka</t>
  </si>
  <si>
    <t>-1990735659</t>
  </si>
  <si>
    <t>4,13+9,025</t>
  </si>
  <si>
    <t>711199101</t>
  </si>
  <si>
    <t>Provedení těsnícího pásu do spoje dilatační nebo styčné spáry podlaha - stěna</t>
  </si>
  <si>
    <t>m</t>
  </si>
  <si>
    <t>369012253</t>
  </si>
  <si>
    <t>1,635*3</t>
  </si>
  <si>
    <t>1,92*2</t>
  </si>
  <si>
    <t>(1,235+0,935)*2</t>
  </si>
  <si>
    <t>0,8*2</t>
  </si>
  <si>
    <t>2,6*2</t>
  </si>
  <si>
    <t>0,2*6</t>
  </si>
  <si>
    <t>33</t>
  </si>
  <si>
    <t>711199102</t>
  </si>
  <si>
    <t>Provedení těsnícího koutu pro vnější nebo vnitřní roh spáry podlaha - stěna</t>
  </si>
  <si>
    <t>-740166506</t>
  </si>
  <si>
    <t>34</t>
  </si>
  <si>
    <t>28355020</t>
  </si>
  <si>
    <t>páska pružná těsnící š 80mm</t>
  </si>
  <si>
    <t>642299295</t>
  </si>
  <si>
    <t>21,085*1,1</t>
  </si>
  <si>
    <t>35</t>
  </si>
  <si>
    <t>998711103</t>
  </si>
  <si>
    <t>Přesun hmot tonážní pro izolace proti vodě, vlhkosti a plynům v objektech výšky do 60 m</t>
  </si>
  <si>
    <t>-19905316</t>
  </si>
  <si>
    <t>36</t>
  </si>
  <si>
    <t>998711181</t>
  </si>
  <si>
    <t>Příplatek k přesunu hmot tonážní 711 prováděný bez použití mechanizace</t>
  </si>
  <si>
    <t>1421908024</t>
  </si>
  <si>
    <t>721</t>
  </si>
  <si>
    <t>Zdravotechnika - vnitřní kanalizace</t>
  </si>
  <si>
    <t>37</t>
  </si>
  <si>
    <t>721171808</t>
  </si>
  <si>
    <t>Demontáž potrubí z PVC do D 114</t>
  </si>
  <si>
    <t>607111378</t>
  </si>
  <si>
    <t>38</t>
  </si>
  <si>
    <t>721173706</t>
  </si>
  <si>
    <t>Potrubí kanalizační z PE odpadní DN 100</t>
  </si>
  <si>
    <t>-1889170806</t>
  </si>
  <si>
    <t>39</t>
  </si>
  <si>
    <t>721173722</t>
  </si>
  <si>
    <t>Potrubí kanalizační z PE připojovací DN 40</t>
  </si>
  <si>
    <t>-1074986887</t>
  </si>
  <si>
    <t>40</t>
  </si>
  <si>
    <t>721173724</t>
  </si>
  <si>
    <t>Potrubí kanalizační z PE připojovací DN 70</t>
  </si>
  <si>
    <t>-82095809</t>
  </si>
  <si>
    <t>41</t>
  </si>
  <si>
    <t>721220801</t>
  </si>
  <si>
    <t>Demontáž uzávěrek zápachových DN 70</t>
  </si>
  <si>
    <t>-1497971206</t>
  </si>
  <si>
    <t>vana,umyvadlo,pračka:</t>
  </si>
  <si>
    <t>42</t>
  </si>
  <si>
    <t>721290111</t>
  </si>
  <si>
    <t>Zkouška těsnosti potrubí kanalizace vodou do DN 125</t>
  </si>
  <si>
    <t>1947873248</t>
  </si>
  <si>
    <t>43</t>
  </si>
  <si>
    <t>998721103</t>
  </si>
  <si>
    <t>Přesun hmot tonážní pro vnitřní kanalizace v objektech v do 24 m</t>
  </si>
  <si>
    <t>537616763</t>
  </si>
  <si>
    <t>44</t>
  </si>
  <si>
    <t>998721181</t>
  </si>
  <si>
    <t>Příplatek k přesunu hmot tonážní 721 prováděný bez použití mechanizace</t>
  </si>
  <si>
    <t>-1333065976</t>
  </si>
  <si>
    <t>722</t>
  </si>
  <si>
    <t>Zdravotechnika - vnitřní vodovod</t>
  </si>
  <si>
    <t>45</t>
  </si>
  <si>
    <t>722170801</t>
  </si>
  <si>
    <t>Demontáž rozvodů vody z plastů do D 25</t>
  </si>
  <si>
    <t>1135860375</t>
  </si>
  <si>
    <t>46</t>
  </si>
  <si>
    <t>722176113</t>
  </si>
  <si>
    <t>Montáž potrubí plastové spojované svary polyfuzně do D 25 mm</t>
  </si>
  <si>
    <t>-458189797</t>
  </si>
  <si>
    <t>47</t>
  </si>
  <si>
    <t>28615150</t>
  </si>
  <si>
    <t>trubka vodovodní tlaková PPR řada PN 20 D 16mm dl 4m</t>
  </si>
  <si>
    <t>-28617620</t>
  </si>
  <si>
    <t>48</t>
  </si>
  <si>
    <t>28615152</t>
  </si>
  <si>
    <t>trubka vodovodní tlaková PPR řada PN 20 D 20mm dl 4m</t>
  </si>
  <si>
    <t>-1273696927</t>
  </si>
  <si>
    <t>49</t>
  </si>
  <si>
    <t>28615153</t>
  </si>
  <si>
    <t>trubka vodovodní tlaková PPR řada PN 20 D 25mm dl 4m</t>
  </si>
  <si>
    <t>396106633</t>
  </si>
  <si>
    <t>722179191</t>
  </si>
  <si>
    <t>Příplatek k rozvodu vody z plastů za malý rozsah prací na zakázce do 20 m</t>
  </si>
  <si>
    <t>soubor</t>
  </si>
  <si>
    <t>-1681935698</t>
  </si>
  <si>
    <t>51</t>
  </si>
  <si>
    <t>722179192</t>
  </si>
  <si>
    <t>Příplatek k rozvodu vody z plastů za potrubí do D 32 mm do 15 svarů</t>
  </si>
  <si>
    <t>-1291200671</t>
  </si>
  <si>
    <t>52</t>
  </si>
  <si>
    <t>722290215</t>
  </si>
  <si>
    <t>Zkouška těsnosti vodovodního potrubí hrdlového nebo přírubového do DN 100</t>
  </si>
  <si>
    <t>-893057041</t>
  </si>
  <si>
    <t>53</t>
  </si>
  <si>
    <t>722290234</t>
  </si>
  <si>
    <t>Proplach a dezinfekce vodovodního potrubí do DN 80</t>
  </si>
  <si>
    <t>1551304852</t>
  </si>
  <si>
    <t>54</t>
  </si>
  <si>
    <t>998722103</t>
  </si>
  <si>
    <t>Přesun hmot tonážní pro vnitřní vodovod v objektech v do 24 m</t>
  </si>
  <si>
    <t>626596568</t>
  </si>
  <si>
    <t>55</t>
  </si>
  <si>
    <t>998722181</t>
  </si>
  <si>
    <t>Příplatek k přesunu hmot tonážní 722 prováděný bez použití mechanizace</t>
  </si>
  <si>
    <t>1927206539</t>
  </si>
  <si>
    <t>723</t>
  </si>
  <si>
    <t>Zdravotechnika - vnitřní plynovod</t>
  </si>
  <si>
    <t>56</t>
  </si>
  <si>
    <t>723120804</t>
  </si>
  <si>
    <t>Demontáž potrubí ocelové závitové svařované do DN 25</t>
  </si>
  <si>
    <t>-907274338</t>
  </si>
  <si>
    <t>57</t>
  </si>
  <si>
    <t>723150402</t>
  </si>
  <si>
    <t>Potrubí plyn ocelové z ušlechtilé oceli spojované lisováním DN 15</t>
  </si>
  <si>
    <t>-653679781</t>
  </si>
  <si>
    <t>chránička:</t>
  </si>
  <si>
    <t>58</t>
  </si>
  <si>
    <t>723181002</t>
  </si>
  <si>
    <t>Potrubí měděné měkké spojované lisováním DN 15 ZTI</t>
  </si>
  <si>
    <t>-189755358</t>
  </si>
  <si>
    <t>59</t>
  </si>
  <si>
    <t>723190105</t>
  </si>
  <si>
    <t>Přípojka plynovodní nerezová hadice G1/2 F x G1/2 F délky 100 cm spojovaná na závit</t>
  </si>
  <si>
    <t>-768627464</t>
  </si>
  <si>
    <t>60</t>
  </si>
  <si>
    <t>723190901</t>
  </si>
  <si>
    <t>Uzavření,otevření plynovodního potrubí při opravě</t>
  </si>
  <si>
    <t>-239452928</t>
  </si>
  <si>
    <t>61</t>
  </si>
  <si>
    <t>723190907</t>
  </si>
  <si>
    <t>Odvzdušnění nebo napuštění plynovodního potrubí</t>
  </si>
  <si>
    <t>-1959745171</t>
  </si>
  <si>
    <t>62</t>
  </si>
  <si>
    <t>723190909</t>
  </si>
  <si>
    <t>Zkouška těsnosti potrubí plynovodního</t>
  </si>
  <si>
    <t>-1798066270</t>
  </si>
  <si>
    <t>63</t>
  </si>
  <si>
    <t>998723103</t>
  </si>
  <si>
    <t>Přesun hmot tonážní pro vnitřní plynovod v objektech v do 24 m</t>
  </si>
  <si>
    <t>738240997</t>
  </si>
  <si>
    <t>64</t>
  </si>
  <si>
    <t>998723181</t>
  </si>
  <si>
    <t>Příplatek k přesunu hmot tonážní 723 prováděný bez použití mechanizace</t>
  </si>
  <si>
    <t>-400150209</t>
  </si>
  <si>
    <t>725</t>
  </si>
  <si>
    <t>Zdravotechnika - zařizovací předměty</t>
  </si>
  <si>
    <t>65</t>
  </si>
  <si>
    <t>725110811</t>
  </si>
  <si>
    <t>Demontáž klozetů splachovací s nádrží</t>
  </si>
  <si>
    <t>1800321548</t>
  </si>
  <si>
    <t>66</t>
  </si>
  <si>
    <t>725112001</t>
  </si>
  <si>
    <t>Klozet keramický standardní samostatně stojící s hlubokým splachováním odpad vodorovný</t>
  </si>
  <si>
    <t>125756010</t>
  </si>
  <si>
    <t>67</t>
  </si>
  <si>
    <t>725210821</t>
  </si>
  <si>
    <t>Demontáž umyvadel bez výtokových armatur</t>
  </si>
  <si>
    <t>1007608507</t>
  </si>
  <si>
    <t>68</t>
  </si>
  <si>
    <t>725211602</t>
  </si>
  <si>
    <t>Umyvadlo keramické připevněné na stěnu šrouby bílé bez krytu na sifon 550 mm</t>
  </si>
  <si>
    <t>1118669100</t>
  </si>
  <si>
    <t>69</t>
  </si>
  <si>
    <t>725220841</t>
  </si>
  <si>
    <t>Demontáž van ocelová</t>
  </si>
  <si>
    <t>-997588311</t>
  </si>
  <si>
    <t>70</t>
  </si>
  <si>
    <t>725222116</t>
  </si>
  <si>
    <t>Vana bez armatur výtokových akrylátová se zápachovou uzávěrkou 1600x700 mm</t>
  </si>
  <si>
    <t>-154679799</t>
  </si>
  <si>
    <t>71</t>
  </si>
  <si>
    <t>725810811</t>
  </si>
  <si>
    <t>Demontáž ventilů výtokových nástěnných</t>
  </si>
  <si>
    <t>639501433</t>
  </si>
  <si>
    <t>72</t>
  </si>
  <si>
    <t>725811115</t>
  </si>
  <si>
    <t>Ventil nástěnný pevný výtok G1/2x80 mm</t>
  </si>
  <si>
    <t>1991372045</t>
  </si>
  <si>
    <t>73</t>
  </si>
  <si>
    <t>725820801</t>
  </si>
  <si>
    <t>Demontáž baterie nástěnné do G 3 / 4</t>
  </si>
  <si>
    <t>1966369067</t>
  </si>
  <si>
    <t>74</t>
  </si>
  <si>
    <t>725822611</t>
  </si>
  <si>
    <t>Baterie umyvadlová stojánková páková bez výpusti</t>
  </si>
  <si>
    <t>452349413</t>
  </si>
  <si>
    <t>75</t>
  </si>
  <si>
    <t>725831313</t>
  </si>
  <si>
    <t>Baterie vanová nástěnná páková s příslušenstvím a pohyblivým držákem</t>
  </si>
  <si>
    <t>-38665474</t>
  </si>
  <si>
    <t>76</t>
  </si>
  <si>
    <t>725865501</t>
  </si>
  <si>
    <t>Odpadní souprava DN 40/50 se zápachovou uzávěrkou pro vanu, ovládání bovdenem</t>
  </si>
  <si>
    <t>1017767556</t>
  </si>
  <si>
    <t>77</t>
  </si>
  <si>
    <t>725869101</t>
  </si>
  <si>
    <t>Montáž zápachových uzávěrek do DN 40</t>
  </si>
  <si>
    <t>1527563963</t>
  </si>
  <si>
    <t>78</t>
  </si>
  <si>
    <t>55161837</t>
  </si>
  <si>
    <t>uzávěrka zápachová pro pračku a myčku nástěnná PP-bílá DN 40</t>
  </si>
  <si>
    <t>2007876550</t>
  </si>
  <si>
    <t>79</t>
  </si>
  <si>
    <t>ZUU</t>
  </si>
  <si>
    <t>Zápachová uzávěra - sifon pro umyvadla, provedení chrom</t>
  </si>
  <si>
    <t>449450620</t>
  </si>
  <si>
    <t>80</t>
  </si>
  <si>
    <t>725980123</t>
  </si>
  <si>
    <t>Dvířka 40/20 vč. montáže a začištění k obkladu</t>
  </si>
  <si>
    <t>-882489165</t>
  </si>
  <si>
    <t>81</t>
  </si>
  <si>
    <t>998725103</t>
  </si>
  <si>
    <t>Přesun hmot tonážní pro zařizovací předměty v objektech v do 24 m</t>
  </si>
  <si>
    <t>-1369356556</t>
  </si>
  <si>
    <t>82</t>
  </si>
  <si>
    <t>998725181</t>
  </si>
  <si>
    <t>Příplatek k přesunu hmot tonážní 725 prováděný bez použití mechanizace</t>
  </si>
  <si>
    <t>-270116236</t>
  </si>
  <si>
    <t>83</t>
  </si>
  <si>
    <t>OIM</t>
  </si>
  <si>
    <t>Ostatní instalační materiál nutný pro dopojení zařizovacích předmětů (pancéřové hadičky, těsnění atd...)</t>
  </si>
  <si>
    <t>kpl</t>
  </si>
  <si>
    <t>1818847303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</si>
  <si>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</si>
  <si>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</si>
  <si>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</si>
  <si>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</si>
  <si>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</si>
  <si>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523817439</t>
  </si>
  <si>
    <t>85</t>
  </si>
  <si>
    <t>998726113</t>
  </si>
  <si>
    <t>Přesun hmot tonážní pro instalační prefabrikáty v objektech v do 24 m</t>
  </si>
  <si>
    <t>-1727247682</t>
  </si>
  <si>
    <t>86</t>
  </si>
  <si>
    <t>998726181</t>
  </si>
  <si>
    <t>Příplatek k přesunu hmot tonážní 726 prováděný bez použití mechanizace</t>
  </si>
  <si>
    <t>1274746497</t>
  </si>
  <si>
    <t>741</t>
  </si>
  <si>
    <t>Elektroinstalace - silnoproud</t>
  </si>
  <si>
    <t>87</t>
  </si>
  <si>
    <t>741112001</t>
  </si>
  <si>
    <t>Montáž krabice zapuštěná plastová kruhová</t>
  </si>
  <si>
    <t>869556447</t>
  </si>
  <si>
    <t>88</t>
  </si>
  <si>
    <t>34571515</t>
  </si>
  <si>
    <t>krabice přístrojová instalační 400 V, 142x71x45mm do dutých stěn</t>
  </si>
  <si>
    <t>1570064359</t>
  </si>
  <si>
    <t>89</t>
  </si>
  <si>
    <t>741120001</t>
  </si>
  <si>
    <t>Montáž vodič Cu izolovaný plný a laněný žíla 0,35-6 mm2 pod omítku (CY)</t>
  </si>
  <si>
    <t>-186147722</t>
  </si>
  <si>
    <t>90</t>
  </si>
  <si>
    <t>34111036</t>
  </si>
  <si>
    <t>kabel silový s Cu jádrem 1 kV 3x2,5mm2</t>
  </si>
  <si>
    <t>-1317796905</t>
  </si>
  <si>
    <t>91</t>
  </si>
  <si>
    <t>34111018</t>
  </si>
  <si>
    <t>kabel silový s Cu jádrem 6mm2</t>
  </si>
  <si>
    <t>-1861353417</t>
  </si>
  <si>
    <t>92</t>
  </si>
  <si>
    <t>741210001</t>
  </si>
  <si>
    <t>Montáž rozvodnice oceloplechová nebo plastová běžná do 20 kg</t>
  </si>
  <si>
    <t>1506011852</t>
  </si>
  <si>
    <t>93</t>
  </si>
  <si>
    <t>35713850</t>
  </si>
  <si>
    <t>rozvodnice elektroměrové s jedním 1 fázovým místem bez požární úpravy 18 pozic</t>
  </si>
  <si>
    <t>1563397415</t>
  </si>
  <si>
    <t>94</t>
  </si>
  <si>
    <t>741310001</t>
  </si>
  <si>
    <t>Montáž vypínač nástěnný 1-jednopólový prostředí normální</t>
  </si>
  <si>
    <t>-197752573</t>
  </si>
  <si>
    <t>95</t>
  </si>
  <si>
    <t>34535799</t>
  </si>
  <si>
    <t>ovladač zapínací tlačítkový 10A 3553-80289 velkoplošný</t>
  </si>
  <si>
    <t>-445856155</t>
  </si>
  <si>
    <t>96</t>
  </si>
  <si>
    <t>741313001</t>
  </si>
  <si>
    <t>Montáž zásuvka (polo)zapuštěná bezšroubové připojení 2P+PE se zapojením vodičů</t>
  </si>
  <si>
    <t>360859144</t>
  </si>
  <si>
    <t>97</t>
  </si>
  <si>
    <t>35811077</t>
  </si>
  <si>
    <t>zásuvka nepropustná nástěnná 16A 220 V 3pólová</t>
  </si>
  <si>
    <t>-856299762</t>
  </si>
  <si>
    <t>98</t>
  </si>
  <si>
    <t>741370002</t>
  </si>
  <si>
    <t>Montáž svítidlo žárovkové bytové stropní přisazené 1 zdroj se sklem</t>
  </si>
  <si>
    <t>-542978960</t>
  </si>
  <si>
    <t>99</t>
  </si>
  <si>
    <t>34821275</t>
  </si>
  <si>
    <t>svítidlo bytové žárovkové IP 42, max. 60 W E27</t>
  </si>
  <si>
    <t>-1678791645</t>
  </si>
  <si>
    <t>100</t>
  </si>
  <si>
    <t>34111030</t>
  </si>
  <si>
    <t>kabel silový s Cu jádrem 1 kV 3x1,5mm2</t>
  </si>
  <si>
    <t>136689345</t>
  </si>
  <si>
    <t>101</t>
  </si>
  <si>
    <t>741810001</t>
  </si>
  <si>
    <t>Celková prohlídka elektrického rozvodu a zařízení do 100 000,- Kč</t>
  </si>
  <si>
    <t>-839158442</t>
  </si>
  <si>
    <t>102</t>
  </si>
  <si>
    <t>998741103</t>
  </si>
  <si>
    <t>Přesun hmot tonážní pro silnoproud v objektech v do 24 m</t>
  </si>
  <si>
    <t>-1805893005</t>
  </si>
  <si>
    <t>103</t>
  </si>
  <si>
    <t>998741181</t>
  </si>
  <si>
    <t>Příplatek k přesunu hmot tonážní 741 prováděný bez použití mechanizace</t>
  </si>
  <si>
    <t>623975403</t>
  </si>
  <si>
    <t>751</t>
  </si>
  <si>
    <t>Vzduchotechnika</t>
  </si>
  <si>
    <t>104</t>
  </si>
  <si>
    <t>751111012</t>
  </si>
  <si>
    <t>Mtž vent ax ntl nástěnného základního D do 200 mm</t>
  </si>
  <si>
    <t>-1614396524</t>
  </si>
  <si>
    <t>105</t>
  </si>
  <si>
    <t>V</t>
  </si>
  <si>
    <t>Axiální ventilátor max. 20x20cm, pr. 125 mm</t>
  </si>
  <si>
    <t>-1578596782</t>
  </si>
  <si>
    <t>106</t>
  </si>
  <si>
    <t>751111811</t>
  </si>
  <si>
    <t>Demontáž ventilátoru axiálního nízkotlakého kruhové potrubí D do 200 mm</t>
  </si>
  <si>
    <t>-1193566558</t>
  </si>
  <si>
    <t>107</t>
  </si>
  <si>
    <t>998751102</t>
  </si>
  <si>
    <t>Přesun hmot tonážní pro vzduchotechniku v objektech v do 24 m</t>
  </si>
  <si>
    <t>-216113143</t>
  </si>
  <si>
    <t>108</t>
  </si>
  <si>
    <t>998751181</t>
  </si>
  <si>
    <t>Příplatek k přesunu hmot tonážní 751 prováděný bez použití mechanizace</t>
  </si>
  <si>
    <t>-60405186</t>
  </si>
  <si>
    <t>763</t>
  </si>
  <si>
    <t>Konstrukce suché výstavby</t>
  </si>
  <si>
    <t>109</t>
  </si>
  <si>
    <t>763111331</t>
  </si>
  <si>
    <t>SDK příčka tl 80 mm profil CW+UW 50 desky 1xH2 15 TI 40 mm</t>
  </si>
  <si>
    <t>689450873</t>
  </si>
  <si>
    <t>2,65*2,6</t>
  </si>
  <si>
    <t>1,9*2,6</t>
  </si>
  <si>
    <t>0,935*2,6</t>
  </si>
  <si>
    <t>110</t>
  </si>
  <si>
    <t>763111718</t>
  </si>
  <si>
    <t>SDK příčka úprava styku příčky a stropu/stávající stěny páskou nebo silikonováním</t>
  </si>
  <si>
    <t>768969994</t>
  </si>
  <si>
    <t>2,65</t>
  </si>
  <si>
    <t>(0,935+1,235)*2</t>
  </si>
  <si>
    <t>(1,635+1,9)*2</t>
  </si>
  <si>
    <t>2,6*6</t>
  </si>
  <si>
    <t>111</t>
  </si>
  <si>
    <t>763111751</t>
  </si>
  <si>
    <t>Příplatek k SDK příčce za plochu do 6 m2 jednotlivě</t>
  </si>
  <si>
    <t>698014375</t>
  </si>
  <si>
    <t>112</t>
  </si>
  <si>
    <t>763111762</t>
  </si>
  <si>
    <t>Příplatek k SDK příčce s jednoduchou nosnou konstrukcí za zahuštění profilů na vzdálenost 41 mm</t>
  </si>
  <si>
    <t>2091551107</t>
  </si>
  <si>
    <t>113</t>
  </si>
  <si>
    <t>763111771</t>
  </si>
  <si>
    <t>Příplatek k SDK příčce za rovinnost kvality Q3</t>
  </si>
  <si>
    <t>-1104079653</t>
  </si>
  <si>
    <t>14,261*2</t>
  </si>
  <si>
    <t>114</t>
  </si>
  <si>
    <t>998763303</t>
  </si>
  <si>
    <t>Přesun hmot tonážní pro sádrokartonové konstrukce v objektech v do 24 m</t>
  </si>
  <si>
    <t>-650751604</t>
  </si>
  <si>
    <t>115</t>
  </si>
  <si>
    <t>998763381</t>
  </si>
  <si>
    <t>Příplatek k přesunu hmot tonážní 763 SDK prováděný bez použití mechanizace</t>
  </si>
  <si>
    <t>679339711</t>
  </si>
  <si>
    <t>766</t>
  </si>
  <si>
    <t>Konstrukce truhlářské</t>
  </si>
  <si>
    <t>116</t>
  </si>
  <si>
    <t>766421812</t>
  </si>
  <si>
    <t>Demontáž truhlářského obložení podhledů z panelů plochy přes 1,5 m2</t>
  </si>
  <si>
    <t>-1671300363</t>
  </si>
  <si>
    <t>demontáž obložení stropu umakartem:</t>
  </si>
  <si>
    <t>1,05+2,72</t>
  </si>
  <si>
    <t>117</t>
  </si>
  <si>
    <t>766660001</t>
  </si>
  <si>
    <t>Montáž dveřních křídel otvíravých 1křídlových š do 0,8 m do ocelové zárubně</t>
  </si>
  <si>
    <t>1116976596</t>
  </si>
  <si>
    <t>118</t>
  </si>
  <si>
    <t>61162854</t>
  </si>
  <si>
    <t>dveře vnitřní foliované plné 1křídlové 70x197 cm</t>
  </si>
  <si>
    <t>-519131680</t>
  </si>
  <si>
    <t>119</t>
  </si>
  <si>
    <t>54914610</t>
  </si>
  <si>
    <t>kování vrchní dveřní klika včetně rozet a montážního materiál nerez PK</t>
  </si>
  <si>
    <t>547062828</t>
  </si>
  <si>
    <t>120</t>
  </si>
  <si>
    <t>766660722</t>
  </si>
  <si>
    <t>Montáž dveřního kování - zámku</t>
  </si>
  <si>
    <t>1297764431</t>
  </si>
  <si>
    <t>121</t>
  </si>
  <si>
    <t>54925015</t>
  </si>
  <si>
    <t>zámek stavební zadlabací dozický 02-03 L Zn</t>
  </si>
  <si>
    <t>-737539863</t>
  </si>
  <si>
    <t>122</t>
  </si>
  <si>
    <t>766695212</t>
  </si>
  <si>
    <t>Montáž truhlářských prahů dveří 1křídlových šířky do 10 cm</t>
  </si>
  <si>
    <t>635888979</t>
  </si>
  <si>
    <t>123</t>
  </si>
  <si>
    <t>61187416</t>
  </si>
  <si>
    <t>práh dveřní dřevěný bukový tl 2cm dl 92cm š 10cm</t>
  </si>
  <si>
    <t>-13850895</t>
  </si>
  <si>
    <t>124</t>
  </si>
  <si>
    <t>998766103</t>
  </si>
  <si>
    <t>Přesun hmot tonážní pro konstrukce truhlářské v objektech v do 24 m</t>
  </si>
  <si>
    <t>410923688</t>
  </si>
  <si>
    <t>125</t>
  </si>
  <si>
    <t>998766181</t>
  </si>
  <si>
    <t>Příplatek k přesunu hmot tonážní 766 prováděný bez použití mechanizace</t>
  </si>
  <si>
    <t>272416032</t>
  </si>
  <si>
    <t>126</t>
  </si>
  <si>
    <t>DV</t>
  </si>
  <si>
    <t>Dodávka a osazení SDK konstrukce dvířek za wc - pro obklad vč. úchytek a začištění</t>
  </si>
  <si>
    <t>-1798737642</t>
  </si>
  <si>
    <t>127</t>
  </si>
  <si>
    <t>UP</t>
  </si>
  <si>
    <t>Dodatečná úprava dveřních prahů vzhledem k výškovým rozdílům podlah</t>
  </si>
  <si>
    <t>1320432048</t>
  </si>
  <si>
    <t>771</t>
  </si>
  <si>
    <t>Podlahy z dlaždic</t>
  </si>
  <si>
    <t>128</t>
  </si>
  <si>
    <t>771571113</t>
  </si>
  <si>
    <t>Montáž podlah z keramických dlaždic režných hladkých do malty do 12 ks/m2</t>
  </si>
  <si>
    <t>-1698562768</t>
  </si>
  <si>
    <t>129</t>
  </si>
  <si>
    <t>771591111</t>
  </si>
  <si>
    <t>Podlahy penetrace podkladu</t>
  </si>
  <si>
    <t>-846598603</t>
  </si>
  <si>
    <t>130</t>
  </si>
  <si>
    <t>59761408</t>
  </si>
  <si>
    <t>dlaždice keramická barevná přes 9 do 12 ks/m2</t>
  </si>
  <si>
    <t>854220723</t>
  </si>
  <si>
    <t>4,13*1,1</t>
  </si>
  <si>
    <t>131</t>
  </si>
  <si>
    <t>998771103</t>
  </si>
  <si>
    <t>Přesun hmot tonážní pro podlahy z dlaždic v objektech v do 24 m</t>
  </si>
  <si>
    <t>-1276927950</t>
  </si>
  <si>
    <t>132</t>
  </si>
  <si>
    <t>998771181</t>
  </si>
  <si>
    <t>Příplatek k přesunu hmot tonážní 771 prováděný bez použití mechanizace</t>
  </si>
  <si>
    <t>-326501978</t>
  </si>
  <si>
    <t>776</t>
  </si>
  <si>
    <t>Podlahy povlakové</t>
  </si>
  <si>
    <t>133</t>
  </si>
  <si>
    <t>776201812</t>
  </si>
  <si>
    <t>Demontáž lepených povlakových podlah s podložkou ručně</t>
  </si>
  <si>
    <t>1022066289</t>
  </si>
  <si>
    <t>demontáž nášlapné vrstvy z pvc:</t>
  </si>
  <si>
    <t>134</t>
  </si>
  <si>
    <t>776421111</t>
  </si>
  <si>
    <t>Montáž obvodových lišt lepením</t>
  </si>
  <si>
    <t>-1170367216</t>
  </si>
  <si>
    <t>135</t>
  </si>
  <si>
    <t>28411003</t>
  </si>
  <si>
    <t>lišta soklová PVC 30 x 30 mm</t>
  </si>
  <si>
    <t>-138280861</t>
  </si>
  <si>
    <t>3,02857142857143*1,02 'Přepočtené koeficientem množství</t>
  </si>
  <si>
    <t>136</t>
  </si>
  <si>
    <t>998776103</t>
  </si>
  <si>
    <t>Přesun hmot tonážní pro podlahy povlakové v objektech v do 24 m</t>
  </si>
  <si>
    <t>935155158</t>
  </si>
  <si>
    <t>137</t>
  </si>
  <si>
    <t>998776181</t>
  </si>
  <si>
    <t>Příplatek k přesunu hmot tonážní 776 prováděný bez použití mechanizace</t>
  </si>
  <si>
    <t>1481638285</t>
  </si>
  <si>
    <t>781</t>
  </si>
  <si>
    <t>Dokončovací práce - obklady</t>
  </si>
  <si>
    <t>138</t>
  </si>
  <si>
    <t>781413212</t>
  </si>
  <si>
    <t>Montáž obkladů vnitřních z dekorů pórovinových výšky do 75 mm lepených standardním lepidlem</t>
  </si>
  <si>
    <t>1264928524</t>
  </si>
  <si>
    <t>(1,9+1,635)*2</t>
  </si>
  <si>
    <t>139</t>
  </si>
  <si>
    <t>L</t>
  </si>
  <si>
    <t>Listela - dekorovaný obklad</t>
  </si>
  <si>
    <t>2108097219</t>
  </si>
  <si>
    <t>11,41/0,4*1,1</t>
  </si>
  <si>
    <t>140</t>
  </si>
  <si>
    <t>781471113</t>
  </si>
  <si>
    <t>Montáž obkladů vnitřních keramických hladkých do 19 ks/m2 kladených do malty</t>
  </si>
  <si>
    <t>-1363846684</t>
  </si>
  <si>
    <t>(1,235+0,935)*2*2</t>
  </si>
  <si>
    <t>(1,9+1,635)*2*2</t>
  </si>
  <si>
    <t>141</t>
  </si>
  <si>
    <t>59761155</t>
  </si>
  <si>
    <t>dlaždice keramické koupelnové(barevné) přes 19 do 25 ks/m2</t>
  </si>
  <si>
    <t>-1110638414</t>
  </si>
  <si>
    <t>22,82*1,1</t>
  </si>
  <si>
    <t>142</t>
  </si>
  <si>
    <t>781495111</t>
  </si>
  <si>
    <t>Penetrace podkladu vnitřních obkladů</t>
  </si>
  <si>
    <t>-790525496</t>
  </si>
  <si>
    <t>143</t>
  </si>
  <si>
    <t>998781103</t>
  </si>
  <si>
    <t>Přesun hmot tonážní pro obklady keramické v objektech v do 24 m</t>
  </si>
  <si>
    <t>-464636628</t>
  </si>
  <si>
    <t>144</t>
  </si>
  <si>
    <t>998781181</t>
  </si>
  <si>
    <t>Příplatek k přesunu hmot tonážní 781 prováděný bez použití mechanizace</t>
  </si>
  <si>
    <t>1205373155</t>
  </si>
  <si>
    <t>783</t>
  </si>
  <si>
    <t>Dokončovací práce - nátěry</t>
  </si>
  <si>
    <t>146</t>
  </si>
  <si>
    <t>783301313</t>
  </si>
  <si>
    <t>Odmaštění zámečnických konstrukcí ředidlovým odmašťovačem</t>
  </si>
  <si>
    <t>852546543</t>
  </si>
  <si>
    <t>147</t>
  </si>
  <si>
    <t>783314101</t>
  </si>
  <si>
    <t>Základní jednonásobný syntetický nátěr zámečnických konstrukcí</t>
  </si>
  <si>
    <t>-1875268662</t>
  </si>
  <si>
    <t>zárubně:</t>
  </si>
  <si>
    <t>(2*2+0,9)*2*0,5</t>
  </si>
  <si>
    <t>148</t>
  </si>
  <si>
    <t>783317101</t>
  </si>
  <si>
    <t>Krycí jednonásobný syntetický standardní nátěr zámečnických konstrukcí</t>
  </si>
  <si>
    <t>-1282308219</t>
  </si>
  <si>
    <t>784</t>
  </si>
  <si>
    <t>Dokončovací práce - malby a tapety</t>
  </si>
  <si>
    <t>149</t>
  </si>
  <si>
    <t>-368669695</t>
  </si>
  <si>
    <t>1,11+3,02+5</t>
  </si>
  <si>
    <t>stěny:</t>
  </si>
  <si>
    <t>(1,235+0,935)*2*0,6</t>
  </si>
  <si>
    <t>(1,635+1,9)*2*0,6</t>
  </si>
  <si>
    <t>chodba:</t>
  </si>
  <si>
    <t>(2,65+2)*2*2,6</t>
  </si>
  <si>
    <t>150</t>
  </si>
  <si>
    <t>784181111</t>
  </si>
  <si>
    <t>Základní silikátová jednonásobná penetrace podkladu v místnostech výšky do 3,80m</t>
  </si>
  <si>
    <t>-1929380081</t>
  </si>
  <si>
    <t>151</t>
  </si>
  <si>
    <t>784321001</t>
  </si>
  <si>
    <t>Jednonásobné silikátové bílé malby v místnosti výšky do 3,80 m</t>
  </si>
  <si>
    <t>-1581118529</t>
  </si>
  <si>
    <t>HZS</t>
  </si>
  <si>
    <t>Hodinové zúčtovací sazby</t>
  </si>
  <si>
    <t>152</t>
  </si>
  <si>
    <t>HZS1292</t>
  </si>
  <si>
    <t>Hodinová zúčtovací sazba stavební dělník</t>
  </si>
  <si>
    <t>hod</t>
  </si>
  <si>
    <t>512</t>
  </si>
  <si>
    <t>1054878849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</si>
  <si>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</si>
  <si>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</si>
  <si>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</si>
  <si>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</si>
  <si>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drážek a jejich zapravení - elektroinstalace:</t>
  </si>
  <si>
    <t>demontáž stávající elektroinstalace:</t>
  </si>
  <si>
    <t>153</t>
  </si>
  <si>
    <t>HZS2212</t>
  </si>
  <si>
    <t>Hodinová zúčtovací sazba instalatér odborný</t>
  </si>
  <si>
    <t>-311569636</t>
  </si>
  <si>
    <t>Ostatní drobné nepecifikované práce související s rozvody vody a kanalizace bytového jádra:</t>
  </si>
  <si>
    <t>154</t>
  </si>
  <si>
    <t>HZS3111</t>
  </si>
  <si>
    <t>Hodinová zúčtovací sazba montér potrubí</t>
  </si>
  <si>
    <t>-2085877195</t>
  </si>
  <si>
    <t>dopojení nového ventilátoru na stávající potrubí:</t>
  </si>
  <si>
    <t>155</t>
  </si>
  <si>
    <t>HZS4212</t>
  </si>
  <si>
    <t>Hodinová zúčtovací sazba revizní technik specialista</t>
  </si>
  <si>
    <t>-1965784012</t>
  </si>
  <si>
    <t>revize plynu:</t>
  </si>
  <si>
    <t>VRN</t>
  </si>
  <si>
    <t>Vedlejší rozpočtové náklady</t>
  </si>
  <si>
    <t>VRN3</t>
  </si>
  <si>
    <t>Zařízení staveniště</t>
  </si>
  <si>
    <t>156</t>
  </si>
  <si>
    <t>030001000</t>
  </si>
  <si>
    <t>1024</t>
  </si>
  <si>
    <t>1073421583</t>
  </si>
  <si>
    <t>VRN7</t>
  </si>
  <si>
    <t>Provozní vlivy</t>
  </si>
  <si>
    <t>157</t>
  </si>
  <si>
    <t>070001000</t>
  </si>
  <si>
    <t>665339304</t>
  </si>
  <si>
    <t>Sádrokartonové podhledy včetně parotěsu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</si>
</sst>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2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20"/>
      <c r="BE5" s="21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20"/>
      <c r="BE6" s="21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6"/>
      <c r="BS8" s="17" t="s">
        <v>6</v>
      </c>
    </row>
    <row r="9" spans="1:74" s="1" customFormat="1" ht="14.45" customHeight="1">
      <c r="B9" s="20"/>
      <c r="AR9" s="20"/>
      <c r="BE9" s="21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6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6"/>
      <c r="BS11" s="17" t="s">
        <v>6</v>
      </c>
    </row>
    <row r="12" spans="1:74" s="1" customFormat="1" ht="6.95" customHeight="1">
      <c r="B12" s="20"/>
      <c r="AR12" s="20"/>
      <c r="BE12" s="216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6"/>
      <c r="BS13" s="17" t="s">
        <v>6</v>
      </c>
    </row>
    <row r="14" spans="1:74" ht="12.75">
      <c r="B14" s="20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26</v>
      </c>
      <c r="AN14" s="29" t="s">
        <v>28</v>
      </c>
      <c r="AR14" s="20"/>
      <c r="BE14" s="216"/>
      <c r="BS14" s="17" t="s">
        <v>6</v>
      </c>
    </row>
    <row r="15" spans="1:74" s="1" customFormat="1" ht="6.95" customHeight="1">
      <c r="B15" s="20"/>
      <c r="AR15" s="20"/>
      <c r="BE15" s="216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6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6"/>
      <c r="BS17" s="17" t="s">
        <v>33</v>
      </c>
    </row>
    <row r="18" spans="1:71" s="1" customFormat="1" ht="6.95" customHeight="1">
      <c r="B18" s="20"/>
      <c r="AR18" s="20"/>
      <c r="BE18" s="216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6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6"/>
      <c r="BS20" s="17" t="s">
        <v>33</v>
      </c>
    </row>
    <row r="21" spans="1:71" s="1" customFormat="1" ht="6.95" customHeight="1">
      <c r="B21" s="20"/>
      <c r="AR21" s="20"/>
      <c r="BE21" s="216"/>
    </row>
    <row r="22" spans="1:71" s="1" customFormat="1" ht="12" customHeight="1">
      <c r="B22" s="20"/>
      <c r="D22" s="27" t="s">
        <v>35</v>
      </c>
      <c r="AR22" s="20"/>
      <c r="BE22" s="216"/>
    </row>
    <row r="23" spans="1:71" s="1" customFormat="1" ht="16.5" customHeight="1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6"/>
    </row>
    <row r="24" spans="1:71" s="1" customFormat="1" ht="6.95" customHeight="1">
      <c r="B24" s="20"/>
      <c r="AR24" s="20"/>
      <c r="BE24" s="21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2"/>
      <c r="AQ26" s="32"/>
      <c r="AR26" s="33"/>
      <c r="BE26" s="21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6" t="s">
        <v>37</v>
      </c>
      <c r="M28" s="226"/>
      <c r="N28" s="226"/>
      <c r="O28" s="226"/>
      <c r="P28" s="226"/>
      <c r="Q28" s="32"/>
      <c r="R28" s="32"/>
      <c r="S28" s="32"/>
      <c r="T28" s="32"/>
      <c r="U28" s="32"/>
      <c r="V28" s="32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F28" s="32"/>
      <c r="AG28" s="32"/>
      <c r="AH28" s="32"/>
      <c r="AI28" s="32"/>
      <c r="AJ28" s="32"/>
      <c r="AK28" s="226" t="s">
        <v>39</v>
      </c>
      <c r="AL28" s="226"/>
      <c r="AM28" s="226"/>
      <c r="AN28" s="226"/>
      <c r="AO28" s="226"/>
      <c r="AP28" s="32"/>
      <c r="AQ28" s="32"/>
      <c r="AR28" s="33"/>
      <c r="BE28" s="216"/>
    </row>
    <row r="29" spans="1:71" s="3" customFormat="1" ht="14.45" customHeight="1">
      <c r="B29" s="37"/>
      <c r="D29" s="27" t="s">
        <v>40</v>
      </c>
      <c r="F29" s="27" t="s">
        <v>41</v>
      </c>
      <c r="L29" s="214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7"/>
      <c r="BE29" s="217"/>
    </row>
    <row r="30" spans="1:71" s="3" customFormat="1" ht="14.45" customHeight="1">
      <c r="B30" s="37"/>
      <c r="F30" s="27" t="s">
        <v>42</v>
      </c>
      <c r="L30" s="214">
        <v>0.15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7"/>
      <c r="BE30" s="217"/>
    </row>
    <row r="31" spans="1:71" s="3" customFormat="1" ht="14.45" hidden="1" customHeight="1">
      <c r="B31" s="37"/>
      <c r="F31" s="27" t="s">
        <v>43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7"/>
      <c r="BE31" s="217"/>
    </row>
    <row r="32" spans="1:71" s="3" customFormat="1" ht="14.45" hidden="1" customHeight="1">
      <c r="B32" s="37"/>
      <c r="F32" s="27" t="s">
        <v>44</v>
      </c>
      <c r="L32" s="214">
        <v>0.15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7"/>
      <c r="BE32" s="217"/>
    </row>
    <row r="33" spans="1:57" s="3" customFormat="1" ht="14.45" hidden="1" customHeight="1">
      <c r="B33" s="37"/>
      <c r="F33" s="27" t="s">
        <v>45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7"/>
      <c r="BE33" s="21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6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7" t="s">
        <v>48</v>
      </c>
      <c r="Y35" s="248"/>
      <c r="Z35" s="248"/>
      <c r="AA35" s="248"/>
      <c r="AB35" s="248"/>
      <c r="AC35" s="40"/>
      <c r="AD35" s="40"/>
      <c r="AE35" s="40"/>
      <c r="AF35" s="40"/>
      <c r="AG35" s="40"/>
      <c r="AH35" s="40"/>
      <c r="AI35" s="40"/>
      <c r="AJ35" s="40"/>
      <c r="AK35" s="249">
        <f>SUM(AK26:AK33)</f>
        <v>0</v>
      </c>
      <c r="AL35" s="248"/>
      <c r="AM35" s="248"/>
      <c r="AN35" s="248"/>
      <c r="AO35" s="25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P1911/6</v>
      </c>
      <c r="AR84" s="51"/>
    </row>
    <row r="85" spans="1:91" s="5" customFormat="1" ht="36.950000000000003" customHeight="1">
      <c r="B85" s="52"/>
      <c r="C85" s="53" t="s">
        <v>16</v>
      </c>
      <c r="L85" s="238" t="str">
        <f>K6</f>
        <v>Výškovická 631/184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0" t="str">
        <f>IF(AN8= "","",AN8)</f>
        <v>29. 8. 2019</v>
      </c>
      <c r="AN87" s="240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1" t="str">
        <f>IF(E17="","",E17)</f>
        <v>Ing. Vladimír Slonka</v>
      </c>
      <c r="AN89" s="242"/>
      <c r="AO89" s="242"/>
      <c r="AP89" s="242"/>
      <c r="AQ89" s="32"/>
      <c r="AR89" s="33"/>
      <c r="AS89" s="243" t="s">
        <v>56</v>
      </c>
      <c r="AT89" s="24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1" t="str">
        <f>IF(E20="","",E20)</f>
        <v xml:space="preserve"> </v>
      </c>
      <c r="AN90" s="242"/>
      <c r="AO90" s="242"/>
      <c r="AP90" s="242"/>
      <c r="AQ90" s="32"/>
      <c r="AR90" s="33"/>
      <c r="AS90" s="245"/>
      <c r="AT90" s="24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5"/>
      <c r="AT91" s="24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3" t="s">
        <v>57</v>
      </c>
      <c r="D92" s="234"/>
      <c r="E92" s="234"/>
      <c r="F92" s="234"/>
      <c r="G92" s="234"/>
      <c r="H92" s="60"/>
      <c r="I92" s="235" t="s">
        <v>58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59</v>
      </c>
      <c r="AH92" s="234"/>
      <c r="AI92" s="234"/>
      <c r="AJ92" s="234"/>
      <c r="AK92" s="234"/>
      <c r="AL92" s="234"/>
      <c r="AM92" s="234"/>
      <c r="AN92" s="235" t="s">
        <v>60</v>
      </c>
      <c r="AO92" s="234"/>
      <c r="AP92" s="237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9" t="s">
        <v>81</v>
      </c>
      <c r="E95" s="229"/>
      <c r="F95" s="229"/>
      <c r="G95" s="229"/>
      <c r="H95" s="229"/>
      <c r="I95" s="82"/>
      <c r="J95" s="229" t="s">
        <v>82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'2 - Bytová jednotka č.2'!J30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3" t="s">
        <v>83</v>
      </c>
      <c r="AR95" s="80"/>
      <c r="AS95" s="84">
        <v>0</v>
      </c>
      <c r="AT95" s="85">
        <f>ROUND(SUM(AV95:AW95),2)</f>
        <v>0</v>
      </c>
      <c r="AU95" s="86">
        <f>'2 - Bytová jednotka č.2'!P142</f>
        <v>0</v>
      </c>
      <c r="AV95" s="85">
        <f>'2 - Bytová jednotka č.2'!J33</f>
        <v>0</v>
      </c>
      <c r="AW95" s="85">
        <f>'2 - Bytová jednotka č.2'!J34</f>
        <v>0</v>
      </c>
      <c r="AX95" s="85">
        <f>'2 - Bytová jednotka č.2'!J35</f>
        <v>0</v>
      </c>
      <c r="AY95" s="85">
        <f>'2 - Bytová jednotka č.2'!J36</f>
        <v>0</v>
      </c>
      <c r="AZ95" s="85">
        <f>'2 - Bytová jednotka č.2'!F33</f>
        <v>0</v>
      </c>
      <c r="BA95" s="85">
        <f>'2 - Bytová jednotka č.2'!F34</f>
        <v>0</v>
      </c>
      <c r="BB95" s="85">
        <f>'2 - Bytová jednotka č.2'!F35</f>
        <v>0</v>
      </c>
      <c r="BC95" s="85">
        <f>'2 - Bytová jednotka č.2'!F36</f>
        <v>0</v>
      </c>
      <c r="BD95" s="87">
        <f>'2 - Bytová jednotka č.2'!F37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2 - Bytová jednotka č.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5"/>
  <sheetViews>
    <sheetView showGridLines="0" tabSelected="1" topLeftCell="B417" zoomScale="160" zoomScaleNormal="160" workbookViewId="0">
      <selection activeCell="F151" sqref="F15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32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Výškovická 631/184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8" t="s">
        <v>88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29. 8. 2019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8"/>
      <c r="G18" s="218"/>
      <c r="H18" s="218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3" t="s">
        <v>1</v>
      </c>
      <c r="F27" s="223"/>
      <c r="G27" s="223"/>
      <c r="H27" s="223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ROUND((SUM(BE142:BE434)),  2)</f>
        <v>0</v>
      </c>
      <c r="G33" s="32"/>
      <c r="H33" s="32"/>
      <c r="I33" s="103">
        <v>0.21</v>
      </c>
      <c r="J33" s="102">
        <f>ROUND(((SUM(BE142:BE434))*I33),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ROUND((SUM(BF142:BF434)),  2)</f>
        <v>0</v>
      </c>
      <c r="G34" s="32"/>
      <c r="H34" s="32"/>
      <c r="I34" s="103">
        <v>0.15</v>
      </c>
      <c r="J34" s="102">
        <f>ROUND(((SUM(BF142:BF434))*I34),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ROUND((SUM(BG142:BG434)),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ROUND((SUM(BH142:BH434)),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ROUND((SUM(BI142:BI434)),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Výškovická 631/184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8" t="str">
        <f>E9</f>
        <v>2 - Bytová jednotka č.2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29. 8. 2019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J170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J193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J201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J205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J206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J235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J246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J258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J270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J290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J294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J312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J318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J337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J353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J362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J372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J388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J394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J406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J430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J431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J433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Výškovická 631/184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8" t="str">
        <f>E9</f>
        <v>2 - Bytová jednotka č.2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29. 8. 2019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P143+P205+P406+P430</f>
        <v>0</v>
      </c>
      <c r="Q142" s="66"/>
      <c r="R142" s="141">
        <f>R143+R205+R406+R430</f>
        <v>2.7900485900000001</v>
      </c>
      <c r="S142" s="66"/>
      <c r="T142" s="142">
        <f>T143+T205+T406+T430</f>
        <v>2.8446039000000001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BK143+BK205+BK406+BK430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P144+P147+P170+P193+P201</f>
        <v>0</v>
      </c>
      <c r="Q143" s="150"/>
      <c r="R143" s="151">
        <f>R144+R147+R170+R193+R201</f>
        <v>0.7552750399999999</v>
      </c>
      <c r="S143" s="150"/>
      <c r="T143" s="152">
        <f>T144+T147+T170+T193+T201</f>
        <v>2.6281834000000002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BK144+BK147+BK170+BK193+BK201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8.1984000000000001E-2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1.28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8.1984000000000001E-2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81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81</v>
      </c>
      <c r="BK145" s="171">
        <f>ROUND(I145*H145,2)</f>
        <v>0</v>
      </c>
      <c r="BL145" s="17" t="s">
        <v>142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1.28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81</v>
      </c>
      <c r="AV146" s="13" t="s">
        <v>81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SUM(P148:P169)</f>
        <v>0</v>
      </c>
      <c r="Q147" s="150"/>
      <c r="R147" s="151">
        <f>SUM(R148:R169)</f>
        <v>0.67079104000000001</v>
      </c>
      <c r="S147" s="150"/>
      <c r="T147" s="152">
        <f>SUM(T148:T169)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SUM(BK148:BK169)</f>
        <v>0</v>
      </c>
    </row>
    <row r="148" spans="1:65" s="2" customFormat="1" ht="21.75" customHeight="1">
      <c r="A148" s="32"/>
      <c r="B148" s="157"/>
      <c r="C148" s="158" t="s">
        <v>81</v>
      </c>
      <c r="D148" s="158" t="s">
        <v>138</v>
      </c>
      <c r="E148" s="159" t="s">
        <v>148</v>
      </c>
      <c r="F148" s="160" t="s">
        <v>149</v>
      </c>
      <c r="G148" s="161" t="s">
        <v>141</v>
      </c>
      <c r="H148" s="162">
        <v>4.13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2.5999999999999998E-4</v>
      </c>
      <c r="R148" s="168">
        <f>Q148*H148</f>
        <v>1.0738E-3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81</v>
      </c>
      <c r="AY148" s="17" t="s">
        <v>135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81</v>
      </c>
      <c r="BK148" s="171">
        <f>ROUND(I148*H148,2)</f>
        <v>0</v>
      </c>
      <c r="BL148" s="17" t="s">
        <v>142</v>
      </c>
      <c r="BM148" s="170" t="s">
        <v>150</v>
      </c>
    </row>
    <row r="149" spans="1:65" s="13" customFormat="1">
      <c r="B149" s="172"/>
      <c r="D149" s="173" t="s">
        <v>144</v>
      </c>
      <c r="E149" s="174" t="s">
        <v>1</v>
      </c>
      <c r="F149" s="175" t="s">
        <v>151</v>
      </c>
      <c r="H149" s="176">
        <v>4.13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144</v>
      </c>
      <c r="AU149" s="174" t="s">
        <v>81</v>
      </c>
      <c r="AV149" s="13" t="s">
        <v>81</v>
      </c>
      <c r="AW149" s="13" t="s">
        <v>33</v>
      </c>
      <c r="AX149" s="13" t="s">
        <v>76</v>
      </c>
      <c r="AY149" s="174" t="s">
        <v>135</v>
      </c>
    </row>
    <row r="150" spans="1:65" s="14" customFormat="1">
      <c r="B150" s="181"/>
      <c r="D150" s="173" t="s">
        <v>144</v>
      </c>
      <c r="E150" s="182" t="s">
        <v>1</v>
      </c>
      <c r="F150" s="183" t="s">
        <v>152</v>
      </c>
      <c r="H150" s="184">
        <v>4.13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144</v>
      </c>
      <c r="AU150" s="182" t="s">
        <v>81</v>
      </c>
      <c r="AV150" s="14" t="s">
        <v>142</v>
      </c>
      <c r="AW150" s="14" t="s">
        <v>33</v>
      </c>
      <c r="AX150" s="14" t="s">
        <v>84</v>
      </c>
      <c r="AY150" s="182" t="s">
        <v>135</v>
      </c>
    </row>
    <row r="151" spans="1:65" s="2" customFormat="1" ht="21.75" customHeight="1">
      <c r="A151" s="32"/>
      <c r="B151" s="157"/>
      <c r="C151" s="158" t="s">
        <v>136</v>
      </c>
      <c r="D151" s="158" t="s">
        <v>138</v>
      </c>
      <c r="E151" s="159" t="s">
        <v>153</v>
      </c>
      <c r="F151" s="160" t="s">
        <v>874</v>
      </c>
      <c r="G151" s="161" t="s">
        <v>141</v>
      </c>
      <c r="H151" s="162">
        <v>4.13</v>
      </c>
      <c r="I151" s="163"/>
      <c r="J151" s="164">
        <f t="shared" ref="J151:J154" si="0">ROUND(I151*H151,2)</f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ref="P151:P154" si="1">O151*H151</f>
        <v>0</v>
      </c>
      <c r="Q151" s="168">
        <v>4.3800000000000002E-3</v>
      </c>
      <c r="R151" s="168">
        <f t="shared" ref="R151:R154" si="2">Q151*H151</f>
        <v>1.8089400000000002E-2</v>
      </c>
      <c r="S151" s="168">
        <v>0</v>
      </c>
      <c r="T151" s="169">
        <f t="shared" ref="T151:T154" si="3"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142</v>
      </c>
      <c r="AT151" s="170" t="s">
        <v>138</v>
      </c>
      <c r="AU151" s="170" t="s">
        <v>81</v>
      </c>
      <c r="AY151" s="17" t="s">
        <v>135</v>
      </c>
      <c r="BE151" s="171">
        <f t="shared" ref="BE151:BE154" si="4">IF(N151="základní",J151,0)</f>
        <v>0</v>
      </c>
      <c r="BF151" s="171">
        <f t="shared" ref="BF151:BF154" si="5">IF(N151="snížená",J151,0)</f>
        <v>0</v>
      </c>
      <c r="BG151" s="171">
        <f t="shared" ref="BG151:BG154" si="6">IF(N151="zákl. přenesená",J151,0)</f>
        <v>0</v>
      </c>
      <c r="BH151" s="171">
        <f t="shared" ref="BH151:BH154" si="7">IF(N151="sníž. přenesená",J151,0)</f>
        <v>0</v>
      </c>
      <c r="BI151" s="171">
        <f t="shared" ref="BI151:BI154" si="8">IF(N151="nulová",J151,0)</f>
        <v>0</v>
      </c>
      <c r="BJ151" s="17" t="s">
        <v>81</v>
      </c>
      <c r="BK151" s="171">
        <f t="shared" ref="BK151:BK154" si="9">ROUND(I151*H151,2)</f>
        <v>0</v>
      </c>
      <c r="BL151" s="17" t="s">
        <v>142</v>
      </c>
      <c r="BM151" s="170" t="s">
        <v>154</v>
      </c>
    </row>
    <row r="152" spans="1:65" s="2" customFormat="1" ht="21.75" customHeight="1">
      <c r="A152" s="32"/>
      <c r="B152" s="157"/>
      <c r="C152" s="158" t="s">
        <v>146</v>
      </c>
      <c r="D152" s="158" t="s">
        <v>138</v>
      </c>
      <c r="E152" s="159" t="s">
        <v>156</v>
      </c>
      <c r="F152" s="160" t="s">
        <v>157</v>
      </c>
      <c r="G152" s="161" t="s">
        <v>141</v>
      </c>
      <c r="H152" s="162">
        <v>13.156000000000001</v>
      </c>
      <c r="I152" s="163"/>
      <c r="J152" s="164">
        <f t="shared" si="0"/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1"/>
        <v>0</v>
      </c>
      <c r="Q152" s="168">
        <v>2.5999999999999998E-4</v>
      </c>
      <c r="R152" s="168">
        <f t="shared" si="2"/>
        <v>3.42056E-3</v>
      </c>
      <c r="S152" s="168">
        <v>0</v>
      </c>
      <c r="T152" s="16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142</v>
      </c>
      <c r="AT152" s="170" t="s">
        <v>138</v>
      </c>
      <c r="AU152" s="170" t="s">
        <v>81</v>
      </c>
      <c r="AY152" s="17" t="s">
        <v>135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7" t="s">
        <v>81</v>
      </c>
      <c r="BK152" s="171">
        <f t="shared" si="9"/>
        <v>0</v>
      </c>
      <c r="BL152" s="17" t="s">
        <v>142</v>
      </c>
      <c r="BM152" s="170" t="s">
        <v>158</v>
      </c>
    </row>
    <row r="153" spans="1:65" s="2" customFormat="1" ht="21.75" customHeight="1">
      <c r="A153" s="32"/>
      <c r="B153" s="157"/>
      <c r="C153" s="158" t="s">
        <v>159</v>
      </c>
      <c r="D153" s="158" t="s">
        <v>138</v>
      </c>
      <c r="E153" s="159" t="s">
        <v>160</v>
      </c>
      <c r="F153" s="160" t="s">
        <v>161</v>
      </c>
      <c r="G153" s="161" t="s">
        <v>141</v>
      </c>
      <c r="H153" s="162">
        <v>13.156000000000001</v>
      </c>
      <c r="I153" s="163"/>
      <c r="J153" s="164">
        <f t="shared" si="0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4.3800000000000002E-3</v>
      </c>
      <c r="R153" s="168">
        <f t="shared" si="2"/>
        <v>5.7623280000000006E-2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142</v>
      </c>
      <c r="AT153" s="170" t="s">
        <v>138</v>
      </c>
      <c r="AU153" s="170" t="s">
        <v>81</v>
      </c>
      <c r="AY153" s="17" t="s">
        <v>135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81</v>
      </c>
      <c r="BK153" s="171">
        <f t="shared" si="9"/>
        <v>0</v>
      </c>
      <c r="BL153" s="17" t="s">
        <v>142</v>
      </c>
      <c r="BM153" s="170" t="s">
        <v>162</v>
      </c>
    </row>
    <row r="154" spans="1:65" s="2" customFormat="1" ht="21.75" customHeight="1">
      <c r="A154" s="32"/>
      <c r="B154" s="157"/>
      <c r="C154" s="158" t="s">
        <v>163</v>
      </c>
      <c r="D154" s="158" t="s">
        <v>138</v>
      </c>
      <c r="E154" s="159" t="s">
        <v>164</v>
      </c>
      <c r="F154" s="160" t="s">
        <v>165</v>
      </c>
      <c r="G154" s="161" t="s">
        <v>141</v>
      </c>
      <c r="H154" s="162">
        <v>2.8620000000000001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3.0000000000000001E-3</v>
      </c>
      <c r="R154" s="168">
        <f t="shared" si="2"/>
        <v>8.5859999999999999E-3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81</v>
      </c>
      <c r="AY154" s="17" t="s">
        <v>135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81</v>
      </c>
      <c r="BK154" s="171">
        <f t="shared" si="9"/>
        <v>0</v>
      </c>
      <c r="BL154" s="17" t="s">
        <v>142</v>
      </c>
      <c r="BM154" s="170" t="s">
        <v>166</v>
      </c>
    </row>
    <row r="155" spans="1:65" s="13" customFormat="1">
      <c r="B155" s="172"/>
      <c r="D155" s="173" t="s">
        <v>144</v>
      </c>
      <c r="E155" s="174" t="s">
        <v>1</v>
      </c>
      <c r="F155" s="175" t="s">
        <v>167</v>
      </c>
      <c r="H155" s="176">
        <v>2.8620000000000001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81</v>
      </c>
      <c r="AV155" s="13" t="s">
        <v>81</v>
      </c>
      <c r="AW155" s="13" t="s">
        <v>33</v>
      </c>
      <c r="AX155" s="13" t="s">
        <v>76</v>
      </c>
      <c r="AY155" s="174" t="s">
        <v>135</v>
      </c>
    </row>
    <row r="156" spans="1:65" s="14" customFormat="1">
      <c r="B156" s="181"/>
      <c r="D156" s="173" t="s">
        <v>144</v>
      </c>
      <c r="E156" s="182" t="s">
        <v>1</v>
      </c>
      <c r="F156" s="183" t="s">
        <v>152</v>
      </c>
      <c r="H156" s="184">
        <v>2.8620000000000001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2" t="s">
        <v>144</v>
      </c>
      <c r="AU156" s="182" t="s">
        <v>81</v>
      </c>
      <c r="AV156" s="14" t="s">
        <v>142</v>
      </c>
      <c r="AW156" s="14" t="s">
        <v>33</v>
      </c>
      <c r="AX156" s="14" t="s">
        <v>84</v>
      </c>
      <c r="AY156" s="182" t="s">
        <v>135</v>
      </c>
    </row>
    <row r="157" spans="1:65" s="2" customFormat="1" ht="21.75" customHeight="1">
      <c r="A157" s="32"/>
      <c r="B157" s="157"/>
      <c r="C157" s="158" t="s">
        <v>168</v>
      </c>
      <c r="D157" s="158" t="s">
        <v>138</v>
      </c>
      <c r="E157" s="159" t="s">
        <v>169</v>
      </c>
      <c r="F157" s="160" t="s">
        <v>170</v>
      </c>
      <c r="G157" s="161" t="s">
        <v>141</v>
      </c>
      <c r="H157" s="162">
        <v>13.156000000000001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1.575E-2</v>
      </c>
      <c r="R157" s="168">
        <f>Q157*H157</f>
        <v>0.207207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142</v>
      </c>
      <c r="AT157" s="170" t="s">
        <v>138</v>
      </c>
      <c r="AU157" s="170" t="s">
        <v>81</v>
      </c>
      <c r="AY157" s="17" t="s">
        <v>135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81</v>
      </c>
      <c r="BK157" s="171">
        <f>ROUND(I157*H157,2)</f>
        <v>0</v>
      </c>
      <c r="BL157" s="17" t="s">
        <v>142</v>
      </c>
      <c r="BM157" s="170" t="s">
        <v>171</v>
      </c>
    </row>
    <row r="158" spans="1:65" s="13" customFormat="1">
      <c r="B158" s="172"/>
      <c r="D158" s="173" t="s">
        <v>144</v>
      </c>
      <c r="E158" s="174" t="s">
        <v>1</v>
      </c>
      <c r="F158" s="175" t="s">
        <v>172</v>
      </c>
      <c r="H158" s="176">
        <v>13.156000000000001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144</v>
      </c>
      <c r="AU158" s="174" t="s">
        <v>81</v>
      </c>
      <c r="AV158" s="13" t="s">
        <v>81</v>
      </c>
      <c r="AW158" s="13" t="s">
        <v>33</v>
      </c>
      <c r="AX158" s="13" t="s">
        <v>76</v>
      </c>
      <c r="AY158" s="174" t="s">
        <v>135</v>
      </c>
    </row>
    <row r="159" spans="1:65" s="14" customFormat="1">
      <c r="B159" s="181"/>
      <c r="D159" s="173" t="s">
        <v>144</v>
      </c>
      <c r="E159" s="182" t="s">
        <v>1</v>
      </c>
      <c r="F159" s="183" t="s">
        <v>152</v>
      </c>
      <c r="H159" s="184">
        <v>13.156000000000001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2" t="s">
        <v>144</v>
      </c>
      <c r="AU159" s="182" t="s">
        <v>81</v>
      </c>
      <c r="AV159" s="14" t="s">
        <v>142</v>
      </c>
      <c r="AW159" s="14" t="s">
        <v>33</v>
      </c>
      <c r="AX159" s="14" t="s">
        <v>84</v>
      </c>
      <c r="AY159" s="182" t="s">
        <v>135</v>
      </c>
    </row>
    <row r="160" spans="1:65" s="2" customFormat="1" ht="16.5" customHeight="1">
      <c r="A160" s="32"/>
      <c r="B160" s="157"/>
      <c r="C160" s="158" t="s">
        <v>173</v>
      </c>
      <c r="D160" s="158" t="s">
        <v>138</v>
      </c>
      <c r="E160" s="159" t="s">
        <v>174</v>
      </c>
      <c r="F160" s="160" t="s">
        <v>175</v>
      </c>
      <c r="G160" s="161" t="s">
        <v>141</v>
      </c>
      <c r="H160" s="162">
        <v>20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142</v>
      </c>
      <c r="AT160" s="170" t="s">
        <v>138</v>
      </c>
      <c r="AU160" s="170" t="s">
        <v>81</v>
      </c>
      <c r="AY160" s="17" t="s">
        <v>135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81</v>
      </c>
      <c r="BK160" s="171">
        <f>ROUND(I160*H160,2)</f>
        <v>0</v>
      </c>
      <c r="BL160" s="17" t="s">
        <v>142</v>
      </c>
      <c r="BM160" s="170" t="s">
        <v>176</v>
      </c>
    </row>
    <row r="161" spans="1:65" s="13" customFormat="1">
      <c r="B161" s="172"/>
      <c r="D161" s="173" t="s">
        <v>144</v>
      </c>
      <c r="E161" s="174" t="s">
        <v>1</v>
      </c>
      <c r="F161" s="175" t="s">
        <v>177</v>
      </c>
      <c r="H161" s="176">
        <v>20</v>
      </c>
      <c r="I161" s="177"/>
      <c r="L161" s="172"/>
      <c r="M161" s="178"/>
      <c r="N161" s="179"/>
      <c r="O161" s="179"/>
      <c r="P161" s="179"/>
      <c r="Q161" s="179"/>
      <c r="R161" s="179"/>
      <c r="S161" s="179"/>
      <c r="T161" s="180"/>
      <c r="AT161" s="174" t="s">
        <v>144</v>
      </c>
      <c r="AU161" s="174" t="s">
        <v>81</v>
      </c>
      <c r="AV161" s="13" t="s">
        <v>81</v>
      </c>
      <c r="AW161" s="13" t="s">
        <v>33</v>
      </c>
      <c r="AX161" s="13" t="s">
        <v>84</v>
      </c>
      <c r="AY161" s="174" t="s">
        <v>135</v>
      </c>
    </row>
    <row r="162" spans="1:65" s="2" customFormat="1" ht="21.75" customHeight="1">
      <c r="A162" s="32"/>
      <c r="B162" s="157"/>
      <c r="C162" s="158" t="s">
        <v>178</v>
      </c>
      <c r="D162" s="158" t="s">
        <v>138</v>
      </c>
      <c r="E162" s="159" t="s">
        <v>179</v>
      </c>
      <c r="F162" s="160" t="s">
        <v>180</v>
      </c>
      <c r="G162" s="161" t="s">
        <v>141</v>
      </c>
      <c r="H162" s="162">
        <v>50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0</v>
      </c>
      <c r="R162" s="168">
        <f>Q162*H162</f>
        <v>0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142</v>
      </c>
      <c r="AT162" s="170" t="s">
        <v>138</v>
      </c>
      <c r="AU162" s="170" t="s">
        <v>81</v>
      </c>
      <c r="AY162" s="17" t="s">
        <v>135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81</v>
      </c>
      <c r="BK162" s="171">
        <f>ROUND(I162*H162,2)</f>
        <v>0</v>
      </c>
      <c r="BL162" s="17" t="s">
        <v>142</v>
      </c>
      <c r="BM162" s="170" t="s">
        <v>181</v>
      </c>
    </row>
    <row r="163" spans="1:65" s="15" customFormat="1">
      <c r="B163" s="189"/>
      <c r="D163" s="173" t="s">
        <v>144</v>
      </c>
      <c r="E163" s="190" t="s">
        <v>1</v>
      </c>
      <c r="F163" s="191" t="s">
        <v>182</v>
      </c>
      <c r="H163" s="190" t="s">
        <v>1</v>
      </c>
      <c r="I163" s="192"/>
      <c r="L163" s="189"/>
      <c r="M163" s="193"/>
      <c r="N163" s="194"/>
      <c r="O163" s="194"/>
      <c r="P163" s="194"/>
      <c r="Q163" s="194"/>
      <c r="R163" s="194"/>
      <c r="S163" s="194"/>
      <c r="T163" s="195"/>
      <c r="AT163" s="190" t="s">
        <v>144</v>
      </c>
      <c r="AU163" s="190" t="s">
        <v>81</v>
      </c>
      <c r="AV163" s="15" t="s">
        <v>84</v>
      </c>
      <c r="AW163" s="15" t="s">
        <v>33</v>
      </c>
      <c r="AX163" s="15" t="s">
        <v>76</v>
      </c>
      <c r="AY163" s="190" t="s">
        <v>135</v>
      </c>
    </row>
    <row r="164" spans="1:65" s="13" customFormat="1">
      <c r="B164" s="172"/>
      <c r="D164" s="173" t="s">
        <v>144</v>
      </c>
      <c r="E164" s="174" t="s">
        <v>1</v>
      </c>
      <c r="F164" s="175" t="s">
        <v>183</v>
      </c>
      <c r="H164" s="176">
        <v>50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144</v>
      </c>
      <c r="AU164" s="174" t="s">
        <v>81</v>
      </c>
      <c r="AV164" s="13" t="s">
        <v>81</v>
      </c>
      <c r="AW164" s="13" t="s">
        <v>33</v>
      </c>
      <c r="AX164" s="13" t="s">
        <v>84</v>
      </c>
      <c r="AY164" s="174" t="s">
        <v>135</v>
      </c>
    </row>
    <row r="165" spans="1:65" s="2" customFormat="1" ht="21.75" customHeight="1">
      <c r="A165" s="32"/>
      <c r="B165" s="157"/>
      <c r="C165" s="158" t="s">
        <v>184</v>
      </c>
      <c r="D165" s="158" t="s">
        <v>138</v>
      </c>
      <c r="E165" s="159" t="s">
        <v>185</v>
      </c>
      <c r="F165" s="160" t="s">
        <v>186</v>
      </c>
      <c r="G165" s="161" t="s">
        <v>141</v>
      </c>
      <c r="H165" s="162">
        <v>4.13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5.67E-2</v>
      </c>
      <c r="R165" s="168">
        <f>Q165*H165</f>
        <v>0.23417099999999999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142</v>
      </c>
      <c r="AT165" s="170" t="s">
        <v>138</v>
      </c>
      <c r="AU165" s="170" t="s">
        <v>81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81</v>
      </c>
      <c r="BK165" s="171">
        <f>ROUND(I165*H165,2)</f>
        <v>0</v>
      </c>
      <c r="BL165" s="17" t="s">
        <v>142</v>
      </c>
      <c r="BM165" s="170" t="s">
        <v>187</v>
      </c>
    </row>
    <row r="166" spans="1:65" s="13" customFormat="1">
      <c r="B166" s="172"/>
      <c r="D166" s="173" t="s">
        <v>144</v>
      </c>
      <c r="E166" s="174" t="s">
        <v>1</v>
      </c>
      <c r="F166" s="175" t="s">
        <v>151</v>
      </c>
      <c r="H166" s="176">
        <v>4.13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144</v>
      </c>
      <c r="AU166" s="174" t="s">
        <v>81</v>
      </c>
      <c r="AV166" s="13" t="s">
        <v>81</v>
      </c>
      <c r="AW166" s="13" t="s">
        <v>33</v>
      </c>
      <c r="AX166" s="13" t="s">
        <v>76</v>
      </c>
      <c r="AY166" s="174" t="s">
        <v>135</v>
      </c>
    </row>
    <row r="167" spans="1:65" s="14" customFormat="1">
      <c r="B167" s="181"/>
      <c r="D167" s="173" t="s">
        <v>144</v>
      </c>
      <c r="E167" s="182" t="s">
        <v>1</v>
      </c>
      <c r="F167" s="183" t="s">
        <v>152</v>
      </c>
      <c r="H167" s="184">
        <v>4.13</v>
      </c>
      <c r="I167" s="185"/>
      <c r="L167" s="181"/>
      <c r="M167" s="186"/>
      <c r="N167" s="187"/>
      <c r="O167" s="187"/>
      <c r="P167" s="187"/>
      <c r="Q167" s="187"/>
      <c r="R167" s="187"/>
      <c r="S167" s="187"/>
      <c r="T167" s="188"/>
      <c r="AT167" s="182" t="s">
        <v>144</v>
      </c>
      <c r="AU167" s="182" t="s">
        <v>81</v>
      </c>
      <c r="AV167" s="14" t="s">
        <v>142</v>
      </c>
      <c r="AW167" s="14" t="s">
        <v>33</v>
      </c>
      <c r="AX167" s="14" t="s">
        <v>84</v>
      </c>
      <c r="AY167" s="182" t="s">
        <v>135</v>
      </c>
    </row>
    <row r="168" spans="1:65" s="2" customFormat="1" ht="16.5" customHeight="1">
      <c r="A168" s="32"/>
      <c r="B168" s="157"/>
      <c r="C168" s="158" t="s">
        <v>188</v>
      </c>
      <c r="D168" s="158" t="s">
        <v>138</v>
      </c>
      <c r="E168" s="159" t="s">
        <v>189</v>
      </c>
      <c r="F168" s="160" t="s">
        <v>190</v>
      </c>
      <c r="G168" s="161" t="s">
        <v>191</v>
      </c>
      <c r="H168" s="162">
        <v>2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4.684E-2</v>
      </c>
      <c r="R168" s="168">
        <f>Q168*H168</f>
        <v>9.3679999999999999E-2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142</v>
      </c>
      <c r="AT168" s="170" t="s">
        <v>138</v>
      </c>
      <c r="AU168" s="170" t="s">
        <v>81</v>
      </c>
      <c r="AY168" s="17" t="s">
        <v>135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81</v>
      </c>
      <c r="BK168" s="171">
        <f>ROUND(I168*H168,2)</f>
        <v>0</v>
      </c>
      <c r="BL168" s="17" t="s">
        <v>142</v>
      </c>
      <c r="BM168" s="170" t="s">
        <v>192</v>
      </c>
    </row>
    <row r="169" spans="1:65" s="2" customFormat="1" ht="16.5" customHeight="1">
      <c r="A169" s="32"/>
      <c r="B169" s="157"/>
      <c r="C169" s="196" t="s">
        <v>193</v>
      </c>
      <c r="D169" s="196" t="s">
        <v>194</v>
      </c>
      <c r="E169" s="197" t="s">
        <v>195</v>
      </c>
      <c r="F169" s="198" t="s">
        <v>196</v>
      </c>
      <c r="G169" s="199" t="s">
        <v>191</v>
      </c>
      <c r="H169" s="200">
        <v>2</v>
      </c>
      <c r="I169" s="201"/>
      <c r="J169" s="202">
        <f>ROUND(I169*H169,2)</f>
        <v>0</v>
      </c>
      <c r="K169" s="203"/>
      <c r="L169" s="204"/>
      <c r="M169" s="205" t="s">
        <v>1</v>
      </c>
      <c r="N169" s="206" t="s">
        <v>42</v>
      </c>
      <c r="O169" s="58"/>
      <c r="P169" s="168">
        <f>O169*H169</f>
        <v>0</v>
      </c>
      <c r="Q169" s="168">
        <v>2.3470000000000001E-2</v>
      </c>
      <c r="R169" s="168">
        <f>Q169*H169</f>
        <v>4.6940000000000003E-2</v>
      </c>
      <c r="S169" s="168">
        <v>0</v>
      </c>
      <c r="T169" s="16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0" t="s">
        <v>163</v>
      </c>
      <c r="AT169" s="170" t="s">
        <v>194</v>
      </c>
      <c r="AU169" s="170" t="s">
        <v>81</v>
      </c>
      <c r="AY169" s="17" t="s">
        <v>135</v>
      </c>
      <c r="BE169" s="171">
        <f>IF(N169="základní",J169,0)</f>
        <v>0</v>
      </c>
      <c r="BF169" s="171">
        <f>IF(N169="snížená",J169,0)</f>
        <v>0</v>
      </c>
      <c r="BG169" s="171">
        <f>IF(N169="zákl. přenesená",J169,0)</f>
        <v>0</v>
      </c>
      <c r="BH169" s="171">
        <f>IF(N169="sníž. přenesená",J169,0)</f>
        <v>0</v>
      </c>
      <c r="BI169" s="171">
        <f>IF(N169="nulová",J169,0)</f>
        <v>0</v>
      </c>
      <c r="BJ169" s="17" t="s">
        <v>81</v>
      </c>
      <c r="BK169" s="171">
        <f>ROUND(I169*H169,2)</f>
        <v>0</v>
      </c>
      <c r="BL169" s="17" t="s">
        <v>142</v>
      </c>
      <c r="BM169" s="170" t="s">
        <v>197</v>
      </c>
    </row>
    <row r="170" spans="1:65" s="12" customFormat="1" ht="22.9" customHeight="1">
      <c r="B170" s="144"/>
      <c r="D170" s="145" t="s">
        <v>75</v>
      </c>
      <c r="E170" s="155" t="s">
        <v>168</v>
      </c>
      <c r="F170" s="155" t="s">
        <v>198</v>
      </c>
      <c r="I170" s="147"/>
      <c r="J170" s="156">
        <f>BK170</f>
        <v>0</v>
      </c>
      <c r="L170" s="144"/>
      <c r="M170" s="149"/>
      <c r="N170" s="150"/>
      <c r="O170" s="150"/>
      <c r="P170" s="151">
        <f>SUM(P171:P192)</f>
        <v>0</v>
      </c>
      <c r="Q170" s="150"/>
      <c r="R170" s="151">
        <f>SUM(R171:R192)</f>
        <v>2.5000000000000001E-3</v>
      </c>
      <c r="S170" s="150"/>
      <c r="T170" s="152">
        <f>SUM(T171:T192)</f>
        <v>2.6281834000000002</v>
      </c>
      <c r="AR170" s="145" t="s">
        <v>84</v>
      </c>
      <c r="AT170" s="153" t="s">
        <v>75</v>
      </c>
      <c r="AU170" s="153" t="s">
        <v>84</v>
      </c>
      <c r="AY170" s="145" t="s">
        <v>135</v>
      </c>
      <c r="BK170" s="154">
        <f>SUM(BK171:BK192)</f>
        <v>0</v>
      </c>
    </row>
    <row r="171" spans="1:65" s="2" customFormat="1" ht="21.75" customHeight="1">
      <c r="A171" s="32"/>
      <c r="B171" s="157"/>
      <c r="C171" s="158" t="s">
        <v>8</v>
      </c>
      <c r="D171" s="158" t="s">
        <v>138</v>
      </c>
      <c r="E171" s="159" t="s">
        <v>199</v>
      </c>
      <c r="F171" s="160" t="s">
        <v>200</v>
      </c>
      <c r="G171" s="161" t="s">
        <v>141</v>
      </c>
      <c r="H171" s="162">
        <v>17.286000000000001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0</v>
      </c>
      <c r="T171" s="16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201</v>
      </c>
      <c r="AT171" s="170" t="s">
        <v>138</v>
      </c>
      <c r="AU171" s="170" t="s">
        <v>81</v>
      </c>
      <c r="AY171" s="17" t="s">
        <v>135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81</v>
      </c>
      <c r="BK171" s="171">
        <f>ROUND(I171*H171,2)</f>
        <v>0</v>
      </c>
      <c r="BL171" s="17" t="s">
        <v>201</v>
      </c>
      <c r="BM171" s="170" t="s">
        <v>202</v>
      </c>
    </row>
    <row r="172" spans="1:65" s="15" customFormat="1">
      <c r="B172" s="189"/>
      <c r="D172" s="173" t="s">
        <v>144</v>
      </c>
      <c r="E172" s="190" t="s">
        <v>1</v>
      </c>
      <c r="F172" s="191" t="s">
        <v>203</v>
      </c>
      <c r="H172" s="190" t="s">
        <v>1</v>
      </c>
      <c r="I172" s="192"/>
      <c r="L172" s="189"/>
      <c r="M172" s="193"/>
      <c r="N172" s="194"/>
      <c r="O172" s="194"/>
      <c r="P172" s="194"/>
      <c r="Q172" s="194"/>
      <c r="R172" s="194"/>
      <c r="S172" s="194"/>
      <c r="T172" s="195"/>
      <c r="AT172" s="190" t="s">
        <v>144</v>
      </c>
      <c r="AU172" s="190" t="s">
        <v>81</v>
      </c>
      <c r="AV172" s="15" t="s">
        <v>84</v>
      </c>
      <c r="AW172" s="15" t="s">
        <v>33</v>
      </c>
      <c r="AX172" s="15" t="s">
        <v>76</v>
      </c>
      <c r="AY172" s="190" t="s">
        <v>135</v>
      </c>
    </row>
    <row r="173" spans="1:65" s="13" customFormat="1">
      <c r="B173" s="172"/>
      <c r="D173" s="173" t="s">
        <v>144</v>
      </c>
      <c r="E173" s="174" t="s">
        <v>1</v>
      </c>
      <c r="F173" s="175" t="s">
        <v>204</v>
      </c>
      <c r="H173" s="176">
        <v>13.156000000000001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144</v>
      </c>
      <c r="AU173" s="174" t="s">
        <v>81</v>
      </c>
      <c r="AV173" s="13" t="s">
        <v>81</v>
      </c>
      <c r="AW173" s="13" t="s">
        <v>33</v>
      </c>
      <c r="AX173" s="13" t="s">
        <v>76</v>
      </c>
      <c r="AY173" s="174" t="s">
        <v>135</v>
      </c>
    </row>
    <row r="174" spans="1:65" s="15" customFormat="1">
      <c r="B174" s="189"/>
      <c r="D174" s="173" t="s">
        <v>144</v>
      </c>
      <c r="E174" s="190" t="s">
        <v>1</v>
      </c>
      <c r="F174" s="191" t="s">
        <v>205</v>
      </c>
      <c r="H174" s="190" t="s">
        <v>1</v>
      </c>
      <c r="I174" s="192"/>
      <c r="L174" s="189"/>
      <c r="M174" s="193"/>
      <c r="N174" s="194"/>
      <c r="O174" s="194"/>
      <c r="P174" s="194"/>
      <c r="Q174" s="194"/>
      <c r="R174" s="194"/>
      <c r="S174" s="194"/>
      <c r="T174" s="195"/>
      <c r="AT174" s="190" t="s">
        <v>144</v>
      </c>
      <c r="AU174" s="190" t="s">
        <v>81</v>
      </c>
      <c r="AV174" s="15" t="s">
        <v>84</v>
      </c>
      <c r="AW174" s="15" t="s">
        <v>33</v>
      </c>
      <c r="AX174" s="15" t="s">
        <v>76</v>
      </c>
      <c r="AY174" s="190" t="s">
        <v>135</v>
      </c>
    </row>
    <row r="175" spans="1:65" s="13" customFormat="1">
      <c r="B175" s="172"/>
      <c r="D175" s="173" t="s">
        <v>144</v>
      </c>
      <c r="E175" s="174" t="s">
        <v>1</v>
      </c>
      <c r="F175" s="175" t="s">
        <v>151</v>
      </c>
      <c r="H175" s="176">
        <v>4.13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144</v>
      </c>
      <c r="AU175" s="174" t="s">
        <v>81</v>
      </c>
      <c r="AV175" s="13" t="s">
        <v>81</v>
      </c>
      <c r="AW175" s="13" t="s">
        <v>33</v>
      </c>
      <c r="AX175" s="13" t="s">
        <v>76</v>
      </c>
      <c r="AY175" s="174" t="s">
        <v>135</v>
      </c>
    </row>
    <row r="176" spans="1:65" s="14" customFormat="1">
      <c r="B176" s="181"/>
      <c r="D176" s="173" t="s">
        <v>144</v>
      </c>
      <c r="E176" s="182" t="s">
        <v>1</v>
      </c>
      <c r="F176" s="183" t="s">
        <v>152</v>
      </c>
      <c r="H176" s="184">
        <v>17.286000000000001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144</v>
      </c>
      <c r="AU176" s="182" t="s">
        <v>81</v>
      </c>
      <c r="AV176" s="14" t="s">
        <v>142</v>
      </c>
      <c r="AW176" s="14" t="s">
        <v>33</v>
      </c>
      <c r="AX176" s="14" t="s">
        <v>84</v>
      </c>
      <c r="AY176" s="182" t="s">
        <v>135</v>
      </c>
    </row>
    <row r="177" spans="1:65" s="2" customFormat="1" ht="21.75" customHeight="1">
      <c r="A177" s="32"/>
      <c r="B177" s="157"/>
      <c r="C177" s="158" t="s">
        <v>201</v>
      </c>
      <c r="D177" s="158" t="s">
        <v>138</v>
      </c>
      <c r="E177" s="159" t="s">
        <v>206</v>
      </c>
      <c r="F177" s="160" t="s">
        <v>207</v>
      </c>
      <c r="G177" s="161" t="s">
        <v>141</v>
      </c>
      <c r="H177" s="162">
        <v>14.555999999999999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0</v>
      </c>
      <c r="R177" s="168">
        <f>Q177*H177</f>
        <v>0</v>
      </c>
      <c r="S177" s="168">
        <v>1.4999999999999999E-4</v>
      </c>
      <c r="T177" s="169">
        <f>S177*H177</f>
        <v>2.1833999999999998E-3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201</v>
      </c>
      <c r="AT177" s="170" t="s">
        <v>138</v>
      </c>
      <c r="AU177" s="170" t="s">
        <v>81</v>
      </c>
      <c r="AY177" s="17" t="s">
        <v>135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81</v>
      </c>
      <c r="BK177" s="171">
        <f>ROUND(I177*H177,2)</f>
        <v>0</v>
      </c>
      <c r="BL177" s="17" t="s">
        <v>201</v>
      </c>
      <c r="BM177" s="170" t="s">
        <v>208</v>
      </c>
    </row>
    <row r="178" spans="1:65" s="15" customFormat="1" ht="22.5">
      <c r="B178" s="189"/>
      <c r="D178" s="173" t="s">
        <v>144</v>
      </c>
      <c r="E178" s="190" t="s">
        <v>1</v>
      </c>
      <c r="F178" s="191" t="s">
        <v>209</v>
      </c>
      <c r="H178" s="190" t="s">
        <v>1</v>
      </c>
      <c r="I178" s="192"/>
      <c r="L178" s="189"/>
      <c r="M178" s="193"/>
      <c r="N178" s="194"/>
      <c r="O178" s="194"/>
      <c r="P178" s="194"/>
      <c r="Q178" s="194"/>
      <c r="R178" s="194"/>
      <c r="S178" s="194"/>
      <c r="T178" s="195"/>
      <c r="AT178" s="190" t="s">
        <v>144</v>
      </c>
      <c r="AU178" s="190" t="s">
        <v>81</v>
      </c>
      <c r="AV178" s="15" t="s">
        <v>84</v>
      </c>
      <c r="AW178" s="15" t="s">
        <v>33</v>
      </c>
      <c r="AX178" s="15" t="s">
        <v>76</v>
      </c>
      <c r="AY178" s="190" t="s">
        <v>135</v>
      </c>
    </row>
    <row r="179" spans="1:65" s="13" customFormat="1">
      <c r="B179" s="172"/>
      <c r="D179" s="173" t="s">
        <v>144</v>
      </c>
      <c r="E179" s="174" t="s">
        <v>1</v>
      </c>
      <c r="F179" s="175" t="s">
        <v>210</v>
      </c>
      <c r="H179" s="176">
        <v>9.1910000000000007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144</v>
      </c>
      <c r="AU179" s="174" t="s">
        <v>81</v>
      </c>
      <c r="AV179" s="13" t="s">
        <v>81</v>
      </c>
      <c r="AW179" s="13" t="s">
        <v>33</v>
      </c>
      <c r="AX179" s="13" t="s">
        <v>76</v>
      </c>
      <c r="AY179" s="174" t="s">
        <v>135</v>
      </c>
    </row>
    <row r="180" spans="1:65" s="13" customFormat="1">
      <c r="B180" s="172"/>
      <c r="D180" s="173" t="s">
        <v>144</v>
      </c>
      <c r="E180" s="174" t="s">
        <v>1</v>
      </c>
      <c r="F180" s="175" t="s">
        <v>211</v>
      </c>
      <c r="H180" s="176">
        <v>1.2350000000000001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144</v>
      </c>
      <c r="AU180" s="174" t="s">
        <v>81</v>
      </c>
      <c r="AV180" s="13" t="s">
        <v>81</v>
      </c>
      <c r="AW180" s="13" t="s">
        <v>33</v>
      </c>
      <c r="AX180" s="13" t="s">
        <v>76</v>
      </c>
      <c r="AY180" s="174" t="s">
        <v>135</v>
      </c>
    </row>
    <row r="181" spans="1:65" s="13" customFormat="1">
      <c r="B181" s="172"/>
      <c r="D181" s="173" t="s">
        <v>144</v>
      </c>
      <c r="E181" s="174" t="s">
        <v>1</v>
      </c>
      <c r="F181" s="175" t="s">
        <v>151</v>
      </c>
      <c r="H181" s="176">
        <v>4.13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144</v>
      </c>
      <c r="AU181" s="174" t="s">
        <v>81</v>
      </c>
      <c r="AV181" s="13" t="s">
        <v>81</v>
      </c>
      <c r="AW181" s="13" t="s">
        <v>33</v>
      </c>
      <c r="AX181" s="13" t="s">
        <v>76</v>
      </c>
      <c r="AY181" s="174" t="s">
        <v>135</v>
      </c>
    </row>
    <row r="182" spans="1:65" s="14" customFormat="1">
      <c r="B182" s="181"/>
      <c r="D182" s="173" t="s">
        <v>144</v>
      </c>
      <c r="E182" s="182" t="s">
        <v>1</v>
      </c>
      <c r="F182" s="183" t="s">
        <v>152</v>
      </c>
      <c r="H182" s="184">
        <v>14.556000000000001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144</v>
      </c>
      <c r="AU182" s="182" t="s">
        <v>81</v>
      </c>
      <c r="AV182" s="14" t="s">
        <v>142</v>
      </c>
      <c r="AW182" s="14" t="s">
        <v>33</v>
      </c>
      <c r="AX182" s="14" t="s">
        <v>84</v>
      </c>
      <c r="AY182" s="182" t="s">
        <v>135</v>
      </c>
    </row>
    <row r="183" spans="1:65" s="2" customFormat="1" ht="21.75" customHeight="1">
      <c r="A183" s="32"/>
      <c r="B183" s="157"/>
      <c r="C183" s="158" t="s">
        <v>212</v>
      </c>
      <c r="D183" s="158" t="s">
        <v>138</v>
      </c>
      <c r="E183" s="159" t="s">
        <v>213</v>
      </c>
      <c r="F183" s="160" t="s">
        <v>214</v>
      </c>
      <c r="G183" s="161" t="s">
        <v>141</v>
      </c>
      <c r="H183" s="162">
        <v>62.5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4.0000000000000003E-5</v>
      </c>
      <c r="R183" s="168">
        <f>Q183*H183</f>
        <v>2.5000000000000001E-3</v>
      </c>
      <c r="S183" s="168">
        <v>0</v>
      </c>
      <c r="T183" s="16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142</v>
      </c>
      <c r="AT183" s="170" t="s">
        <v>138</v>
      </c>
      <c r="AU183" s="170" t="s">
        <v>81</v>
      </c>
      <c r="AY183" s="17" t="s">
        <v>135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81</v>
      </c>
      <c r="BK183" s="171">
        <f>ROUND(I183*H183,2)</f>
        <v>0</v>
      </c>
      <c r="BL183" s="17" t="s">
        <v>142</v>
      </c>
      <c r="BM183" s="170" t="s">
        <v>215</v>
      </c>
    </row>
    <row r="184" spans="1:65" s="13" customFormat="1">
      <c r="B184" s="172"/>
      <c r="D184" s="173" t="s">
        <v>144</v>
      </c>
      <c r="E184" s="174" t="s">
        <v>1</v>
      </c>
      <c r="F184" s="175" t="s">
        <v>216</v>
      </c>
      <c r="H184" s="176">
        <v>12.5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144</v>
      </c>
      <c r="AU184" s="174" t="s">
        <v>81</v>
      </c>
      <c r="AV184" s="13" t="s">
        <v>81</v>
      </c>
      <c r="AW184" s="13" t="s">
        <v>33</v>
      </c>
      <c r="AX184" s="13" t="s">
        <v>76</v>
      </c>
      <c r="AY184" s="174" t="s">
        <v>135</v>
      </c>
    </row>
    <row r="185" spans="1:65" s="15" customFormat="1">
      <c r="B185" s="189"/>
      <c r="D185" s="173" t="s">
        <v>144</v>
      </c>
      <c r="E185" s="190" t="s">
        <v>1</v>
      </c>
      <c r="F185" s="191" t="s">
        <v>217</v>
      </c>
      <c r="H185" s="190" t="s">
        <v>1</v>
      </c>
      <c r="I185" s="192"/>
      <c r="L185" s="189"/>
      <c r="M185" s="193"/>
      <c r="N185" s="194"/>
      <c r="O185" s="194"/>
      <c r="P185" s="194"/>
      <c r="Q185" s="194"/>
      <c r="R185" s="194"/>
      <c r="S185" s="194"/>
      <c r="T185" s="195"/>
      <c r="AT185" s="190" t="s">
        <v>144</v>
      </c>
      <c r="AU185" s="190" t="s">
        <v>81</v>
      </c>
      <c r="AV185" s="15" t="s">
        <v>84</v>
      </c>
      <c r="AW185" s="15" t="s">
        <v>33</v>
      </c>
      <c r="AX185" s="15" t="s">
        <v>76</v>
      </c>
      <c r="AY185" s="190" t="s">
        <v>135</v>
      </c>
    </row>
    <row r="186" spans="1:65" s="13" customFormat="1">
      <c r="B186" s="172"/>
      <c r="D186" s="173" t="s">
        <v>144</v>
      </c>
      <c r="E186" s="174" t="s">
        <v>1</v>
      </c>
      <c r="F186" s="175" t="s">
        <v>183</v>
      </c>
      <c r="H186" s="176">
        <v>50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81</v>
      </c>
      <c r="AV186" s="13" t="s">
        <v>81</v>
      </c>
      <c r="AW186" s="13" t="s">
        <v>33</v>
      </c>
      <c r="AX186" s="13" t="s">
        <v>76</v>
      </c>
      <c r="AY186" s="174" t="s">
        <v>135</v>
      </c>
    </row>
    <row r="187" spans="1:65" s="14" customFormat="1">
      <c r="B187" s="181"/>
      <c r="D187" s="173" t="s">
        <v>144</v>
      </c>
      <c r="E187" s="182" t="s">
        <v>1</v>
      </c>
      <c r="F187" s="183" t="s">
        <v>152</v>
      </c>
      <c r="H187" s="184">
        <v>62.5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144</v>
      </c>
      <c r="AU187" s="182" t="s">
        <v>81</v>
      </c>
      <c r="AV187" s="14" t="s">
        <v>142</v>
      </c>
      <c r="AW187" s="14" t="s">
        <v>33</v>
      </c>
      <c r="AX187" s="14" t="s">
        <v>84</v>
      </c>
      <c r="AY187" s="182" t="s">
        <v>135</v>
      </c>
    </row>
    <row r="188" spans="1:65" s="2" customFormat="1" ht="16.5" customHeight="1">
      <c r="A188" s="32"/>
      <c r="B188" s="157"/>
      <c r="C188" s="158" t="s">
        <v>218</v>
      </c>
      <c r="D188" s="158" t="s">
        <v>138</v>
      </c>
      <c r="E188" s="159" t="s">
        <v>219</v>
      </c>
      <c r="F188" s="160" t="s">
        <v>220</v>
      </c>
      <c r="G188" s="161" t="s">
        <v>141</v>
      </c>
      <c r="H188" s="162">
        <v>26.26</v>
      </c>
      <c r="I188" s="163"/>
      <c r="J188" s="164">
        <f>ROUND(I188*H188,2)</f>
        <v>0</v>
      </c>
      <c r="K188" s="165"/>
      <c r="L188" s="33"/>
      <c r="M188" s="166" t="s">
        <v>1</v>
      </c>
      <c r="N188" s="167" t="s">
        <v>42</v>
      </c>
      <c r="O188" s="58"/>
      <c r="P188" s="168">
        <f>O188*H188</f>
        <v>0</v>
      </c>
      <c r="Q188" s="168">
        <v>0</v>
      </c>
      <c r="R188" s="168">
        <f>Q188*H188</f>
        <v>0</v>
      </c>
      <c r="S188" s="168">
        <v>0.1</v>
      </c>
      <c r="T188" s="169">
        <f>S188*H188</f>
        <v>2.6260000000000003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0" t="s">
        <v>142</v>
      </c>
      <c r="AT188" s="170" t="s">
        <v>138</v>
      </c>
      <c r="AU188" s="170" t="s">
        <v>81</v>
      </c>
      <c r="AY188" s="17" t="s">
        <v>135</v>
      </c>
      <c r="BE188" s="171">
        <f>IF(N188="základní",J188,0)</f>
        <v>0</v>
      </c>
      <c r="BF188" s="171">
        <f>IF(N188="snížená",J188,0)</f>
        <v>0</v>
      </c>
      <c r="BG188" s="171">
        <f>IF(N188="zákl. přenesená",J188,0)</f>
        <v>0</v>
      </c>
      <c r="BH188" s="171">
        <f>IF(N188="sníž. přenesená",J188,0)</f>
        <v>0</v>
      </c>
      <c r="BI188" s="171">
        <f>IF(N188="nulová",J188,0)</f>
        <v>0</v>
      </c>
      <c r="BJ188" s="17" t="s">
        <v>81</v>
      </c>
      <c r="BK188" s="171">
        <f>ROUND(I188*H188,2)</f>
        <v>0</v>
      </c>
      <c r="BL188" s="17" t="s">
        <v>142</v>
      </c>
      <c r="BM188" s="170" t="s">
        <v>221</v>
      </c>
    </row>
    <row r="189" spans="1:65" s="13" customFormat="1">
      <c r="B189" s="172"/>
      <c r="D189" s="173" t="s">
        <v>144</v>
      </c>
      <c r="E189" s="174" t="s">
        <v>1</v>
      </c>
      <c r="F189" s="175" t="s">
        <v>222</v>
      </c>
      <c r="H189" s="176">
        <v>26.26</v>
      </c>
      <c r="I189" s="177"/>
      <c r="L189" s="172"/>
      <c r="M189" s="178"/>
      <c r="N189" s="179"/>
      <c r="O189" s="179"/>
      <c r="P189" s="179"/>
      <c r="Q189" s="179"/>
      <c r="R189" s="179"/>
      <c r="S189" s="179"/>
      <c r="T189" s="180"/>
      <c r="AT189" s="174" t="s">
        <v>144</v>
      </c>
      <c r="AU189" s="174" t="s">
        <v>81</v>
      </c>
      <c r="AV189" s="13" t="s">
        <v>81</v>
      </c>
      <c r="AW189" s="13" t="s">
        <v>33</v>
      </c>
      <c r="AX189" s="13" t="s">
        <v>84</v>
      </c>
      <c r="AY189" s="174" t="s">
        <v>135</v>
      </c>
    </row>
    <row r="190" spans="1:65" s="2" customFormat="1" ht="16.5" customHeight="1">
      <c r="A190" s="32"/>
      <c r="B190" s="157"/>
      <c r="C190" s="158" t="s">
        <v>223</v>
      </c>
      <c r="D190" s="158" t="s">
        <v>138</v>
      </c>
      <c r="E190" s="159" t="s">
        <v>224</v>
      </c>
      <c r="F190" s="160" t="s">
        <v>225</v>
      </c>
      <c r="G190" s="161" t="s">
        <v>141</v>
      </c>
      <c r="H190" s="162">
        <v>4.13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142</v>
      </c>
      <c r="AT190" s="170" t="s">
        <v>138</v>
      </c>
      <c r="AU190" s="170" t="s">
        <v>81</v>
      </c>
      <c r="AY190" s="17" t="s">
        <v>135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81</v>
      </c>
      <c r="BK190" s="171">
        <f>ROUND(I190*H190,2)</f>
        <v>0</v>
      </c>
      <c r="BL190" s="17" t="s">
        <v>142</v>
      </c>
      <c r="BM190" s="170" t="s">
        <v>226</v>
      </c>
    </row>
    <row r="191" spans="1:65" s="13" customFormat="1">
      <c r="B191" s="172"/>
      <c r="D191" s="173" t="s">
        <v>144</v>
      </c>
      <c r="E191" s="174" t="s">
        <v>1</v>
      </c>
      <c r="F191" s="175" t="s">
        <v>151</v>
      </c>
      <c r="H191" s="176">
        <v>4.13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81</v>
      </c>
      <c r="AV191" s="13" t="s">
        <v>81</v>
      </c>
      <c r="AW191" s="13" t="s">
        <v>33</v>
      </c>
      <c r="AX191" s="13" t="s">
        <v>76</v>
      </c>
      <c r="AY191" s="174" t="s">
        <v>135</v>
      </c>
    </row>
    <row r="192" spans="1:65" s="14" customFormat="1">
      <c r="B192" s="181"/>
      <c r="D192" s="173" t="s">
        <v>144</v>
      </c>
      <c r="E192" s="182" t="s">
        <v>1</v>
      </c>
      <c r="F192" s="183" t="s">
        <v>152</v>
      </c>
      <c r="H192" s="184">
        <v>4.13</v>
      </c>
      <c r="I192" s="185"/>
      <c r="L192" s="181"/>
      <c r="M192" s="186"/>
      <c r="N192" s="187"/>
      <c r="O192" s="187"/>
      <c r="P192" s="187"/>
      <c r="Q192" s="187"/>
      <c r="R192" s="187"/>
      <c r="S192" s="187"/>
      <c r="T192" s="188"/>
      <c r="AT192" s="182" t="s">
        <v>144</v>
      </c>
      <c r="AU192" s="182" t="s">
        <v>81</v>
      </c>
      <c r="AV192" s="14" t="s">
        <v>142</v>
      </c>
      <c r="AW192" s="14" t="s">
        <v>33</v>
      </c>
      <c r="AX192" s="14" t="s">
        <v>84</v>
      </c>
      <c r="AY192" s="182" t="s">
        <v>135</v>
      </c>
    </row>
    <row r="193" spans="1:65" s="12" customFormat="1" ht="22.9" customHeight="1">
      <c r="B193" s="144"/>
      <c r="D193" s="145" t="s">
        <v>75</v>
      </c>
      <c r="E193" s="155" t="s">
        <v>227</v>
      </c>
      <c r="F193" s="155" t="s">
        <v>228</v>
      </c>
      <c r="I193" s="147"/>
      <c r="J193" s="156">
        <f>BK193</f>
        <v>0</v>
      </c>
      <c r="L193" s="144"/>
      <c r="M193" s="149"/>
      <c r="N193" s="150"/>
      <c r="O193" s="150"/>
      <c r="P193" s="151">
        <f>SUM(P194:P200)</f>
        <v>0</v>
      </c>
      <c r="Q193" s="150"/>
      <c r="R193" s="151">
        <f>SUM(R194:R200)</f>
        <v>0</v>
      </c>
      <c r="S193" s="150"/>
      <c r="T193" s="152">
        <f>SUM(T194:T200)</f>
        <v>0</v>
      </c>
      <c r="AR193" s="145" t="s">
        <v>84</v>
      </c>
      <c r="AT193" s="153" t="s">
        <v>75</v>
      </c>
      <c r="AU193" s="153" t="s">
        <v>84</v>
      </c>
      <c r="AY193" s="145" t="s">
        <v>135</v>
      </c>
      <c r="BK193" s="154">
        <f>SUM(BK194:BK200)</f>
        <v>0</v>
      </c>
    </row>
    <row r="194" spans="1:65" s="2" customFormat="1" ht="21.75" customHeight="1">
      <c r="A194" s="32"/>
      <c r="B194" s="157"/>
      <c r="C194" s="158" t="s">
        <v>229</v>
      </c>
      <c r="D194" s="158" t="s">
        <v>138</v>
      </c>
      <c r="E194" s="159" t="s">
        <v>230</v>
      </c>
      <c r="F194" s="160" t="s">
        <v>231</v>
      </c>
      <c r="G194" s="161" t="s">
        <v>232</v>
      </c>
      <c r="H194" s="162">
        <v>2.8450000000000002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142</v>
      </c>
      <c r="AT194" s="170" t="s">
        <v>138</v>
      </c>
      <c r="AU194" s="170" t="s">
        <v>81</v>
      </c>
      <c r="AY194" s="17" t="s">
        <v>135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81</v>
      </c>
      <c r="BK194" s="171">
        <f>ROUND(I194*H194,2)</f>
        <v>0</v>
      </c>
      <c r="BL194" s="17" t="s">
        <v>142</v>
      </c>
      <c r="BM194" s="170" t="s">
        <v>233</v>
      </c>
    </row>
    <row r="195" spans="1:65" s="2" customFormat="1" ht="21.75" customHeight="1">
      <c r="A195" s="32"/>
      <c r="B195" s="157"/>
      <c r="C195" s="158" t="s">
        <v>7</v>
      </c>
      <c r="D195" s="158" t="s">
        <v>138</v>
      </c>
      <c r="E195" s="159" t="s">
        <v>234</v>
      </c>
      <c r="F195" s="160" t="s">
        <v>235</v>
      </c>
      <c r="G195" s="161" t="s">
        <v>232</v>
      </c>
      <c r="H195" s="162">
        <v>142.25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142</v>
      </c>
      <c r="AT195" s="170" t="s">
        <v>138</v>
      </c>
      <c r="AU195" s="170" t="s">
        <v>81</v>
      </c>
      <c r="AY195" s="17" t="s">
        <v>135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81</v>
      </c>
      <c r="BK195" s="171">
        <f>ROUND(I195*H195,2)</f>
        <v>0</v>
      </c>
      <c r="BL195" s="17" t="s">
        <v>142</v>
      </c>
      <c r="BM195" s="170" t="s">
        <v>236</v>
      </c>
    </row>
    <row r="196" spans="1:65" s="13" customFormat="1">
      <c r="B196" s="172"/>
      <c r="D196" s="173" t="s">
        <v>144</v>
      </c>
      <c r="F196" s="175" t="s">
        <v>237</v>
      </c>
      <c r="H196" s="176">
        <v>142.25</v>
      </c>
      <c r="I196" s="177"/>
      <c r="L196" s="172"/>
      <c r="M196" s="178"/>
      <c r="N196" s="179"/>
      <c r="O196" s="179"/>
      <c r="P196" s="179"/>
      <c r="Q196" s="179"/>
      <c r="R196" s="179"/>
      <c r="S196" s="179"/>
      <c r="T196" s="180"/>
      <c r="AT196" s="174" t="s">
        <v>144</v>
      </c>
      <c r="AU196" s="174" t="s">
        <v>81</v>
      </c>
      <c r="AV196" s="13" t="s">
        <v>81</v>
      </c>
      <c r="AW196" s="13" t="s">
        <v>3</v>
      </c>
      <c r="AX196" s="13" t="s">
        <v>84</v>
      </c>
      <c r="AY196" s="174" t="s">
        <v>135</v>
      </c>
    </row>
    <row r="197" spans="1:65" s="2" customFormat="1" ht="21.75" customHeight="1">
      <c r="A197" s="32"/>
      <c r="B197" s="157"/>
      <c r="C197" s="158" t="s">
        <v>238</v>
      </c>
      <c r="D197" s="158" t="s">
        <v>138</v>
      </c>
      <c r="E197" s="159" t="s">
        <v>239</v>
      </c>
      <c r="F197" s="160" t="s">
        <v>240</v>
      </c>
      <c r="G197" s="161" t="s">
        <v>232</v>
      </c>
      <c r="H197" s="162">
        <v>2.8450000000000002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142</v>
      </c>
      <c r="AT197" s="170" t="s">
        <v>138</v>
      </c>
      <c r="AU197" s="170" t="s">
        <v>81</v>
      </c>
      <c r="AY197" s="17" t="s">
        <v>135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81</v>
      </c>
      <c r="BK197" s="171">
        <f>ROUND(I197*H197,2)</f>
        <v>0</v>
      </c>
      <c r="BL197" s="17" t="s">
        <v>142</v>
      </c>
      <c r="BM197" s="170" t="s">
        <v>241</v>
      </c>
    </row>
    <row r="198" spans="1:65" s="2" customFormat="1" ht="21.75" customHeight="1">
      <c r="A198" s="32"/>
      <c r="B198" s="157"/>
      <c r="C198" s="158" t="s">
        <v>242</v>
      </c>
      <c r="D198" s="158" t="s">
        <v>138</v>
      </c>
      <c r="E198" s="159" t="s">
        <v>243</v>
      </c>
      <c r="F198" s="160" t="s">
        <v>244</v>
      </c>
      <c r="G198" s="161" t="s">
        <v>232</v>
      </c>
      <c r="H198" s="162">
        <v>25.605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142</v>
      </c>
      <c r="AT198" s="170" t="s">
        <v>138</v>
      </c>
      <c r="AU198" s="170" t="s">
        <v>81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81</v>
      </c>
      <c r="BK198" s="171">
        <f>ROUND(I198*H198,2)</f>
        <v>0</v>
      </c>
      <c r="BL198" s="17" t="s">
        <v>142</v>
      </c>
      <c r="BM198" s="170" t="s">
        <v>245</v>
      </c>
    </row>
    <row r="199" spans="1:65" s="13" customFormat="1">
      <c r="B199" s="172"/>
      <c r="D199" s="173" t="s">
        <v>144</v>
      </c>
      <c r="F199" s="175" t="s">
        <v>246</v>
      </c>
      <c r="H199" s="176">
        <v>25.605</v>
      </c>
      <c r="I199" s="177"/>
      <c r="L199" s="172"/>
      <c r="M199" s="178"/>
      <c r="N199" s="179"/>
      <c r="O199" s="179"/>
      <c r="P199" s="179"/>
      <c r="Q199" s="179"/>
      <c r="R199" s="179"/>
      <c r="S199" s="179"/>
      <c r="T199" s="180"/>
      <c r="AT199" s="174" t="s">
        <v>144</v>
      </c>
      <c r="AU199" s="174" t="s">
        <v>81</v>
      </c>
      <c r="AV199" s="13" t="s">
        <v>81</v>
      </c>
      <c r="AW199" s="13" t="s">
        <v>3</v>
      </c>
      <c r="AX199" s="13" t="s">
        <v>84</v>
      </c>
      <c r="AY199" s="174" t="s">
        <v>135</v>
      </c>
    </row>
    <row r="200" spans="1:65" s="2" customFormat="1" ht="21.75" customHeight="1">
      <c r="A200" s="32"/>
      <c r="B200" s="157"/>
      <c r="C200" s="158" t="s">
        <v>247</v>
      </c>
      <c r="D200" s="158" t="s">
        <v>138</v>
      </c>
      <c r="E200" s="159" t="s">
        <v>248</v>
      </c>
      <c r="F200" s="160" t="s">
        <v>249</v>
      </c>
      <c r="G200" s="161" t="s">
        <v>232</v>
      </c>
      <c r="H200" s="162">
        <v>2.8450000000000002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142</v>
      </c>
      <c r="AT200" s="170" t="s">
        <v>138</v>
      </c>
      <c r="AU200" s="170" t="s">
        <v>81</v>
      </c>
      <c r="AY200" s="17" t="s">
        <v>135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81</v>
      </c>
      <c r="BK200" s="171">
        <f>ROUND(I200*H200,2)</f>
        <v>0</v>
      </c>
      <c r="BL200" s="17" t="s">
        <v>142</v>
      </c>
      <c r="BM200" s="170" t="s">
        <v>250</v>
      </c>
    </row>
    <row r="201" spans="1:65" s="12" customFormat="1" ht="22.9" customHeight="1">
      <c r="B201" s="144"/>
      <c r="D201" s="145" t="s">
        <v>75</v>
      </c>
      <c r="E201" s="155" t="s">
        <v>251</v>
      </c>
      <c r="F201" s="155" t="s">
        <v>252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SUM(P202:P204)</f>
        <v>0</v>
      </c>
      <c r="Q201" s="150"/>
      <c r="R201" s="151">
        <f>SUM(R202:R204)</f>
        <v>0</v>
      </c>
      <c r="S201" s="150"/>
      <c r="T201" s="152">
        <f>SUM(T202:T204)</f>
        <v>0</v>
      </c>
      <c r="AR201" s="145" t="s">
        <v>84</v>
      </c>
      <c r="AT201" s="153" t="s">
        <v>75</v>
      </c>
      <c r="AU201" s="153" t="s">
        <v>84</v>
      </c>
      <c r="AY201" s="145" t="s">
        <v>135</v>
      </c>
      <c r="BK201" s="154">
        <f>SUM(BK202:BK204)</f>
        <v>0</v>
      </c>
    </row>
    <row r="202" spans="1:65" s="2" customFormat="1" ht="16.5" customHeight="1">
      <c r="A202" s="32"/>
      <c r="B202" s="157"/>
      <c r="C202" s="158" t="s">
        <v>253</v>
      </c>
      <c r="D202" s="158" t="s">
        <v>138</v>
      </c>
      <c r="E202" s="159" t="s">
        <v>254</v>
      </c>
      <c r="F202" s="160" t="s">
        <v>255</v>
      </c>
      <c r="G202" s="161" t="s">
        <v>232</v>
      </c>
      <c r="H202" s="162">
        <v>0.83299999999999996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142</v>
      </c>
      <c r="AT202" s="170" t="s">
        <v>138</v>
      </c>
      <c r="AU202" s="170" t="s">
        <v>81</v>
      </c>
      <c r="AY202" s="17" t="s">
        <v>135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81</v>
      </c>
      <c r="BK202" s="171">
        <f>ROUND(I202*H202,2)</f>
        <v>0</v>
      </c>
      <c r="BL202" s="17" t="s">
        <v>142</v>
      </c>
      <c r="BM202" s="170" t="s">
        <v>256</v>
      </c>
    </row>
    <row r="203" spans="1:65" s="2" customFormat="1" ht="21.75" customHeight="1">
      <c r="A203" s="32"/>
      <c r="B203" s="157"/>
      <c r="C203" s="158" t="s">
        <v>257</v>
      </c>
      <c r="D203" s="158" t="s">
        <v>138</v>
      </c>
      <c r="E203" s="159" t="s">
        <v>258</v>
      </c>
      <c r="F203" s="160" t="s">
        <v>259</v>
      </c>
      <c r="G203" s="161" t="s">
        <v>232</v>
      </c>
      <c r="H203" s="162">
        <v>0.83299999999999996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142</v>
      </c>
      <c r="AT203" s="170" t="s">
        <v>138</v>
      </c>
      <c r="AU203" s="170" t="s">
        <v>81</v>
      </c>
      <c r="AY203" s="17" t="s">
        <v>135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81</v>
      </c>
      <c r="BK203" s="171">
        <f>ROUND(I203*H203,2)</f>
        <v>0</v>
      </c>
      <c r="BL203" s="17" t="s">
        <v>142</v>
      </c>
      <c r="BM203" s="170" t="s">
        <v>260</v>
      </c>
    </row>
    <row r="204" spans="1:65" s="2" customFormat="1" ht="21.75" customHeight="1">
      <c r="A204" s="32"/>
      <c r="B204" s="157"/>
      <c r="C204" s="158" t="s">
        <v>261</v>
      </c>
      <c r="D204" s="158" t="s">
        <v>138</v>
      </c>
      <c r="E204" s="159" t="s">
        <v>262</v>
      </c>
      <c r="F204" s="160" t="s">
        <v>263</v>
      </c>
      <c r="G204" s="161" t="s">
        <v>232</v>
      </c>
      <c r="H204" s="162">
        <v>0.83299999999999996</v>
      </c>
      <c r="I204" s="163"/>
      <c r="J204" s="164">
        <f>ROUND(I204*H204,2)</f>
        <v>0</v>
      </c>
      <c r="K204" s="165"/>
      <c r="L204" s="33"/>
      <c r="M204" s="166" t="s">
        <v>1</v>
      </c>
      <c r="N204" s="167" t="s">
        <v>42</v>
      </c>
      <c r="O204" s="58"/>
      <c r="P204" s="168">
        <f>O204*H204</f>
        <v>0</v>
      </c>
      <c r="Q204" s="168">
        <v>0</v>
      </c>
      <c r="R204" s="168">
        <f>Q204*H204</f>
        <v>0</v>
      </c>
      <c r="S204" s="168">
        <v>0</v>
      </c>
      <c r="T204" s="16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0" t="s">
        <v>142</v>
      </c>
      <c r="AT204" s="170" t="s">
        <v>138</v>
      </c>
      <c r="AU204" s="170" t="s">
        <v>81</v>
      </c>
      <c r="AY204" s="17" t="s">
        <v>135</v>
      </c>
      <c r="BE204" s="171">
        <f>IF(N204="základní",J204,0)</f>
        <v>0</v>
      </c>
      <c r="BF204" s="171">
        <f>IF(N204="snížená",J204,0)</f>
        <v>0</v>
      </c>
      <c r="BG204" s="171">
        <f>IF(N204="zákl. přenesená",J204,0)</f>
        <v>0</v>
      </c>
      <c r="BH204" s="171">
        <f>IF(N204="sníž. přenesená",J204,0)</f>
        <v>0</v>
      </c>
      <c r="BI204" s="171">
        <f>IF(N204="nulová",J204,0)</f>
        <v>0</v>
      </c>
      <c r="BJ204" s="17" t="s">
        <v>81</v>
      </c>
      <c r="BK204" s="171">
        <f>ROUND(I204*H204,2)</f>
        <v>0</v>
      </c>
      <c r="BL204" s="17" t="s">
        <v>142</v>
      </c>
      <c r="BM204" s="170" t="s">
        <v>264</v>
      </c>
    </row>
    <row r="205" spans="1:65" s="12" customFormat="1" ht="25.9" customHeight="1">
      <c r="B205" s="144"/>
      <c r="D205" s="145" t="s">
        <v>75</v>
      </c>
      <c r="E205" s="146" t="s">
        <v>265</v>
      </c>
      <c r="F205" s="146" t="s">
        <v>266</v>
      </c>
      <c r="I205" s="147"/>
      <c r="J205" s="148">
        <f>BK205</f>
        <v>0</v>
      </c>
      <c r="L205" s="144"/>
      <c r="M205" s="149"/>
      <c r="N205" s="150"/>
      <c r="O205" s="150"/>
      <c r="P205" s="151">
        <f>P206+P235+P246+P258+P270+P290+P294+P312+P318+P337+P353+P362+P372+P388+P394</f>
        <v>0</v>
      </c>
      <c r="Q205" s="150"/>
      <c r="R205" s="151">
        <f>R206+R235+R246+R258+R270+R290+R294+R312+R318+R337+R353+R362+R372+R388+R394</f>
        <v>2.0347735500000002</v>
      </c>
      <c r="S205" s="150"/>
      <c r="T205" s="152">
        <f>T206+T235+T246+T258+T270+T290+T294+T312+T318+T337+T353+T362+T372+T388+T394</f>
        <v>0.21642050000000002</v>
      </c>
      <c r="AR205" s="145" t="s">
        <v>81</v>
      </c>
      <c r="AT205" s="153" t="s">
        <v>75</v>
      </c>
      <c r="AU205" s="153" t="s">
        <v>76</v>
      </c>
      <c r="AY205" s="145" t="s">
        <v>135</v>
      </c>
      <c r="BK205" s="154">
        <f>BK206+BK235+BK246+BK258+BK270+BK290+BK294+BK312+BK318+BK337+BK353+BK362+BK372+BK388+BK394</f>
        <v>0</v>
      </c>
    </row>
    <row r="206" spans="1:65" s="12" customFormat="1" ht="22.9" customHeight="1">
      <c r="B206" s="144"/>
      <c r="D206" s="145" t="s">
        <v>75</v>
      </c>
      <c r="E206" s="155" t="s">
        <v>267</v>
      </c>
      <c r="F206" s="155" t="s">
        <v>268</v>
      </c>
      <c r="I206" s="147"/>
      <c r="J206" s="156">
        <f>BK206</f>
        <v>0</v>
      </c>
      <c r="L206" s="144"/>
      <c r="M206" s="149"/>
      <c r="N206" s="150"/>
      <c r="O206" s="150"/>
      <c r="P206" s="151">
        <f>SUM(P207:P234)</f>
        <v>0</v>
      </c>
      <c r="Q206" s="150"/>
      <c r="R206" s="151">
        <f>SUM(R207:R234)</f>
        <v>4.0856640000000007E-2</v>
      </c>
      <c r="S206" s="150"/>
      <c r="T206" s="152">
        <f>SUM(T207:T234)</f>
        <v>0</v>
      </c>
      <c r="AR206" s="145" t="s">
        <v>81</v>
      </c>
      <c r="AT206" s="153" t="s">
        <v>75</v>
      </c>
      <c r="AU206" s="153" t="s">
        <v>84</v>
      </c>
      <c r="AY206" s="145" t="s">
        <v>135</v>
      </c>
      <c r="BK206" s="154">
        <f>SUM(BK207:BK234)</f>
        <v>0</v>
      </c>
    </row>
    <row r="207" spans="1:65" s="2" customFormat="1" ht="21.75" customHeight="1">
      <c r="A207" s="32"/>
      <c r="B207" s="157"/>
      <c r="C207" s="158" t="s">
        <v>269</v>
      </c>
      <c r="D207" s="158" t="s">
        <v>138</v>
      </c>
      <c r="E207" s="159" t="s">
        <v>270</v>
      </c>
      <c r="F207" s="160" t="s">
        <v>271</v>
      </c>
      <c r="G207" s="161" t="s">
        <v>141</v>
      </c>
      <c r="H207" s="162">
        <v>4.13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201</v>
      </c>
      <c r="AT207" s="170" t="s">
        <v>138</v>
      </c>
      <c r="AU207" s="170" t="s">
        <v>81</v>
      </c>
      <c r="AY207" s="17" t="s">
        <v>135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81</v>
      </c>
      <c r="BK207" s="171">
        <f>ROUND(I207*H207,2)</f>
        <v>0</v>
      </c>
      <c r="BL207" s="17" t="s">
        <v>201</v>
      </c>
      <c r="BM207" s="170" t="s">
        <v>272</v>
      </c>
    </row>
    <row r="208" spans="1:65" s="13" customFormat="1">
      <c r="B208" s="172"/>
      <c r="D208" s="173" t="s">
        <v>144</v>
      </c>
      <c r="E208" s="174" t="s">
        <v>1</v>
      </c>
      <c r="F208" s="175" t="s">
        <v>151</v>
      </c>
      <c r="H208" s="176">
        <v>4.13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81</v>
      </c>
      <c r="AV208" s="13" t="s">
        <v>81</v>
      </c>
      <c r="AW208" s="13" t="s">
        <v>33</v>
      </c>
      <c r="AX208" s="13" t="s">
        <v>76</v>
      </c>
      <c r="AY208" s="174" t="s">
        <v>135</v>
      </c>
    </row>
    <row r="209" spans="1:65" s="14" customFormat="1">
      <c r="B209" s="181"/>
      <c r="D209" s="173" t="s">
        <v>144</v>
      </c>
      <c r="E209" s="182" t="s">
        <v>1</v>
      </c>
      <c r="F209" s="183" t="s">
        <v>152</v>
      </c>
      <c r="H209" s="184">
        <v>4.13</v>
      </c>
      <c r="I209" s="185"/>
      <c r="L209" s="181"/>
      <c r="M209" s="186"/>
      <c r="N209" s="187"/>
      <c r="O209" s="187"/>
      <c r="P209" s="187"/>
      <c r="Q209" s="187"/>
      <c r="R209" s="187"/>
      <c r="S209" s="187"/>
      <c r="T209" s="188"/>
      <c r="AT209" s="182" t="s">
        <v>144</v>
      </c>
      <c r="AU209" s="182" t="s">
        <v>81</v>
      </c>
      <c r="AV209" s="14" t="s">
        <v>142</v>
      </c>
      <c r="AW209" s="14" t="s">
        <v>33</v>
      </c>
      <c r="AX209" s="14" t="s">
        <v>84</v>
      </c>
      <c r="AY209" s="182" t="s">
        <v>135</v>
      </c>
    </row>
    <row r="210" spans="1:65" s="2" customFormat="1" ht="21.75" customHeight="1">
      <c r="A210" s="32"/>
      <c r="B210" s="157"/>
      <c r="C210" s="158" t="s">
        <v>273</v>
      </c>
      <c r="D210" s="158" t="s">
        <v>138</v>
      </c>
      <c r="E210" s="159" t="s">
        <v>274</v>
      </c>
      <c r="F210" s="160" t="s">
        <v>275</v>
      </c>
      <c r="G210" s="161" t="s">
        <v>141</v>
      </c>
      <c r="H210" s="162">
        <v>9.0250000000000004</v>
      </c>
      <c r="I210" s="163"/>
      <c r="J210" s="164">
        <f>ROUND(I210*H210,2)</f>
        <v>0</v>
      </c>
      <c r="K210" s="165"/>
      <c r="L210" s="33"/>
      <c r="M210" s="166" t="s">
        <v>1</v>
      </c>
      <c r="N210" s="167" t="s">
        <v>42</v>
      </c>
      <c r="O210" s="58"/>
      <c r="P210" s="168">
        <f>O210*H210</f>
        <v>0</v>
      </c>
      <c r="Q210" s="168">
        <v>0</v>
      </c>
      <c r="R210" s="168">
        <f>Q210*H210</f>
        <v>0</v>
      </c>
      <c r="S210" s="168">
        <v>0</v>
      </c>
      <c r="T210" s="16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0" t="s">
        <v>201</v>
      </c>
      <c r="AT210" s="170" t="s">
        <v>138</v>
      </c>
      <c r="AU210" s="170" t="s">
        <v>81</v>
      </c>
      <c r="AY210" s="17" t="s">
        <v>135</v>
      </c>
      <c r="BE210" s="171">
        <f>IF(N210="základní",J210,0)</f>
        <v>0</v>
      </c>
      <c r="BF210" s="171">
        <f>IF(N210="snížená",J210,0)</f>
        <v>0</v>
      </c>
      <c r="BG210" s="171">
        <f>IF(N210="zákl. přenesená",J210,0)</f>
        <v>0</v>
      </c>
      <c r="BH210" s="171">
        <f>IF(N210="sníž. přenesená",J210,0)</f>
        <v>0</v>
      </c>
      <c r="BI210" s="171">
        <f>IF(N210="nulová",J210,0)</f>
        <v>0</v>
      </c>
      <c r="BJ210" s="17" t="s">
        <v>81</v>
      </c>
      <c r="BK210" s="171">
        <f>ROUND(I210*H210,2)</f>
        <v>0</v>
      </c>
      <c r="BL210" s="17" t="s">
        <v>201</v>
      </c>
      <c r="BM210" s="170" t="s">
        <v>276</v>
      </c>
    </row>
    <row r="211" spans="1:65" s="13" customFormat="1">
      <c r="B211" s="172"/>
      <c r="D211" s="173" t="s">
        <v>144</v>
      </c>
      <c r="E211" s="174" t="s">
        <v>1</v>
      </c>
      <c r="F211" s="175" t="s">
        <v>277</v>
      </c>
      <c r="H211" s="176">
        <v>0.86799999999999999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144</v>
      </c>
      <c r="AU211" s="174" t="s">
        <v>81</v>
      </c>
      <c r="AV211" s="13" t="s">
        <v>81</v>
      </c>
      <c r="AW211" s="13" t="s">
        <v>33</v>
      </c>
      <c r="AX211" s="13" t="s">
        <v>76</v>
      </c>
      <c r="AY211" s="174" t="s">
        <v>135</v>
      </c>
    </row>
    <row r="212" spans="1:65" s="13" customFormat="1">
      <c r="B212" s="172"/>
      <c r="D212" s="173" t="s">
        <v>144</v>
      </c>
      <c r="E212" s="174" t="s">
        <v>1</v>
      </c>
      <c r="F212" s="175" t="s">
        <v>278</v>
      </c>
      <c r="H212" s="176">
        <v>6.07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144</v>
      </c>
      <c r="AU212" s="174" t="s">
        <v>81</v>
      </c>
      <c r="AV212" s="13" t="s">
        <v>81</v>
      </c>
      <c r="AW212" s="13" t="s">
        <v>33</v>
      </c>
      <c r="AX212" s="13" t="s">
        <v>76</v>
      </c>
      <c r="AY212" s="174" t="s">
        <v>135</v>
      </c>
    </row>
    <row r="213" spans="1:65" s="13" customFormat="1">
      <c r="B213" s="172"/>
      <c r="D213" s="173" t="s">
        <v>144</v>
      </c>
      <c r="E213" s="174" t="s">
        <v>1</v>
      </c>
      <c r="F213" s="175" t="s">
        <v>279</v>
      </c>
      <c r="H213" s="176">
        <v>0.80700000000000005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144</v>
      </c>
      <c r="AU213" s="174" t="s">
        <v>81</v>
      </c>
      <c r="AV213" s="13" t="s">
        <v>81</v>
      </c>
      <c r="AW213" s="13" t="s">
        <v>33</v>
      </c>
      <c r="AX213" s="13" t="s">
        <v>76</v>
      </c>
      <c r="AY213" s="174" t="s">
        <v>135</v>
      </c>
    </row>
    <row r="214" spans="1:65" s="15" customFormat="1">
      <c r="B214" s="189"/>
      <c r="D214" s="173" t="s">
        <v>144</v>
      </c>
      <c r="E214" s="190" t="s">
        <v>1</v>
      </c>
      <c r="F214" s="191" t="s">
        <v>280</v>
      </c>
      <c r="H214" s="190" t="s">
        <v>1</v>
      </c>
      <c r="I214" s="192"/>
      <c r="L214" s="189"/>
      <c r="M214" s="193"/>
      <c r="N214" s="194"/>
      <c r="O214" s="194"/>
      <c r="P214" s="194"/>
      <c r="Q214" s="194"/>
      <c r="R214" s="194"/>
      <c r="S214" s="194"/>
      <c r="T214" s="195"/>
      <c r="AT214" s="190" t="s">
        <v>144</v>
      </c>
      <c r="AU214" s="190" t="s">
        <v>81</v>
      </c>
      <c r="AV214" s="15" t="s">
        <v>84</v>
      </c>
      <c r="AW214" s="15" t="s">
        <v>33</v>
      </c>
      <c r="AX214" s="15" t="s">
        <v>76</v>
      </c>
      <c r="AY214" s="190" t="s">
        <v>135</v>
      </c>
    </row>
    <row r="215" spans="1:65" s="13" customFormat="1">
      <c r="B215" s="172"/>
      <c r="D215" s="173" t="s">
        <v>144</v>
      </c>
      <c r="E215" s="174" t="s">
        <v>1</v>
      </c>
      <c r="F215" s="175" t="s">
        <v>145</v>
      </c>
      <c r="H215" s="176">
        <v>1.28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144</v>
      </c>
      <c r="AU215" s="174" t="s">
        <v>81</v>
      </c>
      <c r="AV215" s="13" t="s">
        <v>81</v>
      </c>
      <c r="AW215" s="13" t="s">
        <v>33</v>
      </c>
      <c r="AX215" s="13" t="s">
        <v>76</v>
      </c>
      <c r="AY215" s="174" t="s">
        <v>135</v>
      </c>
    </row>
    <row r="216" spans="1:65" s="14" customFormat="1">
      <c r="B216" s="181"/>
      <c r="D216" s="173" t="s">
        <v>144</v>
      </c>
      <c r="E216" s="182" t="s">
        <v>1</v>
      </c>
      <c r="F216" s="183" t="s">
        <v>152</v>
      </c>
      <c r="H216" s="184">
        <v>9.0250000000000004</v>
      </c>
      <c r="I216" s="185"/>
      <c r="L216" s="181"/>
      <c r="M216" s="186"/>
      <c r="N216" s="187"/>
      <c r="O216" s="187"/>
      <c r="P216" s="187"/>
      <c r="Q216" s="187"/>
      <c r="R216" s="187"/>
      <c r="S216" s="187"/>
      <c r="T216" s="188"/>
      <c r="AT216" s="182" t="s">
        <v>144</v>
      </c>
      <c r="AU216" s="182" t="s">
        <v>81</v>
      </c>
      <c r="AV216" s="14" t="s">
        <v>142</v>
      </c>
      <c r="AW216" s="14" t="s">
        <v>33</v>
      </c>
      <c r="AX216" s="14" t="s">
        <v>84</v>
      </c>
      <c r="AY216" s="182" t="s">
        <v>135</v>
      </c>
    </row>
    <row r="217" spans="1:65" s="2" customFormat="1" ht="21.75" customHeight="1">
      <c r="A217" s="32"/>
      <c r="B217" s="157"/>
      <c r="C217" s="196" t="s">
        <v>281</v>
      </c>
      <c r="D217" s="196" t="s">
        <v>194</v>
      </c>
      <c r="E217" s="197" t="s">
        <v>282</v>
      </c>
      <c r="F217" s="198" t="s">
        <v>283</v>
      </c>
      <c r="G217" s="199" t="s">
        <v>284</v>
      </c>
      <c r="H217" s="200">
        <v>39.465000000000003</v>
      </c>
      <c r="I217" s="201"/>
      <c r="J217" s="202">
        <f>ROUND(I217*H217,2)</f>
        <v>0</v>
      </c>
      <c r="K217" s="203"/>
      <c r="L217" s="204"/>
      <c r="M217" s="205" t="s">
        <v>1</v>
      </c>
      <c r="N217" s="206" t="s">
        <v>42</v>
      </c>
      <c r="O217" s="58"/>
      <c r="P217" s="168">
        <f>O217*H217</f>
        <v>0</v>
      </c>
      <c r="Q217" s="168">
        <v>1E-3</v>
      </c>
      <c r="R217" s="168">
        <f>Q217*H217</f>
        <v>3.9465000000000007E-2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285</v>
      </c>
      <c r="AT217" s="170" t="s">
        <v>194</v>
      </c>
      <c r="AU217" s="170" t="s">
        <v>81</v>
      </c>
      <c r="AY217" s="17" t="s">
        <v>135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81</v>
      </c>
      <c r="BK217" s="171">
        <f>ROUND(I217*H217,2)</f>
        <v>0</v>
      </c>
      <c r="BL217" s="17" t="s">
        <v>201</v>
      </c>
      <c r="BM217" s="170" t="s">
        <v>286</v>
      </c>
    </row>
    <row r="218" spans="1:65" s="15" customFormat="1">
      <c r="B218" s="189"/>
      <c r="D218" s="173" t="s">
        <v>144</v>
      </c>
      <c r="E218" s="190" t="s">
        <v>1</v>
      </c>
      <c r="F218" s="191" t="s">
        <v>287</v>
      </c>
      <c r="H218" s="190" t="s">
        <v>1</v>
      </c>
      <c r="I218" s="192"/>
      <c r="L218" s="189"/>
      <c r="M218" s="193"/>
      <c r="N218" s="194"/>
      <c r="O218" s="194"/>
      <c r="P218" s="194"/>
      <c r="Q218" s="194"/>
      <c r="R218" s="194"/>
      <c r="S218" s="194"/>
      <c r="T218" s="195"/>
      <c r="AT218" s="190" t="s">
        <v>144</v>
      </c>
      <c r="AU218" s="190" t="s">
        <v>81</v>
      </c>
      <c r="AV218" s="15" t="s">
        <v>84</v>
      </c>
      <c r="AW218" s="15" t="s">
        <v>33</v>
      </c>
      <c r="AX218" s="15" t="s">
        <v>76</v>
      </c>
      <c r="AY218" s="190" t="s">
        <v>135</v>
      </c>
    </row>
    <row r="219" spans="1:65" s="13" customFormat="1">
      <c r="B219" s="172"/>
      <c r="D219" s="173" t="s">
        <v>144</v>
      </c>
      <c r="E219" s="174" t="s">
        <v>1</v>
      </c>
      <c r="F219" s="175" t="s">
        <v>288</v>
      </c>
      <c r="H219" s="176">
        <v>39.465000000000003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144</v>
      </c>
      <c r="AU219" s="174" t="s">
        <v>81</v>
      </c>
      <c r="AV219" s="13" t="s">
        <v>81</v>
      </c>
      <c r="AW219" s="13" t="s">
        <v>33</v>
      </c>
      <c r="AX219" s="13" t="s">
        <v>84</v>
      </c>
      <c r="AY219" s="174" t="s">
        <v>135</v>
      </c>
    </row>
    <row r="220" spans="1:65" s="2" customFormat="1" ht="21.75" customHeight="1">
      <c r="A220" s="32"/>
      <c r="B220" s="157"/>
      <c r="C220" s="158" t="s">
        <v>289</v>
      </c>
      <c r="D220" s="158" t="s">
        <v>138</v>
      </c>
      <c r="E220" s="159" t="s">
        <v>290</v>
      </c>
      <c r="F220" s="160" t="s">
        <v>291</v>
      </c>
      <c r="G220" s="161" t="s">
        <v>141</v>
      </c>
      <c r="H220" s="162">
        <v>13.154999999999999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201</v>
      </c>
      <c r="AT220" s="170" t="s">
        <v>138</v>
      </c>
      <c r="AU220" s="170" t="s">
        <v>81</v>
      </c>
      <c r="AY220" s="17" t="s">
        <v>135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81</v>
      </c>
      <c r="BK220" s="171">
        <f>ROUND(I220*H220,2)</f>
        <v>0</v>
      </c>
      <c r="BL220" s="17" t="s">
        <v>201</v>
      </c>
      <c r="BM220" s="170" t="s">
        <v>292</v>
      </c>
    </row>
    <row r="221" spans="1:65" s="13" customFormat="1">
      <c r="B221" s="172"/>
      <c r="D221" s="173" t="s">
        <v>144</v>
      </c>
      <c r="E221" s="174" t="s">
        <v>1</v>
      </c>
      <c r="F221" s="175" t="s">
        <v>293</v>
      </c>
      <c r="H221" s="176">
        <v>13.154999999999999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81</v>
      </c>
      <c r="AV221" s="13" t="s">
        <v>81</v>
      </c>
      <c r="AW221" s="13" t="s">
        <v>33</v>
      </c>
      <c r="AX221" s="13" t="s">
        <v>84</v>
      </c>
      <c r="AY221" s="174" t="s">
        <v>135</v>
      </c>
    </row>
    <row r="222" spans="1:65" s="2" customFormat="1" ht="21.75" customHeight="1">
      <c r="A222" s="32"/>
      <c r="B222" s="157"/>
      <c r="C222" s="158" t="s">
        <v>285</v>
      </c>
      <c r="D222" s="158" t="s">
        <v>138</v>
      </c>
      <c r="E222" s="159" t="s">
        <v>294</v>
      </c>
      <c r="F222" s="160" t="s">
        <v>295</v>
      </c>
      <c r="G222" s="161" t="s">
        <v>296</v>
      </c>
      <c r="H222" s="162">
        <v>21.085000000000001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0</v>
      </c>
      <c r="R222" s="168">
        <f>Q222*H222</f>
        <v>0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201</v>
      </c>
      <c r="AT222" s="170" t="s">
        <v>138</v>
      </c>
      <c r="AU222" s="170" t="s">
        <v>81</v>
      </c>
      <c r="AY222" s="17" t="s">
        <v>135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81</v>
      </c>
      <c r="BK222" s="171">
        <f>ROUND(I222*H222,2)</f>
        <v>0</v>
      </c>
      <c r="BL222" s="17" t="s">
        <v>201</v>
      </c>
      <c r="BM222" s="170" t="s">
        <v>297</v>
      </c>
    </row>
    <row r="223" spans="1:65" s="13" customFormat="1">
      <c r="B223" s="172"/>
      <c r="D223" s="173" t="s">
        <v>144</v>
      </c>
      <c r="E223" s="174" t="s">
        <v>1</v>
      </c>
      <c r="F223" s="175" t="s">
        <v>298</v>
      </c>
      <c r="H223" s="176">
        <v>4.9050000000000002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144</v>
      </c>
      <c r="AU223" s="174" t="s">
        <v>81</v>
      </c>
      <c r="AV223" s="13" t="s">
        <v>81</v>
      </c>
      <c r="AW223" s="13" t="s">
        <v>33</v>
      </c>
      <c r="AX223" s="13" t="s">
        <v>76</v>
      </c>
      <c r="AY223" s="174" t="s">
        <v>135</v>
      </c>
    </row>
    <row r="224" spans="1:65" s="13" customFormat="1">
      <c r="B224" s="172"/>
      <c r="D224" s="173" t="s">
        <v>144</v>
      </c>
      <c r="E224" s="174" t="s">
        <v>1</v>
      </c>
      <c r="F224" s="175" t="s">
        <v>299</v>
      </c>
      <c r="H224" s="176">
        <v>3.84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144</v>
      </c>
      <c r="AU224" s="174" t="s">
        <v>81</v>
      </c>
      <c r="AV224" s="13" t="s">
        <v>81</v>
      </c>
      <c r="AW224" s="13" t="s">
        <v>33</v>
      </c>
      <c r="AX224" s="13" t="s">
        <v>76</v>
      </c>
      <c r="AY224" s="174" t="s">
        <v>135</v>
      </c>
    </row>
    <row r="225" spans="1:65" s="13" customFormat="1">
      <c r="B225" s="172"/>
      <c r="D225" s="173" t="s">
        <v>144</v>
      </c>
      <c r="E225" s="174" t="s">
        <v>1</v>
      </c>
      <c r="F225" s="175" t="s">
        <v>300</v>
      </c>
      <c r="H225" s="176">
        <v>4.34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81</v>
      </c>
      <c r="AV225" s="13" t="s">
        <v>81</v>
      </c>
      <c r="AW225" s="13" t="s">
        <v>33</v>
      </c>
      <c r="AX225" s="13" t="s">
        <v>76</v>
      </c>
      <c r="AY225" s="174" t="s">
        <v>135</v>
      </c>
    </row>
    <row r="226" spans="1:65" s="13" customFormat="1">
      <c r="B226" s="172"/>
      <c r="D226" s="173" t="s">
        <v>144</v>
      </c>
      <c r="E226" s="174" t="s">
        <v>1</v>
      </c>
      <c r="F226" s="175" t="s">
        <v>301</v>
      </c>
      <c r="H226" s="176">
        <v>1.6</v>
      </c>
      <c r="I226" s="177"/>
      <c r="L226" s="172"/>
      <c r="M226" s="178"/>
      <c r="N226" s="179"/>
      <c r="O226" s="179"/>
      <c r="P226" s="179"/>
      <c r="Q226" s="179"/>
      <c r="R226" s="179"/>
      <c r="S226" s="179"/>
      <c r="T226" s="180"/>
      <c r="AT226" s="174" t="s">
        <v>144</v>
      </c>
      <c r="AU226" s="174" t="s">
        <v>81</v>
      </c>
      <c r="AV226" s="13" t="s">
        <v>81</v>
      </c>
      <c r="AW226" s="13" t="s">
        <v>33</v>
      </c>
      <c r="AX226" s="13" t="s">
        <v>76</v>
      </c>
      <c r="AY226" s="174" t="s">
        <v>135</v>
      </c>
    </row>
    <row r="227" spans="1:65" s="13" customFormat="1">
      <c r="B227" s="172"/>
      <c r="D227" s="173" t="s">
        <v>144</v>
      </c>
      <c r="E227" s="174" t="s">
        <v>1</v>
      </c>
      <c r="F227" s="175" t="s">
        <v>302</v>
      </c>
      <c r="H227" s="176">
        <v>5.2</v>
      </c>
      <c r="I227" s="177"/>
      <c r="L227" s="172"/>
      <c r="M227" s="178"/>
      <c r="N227" s="179"/>
      <c r="O227" s="179"/>
      <c r="P227" s="179"/>
      <c r="Q227" s="179"/>
      <c r="R227" s="179"/>
      <c r="S227" s="179"/>
      <c r="T227" s="180"/>
      <c r="AT227" s="174" t="s">
        <v>144</v>
      </c>
      <c r="AU227" s="174" t="s">
        <v>81</v>
      </c>
      <c r="AV227" s="13" t="s">
        <v>81</v>
      </c>
      <c r="AW227" s="13" t="s">
        <v>33</v>
      </c>
      <c r="AX227" s="13" t="s">
        <v>76</v>
      </c>
      <c r="AY227" s="174" t="s">
        <v>135</v>
      </c>
    </row>
    <row r="228" spans="1:65" s="13" customFormat="1">
      <c r="B228" s="172"/>
      <c r="D228" s="173" t="s">
        <v>144</v>
      </c>
      <c r="E228" s="174" t="s">
        <v>1</v>
      </c>
      <c r="F228" s="175" t="s">
        <v>303</v>
      </c>
      <c r="H228" s="176">
        <v>1.2</v>
      </c>
      <c r="I228" s="177"/>
      <c r="L228" s="172"/>
      <c r="M228" s="178"/>
      <c r="N228" s="179"/>
      <c r="O228" s="179"/>
      <c r="P228" s="179"/>
      <c r="Q228" s="179"/>
      <c r="R228" s="179"/>
      <c r="S228" s="179"/>
      <c r="T228" s="180"/>
      <c r="AT228" s="174" t="s">
        <v>144</v>
      </c>
      <c r="AU228" s="174" t="s">
        <v>81</v>
      </c>
      <c r="AV228" s="13" t="s">
        <v>81</v>
      </c>
      <c r="AW228" s="13" t="s">
        <v>33</v>
      </c>
      <c r="AX228" s="13" t="s">
        <v>76</v>
      </c>
      <c r="AY228" s="174" t="s">
        <v>135</v>
      </c>
    </row>
    <row r="229" spans="1:65" s="14" customFormat="1">
      <c r="B229" s="181"/>
      <c r="D229" s="173" t="s">
        <v>144</v>
      </c>
      <c r="E229" s="182" t="s">
        <v>1</v>
      </c>
      <c r="F229" s="183" t="s">
        <v>152</v>
      </c>
      <c r="H229" s="184">
        <v>21.085000000000001</v>
      </c>
      <c r="I229" s="185"/>
      <c r="L229" s="181"/>
      <c r="M229" s="186"/>
      <c r="N229" s="187"/>
      <c r="O229" s="187"/>
      <c r="P229" s="187"/>
      <c r="Q229" s="187"/>
      <c r="R229" s="187"/>
      <c r="S229" s="187"/>
      <c r="T229" s="188"/>
      <c r="AT229" s="182" t="s">
        <v>144</v>
      </c>
      <c r="AU229" s="182" t="s">
        <v>81</v>
      </c>
      <c r="AV229" s="14" t="s">
        <v>142</v>
      </c>
      <c r="AW229" s="14" t="s">
        <v>33</v>
      </c>
      <c r="AX229" s="14" t="s">
        <v>84</v>
      </c>
      <c r="AY229" s="182" t="s">
        <v>135</v>
      </c>
    </row>
    <row r="230" spans="1:65" s="2" customFormat="1" ht="21.75" customHeight="1">
      <c r="A230" s="32"/>
      <c r="B230" s="157"/>
      <c r="C230" s="158" t="s">
        <v>304</v>
      </c>
      <c r="D230" s="158" t="s">
        <v>138</v>
      </c>
      <c r="E230" s="159" t="s">
        <v>305</v>
      </c>
      <c r="F230" s="160" t="s">
        <v>306</v>
      </c>
      <c r="G230" s="161" t="s">
        <v>191</v>
      </c>
      <c r="H230" s="162">
        <v>10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201</v>
      </c>
      <c r="AT230" s="170" t="s">
        <v>138</v>
      </c>
      <c r="AU230" s="170" t="s">
        <v>81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81</v>
      </c>
      <c r="BK230" s="171">
        <f>ROUND(I230*H230,2)</f>
        <v>0</v>
      </c>
      <c r="BL230" s="17" t="s">
        <v>201</v>
      </c>
      <c r="BM230" s="170" t="s">
        <v>307</v>
      </c>
    </row>
    <row r="231" spans="1:65" s="2" customFormat="1" ht="16.5" customHeight="1">
      <c r="A231" s="32"/>
      <c r="B231" s="157"/>
      <c r="C231" s="196" t="s">
        <v>308</v>
      </c>
      <c r="D231" s="196" t="s">
        <v>194</v>
      </c>
      <c r="E231" s="197" t="s">
        <v>309</v>
      </c>
      <c r="F231" s="198" t="s">
        <v>310</v>
      </c>
      <c r="G231" s="199" t="s">
        <v>296</v>
      </c>
      <c r="H231" s="200">
        <v>23.193999999999999</v>
      </c>
      <c r="I231" s="201"/>
      <c r="J231" s="202">
        <f>ROUND(I231*H231,2)</f>
        <v>0</v>
      </c>
      <c r="K231" s="203"/>
      <c r="L231" s="204"/>
      <c r="M231" s="205" t="s">
        <v>1</v>
      </c>
      <c r="N231" s="206" t="s">
        <v>42</v>
      </c>
      <c r="O231" s="58"/>
      <c r="P231" s="168">
        <f>O231*H231</f>
        <v>0</v>
      </c>
      <c r="Q231" s="168">
        <v>6.0000000000000002E-5</v>
      </c>
      <c r="R231" s="168">
        <f>Q231*H231</f>
        <v>1.39164E-3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285</v>
      </c>
      <c r="AT231" s="170" t="s">
        <v>194</v>
      </c>
      <c r="AU231" s="170" t="s">
        <v>81</v>
      </c>
      <c r="AY231" s="17" t="s">
        <v>135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81</v>
      </c>
      <c r="BK231" s="171">
        <f>ROUND(I231*H231,2)</f>
        <v>0</v>
      </c>
      <c r="BL231" s="17" t="s">
        <v>201</v>
      </c>
      <c r="BM231" s="170" t="s">
        <v>311</v>
      </c>
    </row>
    <row r="232" spans="1:65" s="13" customFormat="1">
      <c r="B232" s="172"/>
      <c r="D232" s="173" t="s">
        <v>144</v>
      </c>
      <c r="E232" s="174" t="s">
        <v>1</v>
      </c>
      <c r="F232" s="175" t="s">
        <v>312</v>
      </c>
      <c r="H232" s="176">
        <v>23.193999999999999</v>
      </c>
      <c r="I232" s="177"/>
      <c r="L232" s="172"/>
      <c r="M232" s="178"/>
      <c r="N232" s="179"/>
      <c r="O232" s="179"/>
      <c r="P232" s="179"/>
      <c r="Q232" s="179"/>
      <c r="R232" s="179"/>
      <c r="S232" s="179"/>
      <c r="T232" s="180"/>
      <c r="AT232" s="174" t="s">
        <v>144</v>
      </c>
      <c r="AU232" s="174" t="s">
        <v>81</v>
      </c>
      <c r="AV232" s="13" t="s">
        <v>81</v>
      </c>
      <c r="AW232" s="13" t="s">
        <v>33</v>
      </c>
      <c r="AX232" s="13" t="s">
        <v>84</v>
      </c>
      <c r="AY232" s="174" t="s">
        <v>135</v>
      </c>
    </row>
    <row r="233" spans="1:65" s="2" customFormat="1" ht="21.75" customHeight="1">
      <c r="A233" s="32"/>
      <c r="B233" s="157"/>
      <c r="C233" s="158" t="s">
        <v>313</v>
      </c>
      <c r="D233" s="158" t="s">
        <v>138</v>
      </c>
      <c r="E233" s="159" t="s">
        <v>314</v>
      </c>
      <c r="F233" s="160" t="s">
        <v>315</v>
      </c>
      <c r="G233" s="161" t="s">
        <v>232</v>
      </c>
      <c r="H233" s="162">
        <v>4.1000000000000002E-2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201</v>
      </c>
      <c r="AT233" s="170" t="s">
        <v>138</v>
      </c>
      <c r="AU233" s="170" t="s">
        <v>81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81</v>
      </c>
      <c r="BK233" s="171">
        <f>ROUND(I233*H233,2)</f>
        <v>0</v>
      </c>
      <c r="BL233" s="17" t="s">
        <v>201</v>
      </c>
      <c r="BM233" s="170" t="s">
        <v>316</v>
      </c>
    </row>
    <row r="234" spans="1:65" s="2" customFormat="1" ht="21.75" customHeight="1">
      <c r="A234" s="32"/>
      <c r="B234" s="157"/>
      <c r="C234" s="158" t="s">
        <v>317</v>
      </c>
      <c r="D234" s="158" t="s">
        <v>138</v>
      </c>
      <c r="E234" s="159" t="s">
        <v>318</v>
      </c>
      <c r="F234" s="160" t="s">
        <v>319</v>
      </c>
      <c r="G234" s="161" t="s">
        <v>232</v>
      </c>
      <c r="H234" s="162">
        <v>4.1000000000000002E-2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201</v>
      </c>
      <c r="AT234" s="170" t="s">
        <v>138</v>
      </c>
      <c r="AU234" s="170" t="s">
        <v>81</v>
      </c>
      <c r="AY234" s="17" t="s">
        <v>135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81</v>
      </c>
      <c r="BK234" s="171">
        <f>ROUND(I234*H234,2)</f>
        <v>0</v>
      </c>
      <c r="BL234" s="17" t="s">
        <v>201</v>
      </c>
      <c r="BM234" s="170" t="s">
        <v>320</v>
      </c>
    </row>
    <row r="235" spans="1:65" s="12" customFormat="1" ht="22.9" customHeight="1">
      <c r="B235" s="144"/>
      <c r="D235" s="145" t="s">
        <v>75</v>
      </c>
      <c r="E235" s="155" t="s">
        <v>321</v>
      </c>
      <c r="F235" s="155" t="s">
        <v>322</v>
      </c>
      <c r="I235" s="147"/>
      <c r="J235" s="156">
        <f>BK235</f>
        <v>0</v>
      </c>
      <c r="L235" s="144"/>
      <c r="M235" s="149"/>
      <c r="N235" s="150"/>
      <c r="O235" s="150"/>
      <c r="P235" s="151">
        <f>SUM(P236:P245)</f>
        <v>0</v>
      </c>
      <c r="Q235" s="150"/>
      <c r="R235" s="151">
        <f>SUM(R236:R245)</f>
        <v>8.3000000000000001E-3</v>
      </c>
      <c r="S235" s="150"/>
      <c r="T235" s="152">
        <f>SUM(T236:T245)</f>
        <v>2.1179999999999997E-2</v>
      </c>
      <c r="AR235" s="145" t="s">
        <v>81</v>
      </c>
      <c r="AT235" s="153" t="s">
        <v>75</v>
      </c>
      <c r="AU235" s="153" t="s">
        <v>84</v>
      </c>
      <c r="AY235" s="145" t="s">
        <v>135</v>
      </c>
      <c r="BK235" s="154">
        <f>SUM(BK236:BK245)</f>
        <v>0</v>
      </c>
    </row>
    <row r="236" spans="1:65" s="2" customFormat="1" ht="16.5" customHeight="1">
      <c r="A236" s="32"/>
      <c r="B236" s="157"/>
      <c r="C236" s="158" t="s">
        <v>323</v>
      </c>
      <c r="D236" s="158" t="s">
        <v>138</v>
      </c>
      <c r="E236" s="159" t="s">
        <v>324</v>
      </c>
      <c r="F236" s="160" t="s">
        <v>325</v>
      </c>
      <c r="G236" s="161" t="s">
        <v>296</v>
      </c>
      <c r="H236" s="162">
        <v>6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1.98E-3</v>
      </c>
      <c r="T236" s="169">
        <f>S236*H236</f>
        <v>1.188E-2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201</v>
      </c>
      <c r="AT236" s="170" t="s">
        <v>138</v>
      </c>
      <c r="AU236" s="170" t="s">
        <v>81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81</v>
      </c>
      <c r="BK236" s="171">
        <f>ROUND(I236*H236,2)</f>
        <v>0</v>
      </c>
      <c r="BL236" s="17" t="s">
        <v>201</v>
      </c>
      <c r="BM236" s="170" t="s">
        <v>326</v>
      </c>
    </row>
    <row r="237" spans="1:65" s="2" customFormat="1" ht="16.5" customHeight="1">
      <c r="A237" s="32"/>
      <c r="B237" s="157"/>
      <c r="C237" s="158" t="s">
        <v>327</v>
      </c>
      <c r="D237" s="158" t="s">
        <v>138</v>
      </c>
      <c r="E237" s="159" t="s">
        <v>328</v>
      </c>
      <c r="F237" s="160" t="s">
        <v>329</v>
      </c>
      <c r="G237" s="161" t="s">
        <v>296</v>
      </c>
      <c r="H237" s="162">
        <v>2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1.7700000000000001E-3</v>
      </c>
      <c r="R237" s="168">
        <f>Q237*H237</f>
        <v>3.5400000000000002E-3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201</v>
      </c>
      <c r="AT237" s="170" t="s">
        <v>138</v>
      </c>
      <c r="AU237" s="170" t="s">
        <v>81</v>
      </c>
      <c r="AY237" s="17" t="s">
        <v>135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81</v>
      </c>
      <c r="BK237" s="171">
        <f>ROUND(I237*H237,2)</f>
        <v>0</v>
      </c>
      <c r="BL237" s="17" t="s">
        <v>201</v>
      </c>
      <c r="BM237" s="170" t="s">
        <v>330</v>
      </c>
    </row>
    <row r="238" spans="1:65" s="2" customFormat="1" ht="16.5" customHeight="1">
      <c r="A238" s="32"/>
      <c r="B238" s="157"/>
      <c r="C238" s="158" t="s">
        <v>331</v>
      </c>
      <c r="D238" s="158" t="s">
        <v>138</v>
      </c>
      <c r="E238" s="159" t="s">
        <v>332</v>
      </c>
      <c r="F238" s="160" t="s">
        <v>333</v>
      </c>
      <c r="G238" s="161" t="s">
        <v>296</v>
      </c>
      <c r="H238" s="162">
        <v>7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4.6000000000000001E-4</v>
      </c>
      <c r="R238" s="168">
        <f>Q238*H238</f>
        <v>3.2200000000000002E-3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201</v>
      </c>
      <c r="AT238" s="170" t="s">
        <v>138</v>
      </c>
      <c r="AU238" s="170" t="s">
        <v>81</v>
      </c>
      <c r="AY238" s="17" t="s">
        <v>135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81</v>
      </c>
      <c r="BK238" s="171">
        <f>ROUND(I238*H238,2)</f>
        <v>0</v>
      </c>
      <c r="BL238" s="17" t="s">
        <v>201</v>
      </c>
      <c r="BM238" s="170" t="s">
        <v>334</v>
      </c>
    </row>
    <row r="239" spans="1:65" s="2" customFormat="1" ht="16.5" customHeight="1">
      <c r="A239" s="32"/>
      <c r="B239" s="157"/>
      <c r="C239" s="158" t="s">
        <v>335</v>
      </c>
      <c r="D239" s="158" t="s">
        <v>138</v>
      </c>
      <c r="E239" s="159" t="s">
        <v>336</v>
      </c>
      <c r="F239" s="160" t="s">
        <v>337</v>
      </c>
      <c r="G239" s="161" t="s">
        <v>296</v>
      </c>
      <c r="H239" s="162">
        <v>2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7.6999999999999996E-4</v>
      </c>
      <c r="R239" s="168">
        <f>Q239*H239</f>
        <v>1.5399999999999999E-3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201</v>
      </c>
      <c r="AT239" s="170" t="s">
        <v>138</v>
      </c>
      <c r="AU239" s="170" t="s">
        <v>81</v>
      </c>
      <c r="AY239" s="17" t="s">
        <v>135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81</v>
      </c>
      <c r="BK239" s="171">
        <f>ROUND(I239*H239,2)</f>
        <v>0</v>
      </c>
      <c r="BL239" s="17" t="s">
        <v>201</v>
      </c>
      <c r="BM239" s="170" t="s">
        <v>338</v>
      </c>
    </row>
    <row r="240" spans="1:65" s="2" customFormat="1" ht="16.5" customHeight="1">
      <c r="A240" s="32"/>
      <c r="B240" s="157"/>
      <c r="C240" s="158" t="s">
        <v>339</v>
      </c>
      <c r="D240" s="158" t="s">
        <v>138</v>
      </c>
      <c r="E240" s="159" t="s">
        <v>340</v>
      </c>
      <c r="F240" s="160" t="s">
        <v>341</v>
      </c>
      <c r="G240" s="161" t="s">
        <v>191</v>
      </c>
      <c r="H240" s="162">
        <v>3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3.0999999999999999E-3</v>
      </c>
      <c r="T240" s="169">
        <f>S240*H240</f>
        <v>9.2999999999999992E-3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201</v>
      </c>
      <c r="AT240" s="170" t="s">
        <v>138</v>
      </c>
      <c r="AU240" s="170" t="s">
        <v>81</v>
      </c>
      <c r="AY240" s="17" t="s">
        <v>135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81</v>
      </c>
      <c r="BK240" s="171">
        <f>ROUND(I240*H240,2)</f>
        <v>0</v>
      </c>
      <c r="BL240" s="17" t="s">
        <v>201</v>
      </c>
      <c r="BM240" s="170" t="s">
        <v>342</v>
      </c>
    </row>
    <row r="241" spans="1:65" s="15" customFormat="1">
      <c r="B241" s="189"/>
      <c r="D241" s="173" t="s">
        <v>144</v>
      </c>
      <c r="E241" s="190" t="s">
        <v>1</v>
      </c>
      <c r="F241" s="191" t="s">
        <v>343</v>
      </c>
      <c r="H241" s="190" t="s">
        <v>1</v>
      </c>
      <c r="I241" s="192"/>
      <c r="L241" s="189"/>
      <c r="M241" s="193"/>
      <c r="N241" s="194"/>
      <c r="O241" s="194"/>
      <c r="P241" s="194"/>
      <c r="Q241" s="194"/>
      <c r="R241" s="194"/>
      <c r="S241" s="194"/>
      <c r="T241" s="195"/>
      <c r="AT241" s="190" t="s">
        <v>144</v>
      </c>
      <c r="AU241" s="190" t="s">
        <v>81</v>
      </c>
      <c r="AV241" s="15" t="s">
        <v>84</v>
      </c>
      <c r="AW241" s="15" t="s">
        <v>33</v>
      </c>
      <c r="AX241" s="15" t="s">
        <v>76</v>
      </c>
      <c r="AY241" s="190" t="s">
        <v>135</v>
      </c>
    </row>
    <row r="242" spans="1:65" s="13" customFormat="1">
      <c r="B242" s="172"/>
      <c r="D242" s="173" t="s">
        <v>144</v>
      </c>
      <c r="E242" s="174" t="s">
        <v>1</v>
      </c>
      <c r="F242" s="175" t="s">
        <v>136</v>
      </c>
      <c r="H242" s="176">
        <v>3</v>
      </c>
      <c r="I242" s="177"/>
      <c r="L242" s="172"/>
      <c r="M242" s="178"/>
      <c r="N242" s="179"/>
      <c r="O242" s="179"/>
      <c r="P242" s="179"/>
      <c r="Q242" s="179"/>
      <c r="R242" s="179"/>
      <c r="S242" s="179"/>
      <c r="T242" s="180"/>
      <c r="AT242" s="174" t="s">
        <v>144</v>
      </c>
      <c r="AU242" s="174" t="s">
        <v>81</v>
      </c>
      <c r="AV242" s="13" t="s">
        <v>81</v>
      </c>
      <c r="AW242" s="13" t="s">
        <v>33</v>
      </c>
      <c r="AX242" s="13" t="s">
        <v>84</v>
      </c>
      <c r="AY242" s="174" t="s">
        <v>135</v>
      </c>
    </row>
    <row r="243" spans="1:65" s="2" customFormat="1" ht="16.5" customHeight="1">
      <c r="A243" s="32"/>
      <c r="B243" s="157"/>
      <c r="C243" s="158" t="s">
        <v>344</v>
      </c>
      <c r="D243" s="158" t="s">
        <v>138</v>
      </c>
      <c r="E243" s="159" t="s">
        <v>345</v>
      </c>
      <c r="F243" s="160" t="s">
        <v>346</v>
      </c>
      <c r="G243" s="161" t="s">
        <v>296</v>
      </c>
      <c r="H243" s="162">
        <v>11</v>
      </c>
      <c r="I243" s="163"/>
      <c r="J243" s="164">
        <f>ROUND(I243*H243,2)</f>
        <v>0</v>
      </c>
      <c r="K243" s="165"/>
      <c r="L243" s="33"/>
      <c r="M243" s="166" t="s">
        <v>1</v>
      </c>
      <c r="N243" s="167" t="s">
        <v>42</v>
      </c>
      <c r="O243" s="58"/>
      <c r="P243" s="168">
        <f>O243*H243</f>
        <v>0</v>
      </c>
      <c r="Q243" s="168">
        <v>0</v>
      </c>
      <c r="R243" s="168">
        <f>Q243*H243</f>
        <v>0</v>
      </c>
      <c r="S243" s="168">
        <v>0</v>
      </c>
      <c r="T243" s="169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201</v>
      </c>
      <c r="AT243" s="170" t="s">
        <v>138</v>
      </c>
      <c r="AU243" s="170" t="s">
        <v>81</v>
      </c>
      <c r="AY243" s="17" t="s">
        <v>135</v>
      </c>
      <c r="BE243" s="171">
        <f>IF(N243="základní",J243,0)</f>
        <v>0</v>
      </c>
      <c r="BF243" s="171">
        <f>IF(N243="snížená",J243,0)</f>
        <v>0</v>
      </c>
      <c r="BG243" s="171">
        <f>IF(N243="zákl. přenesená",J243,0)</f>
        <v>0</v>
      </c>
      <c r="BH243" s="171">
        <f>IF(N243="sníž. přenesená",J243,0)</f>
        <v>0</v>
      </c>
      <c r="BI243" s="171">
        <f>IF(N243="nulová",J243,0)</f>
        <v>0</v>
      </c>
      <c r="BJ243" s="17" t="s">
        <v>81</v>
      </c>
      <c r="BK243" s="171">
        <f>ROUND(I243*H243,2)</f>
        <v>0</v>
      </c>
      <c r="BL243" s="17" t="s">
        <v>201</v>
      </c>
      <c r="BM243" s="170" t="s">
        <v>347</v>
      </c>
    </row>
    <row r="244" spans="1:65" s="2" customFormat="1" ht="21.75" customHeight="1">
      <c r="A244" s="32"/>
      <c r="B244" s="157"/>
      <c r="C244" s="158" t="s">
        <v>348</v>
      </c>
      <c r="D244" s="158" t="s">
        <v>138</v>
      </c>
      <c r="E244" s="159" t="s">
        <v>349</v>
      </c>
      <c r="F244" s="160" t="s">
        <v>350</v>
      </c>
      <c r="G244" s="161" t="s">
        <v>232</v>
      </c>
      <c r="H244" s="162">
        <v>8.0000000000000002E-3</v>
      </c>
      <c r="I244" s="163"/>
      <c r="J244" s="164">
        <f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>O244*H244</f>
        <v>0</v>
      </c>
      <c r="Q244" s="168">
        <v>0</v>
      </c>
      <c r="R244" s="168">
        <f>Q244*H244</f>
        <v>0</v>
      </c>
      <c r="S244" s="168">
        <v>0</v>
      </c>
      <c r="T244" s="169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201</v>
      </c>
      <c r="AT244" s="170" t="s">
        <v>138</v>
      </c>
      <c r="AU244" s="170" t="s">
        <v>81</v>
      </c>
      <c r="AY244" s="17" t="s">
        <v>135</v>
      </c>
      <c r="BE244" s="171">
        <f>IF(N244="základní",J244,0)</f>
        <v>0</v>
      </c>
      <c r="BF244" s="171">
        <f>IF(N244="snížená",J244,0)</f>
        <v>0</v>
      </c>
      <c r="BG244" s="171">
        <f>IF(N244="zákl. přenesená",J244,0)</f>
        <v>0</v>
      </c>
      <c r="BH244" s="171">
        <f>IF(N244="sníž. přenesená",J244,0)</f>
        <v>0</v>
      </c>
      <c r="BI244" s="171">
        <f>IF(N244="nulová",J244,0)</f>
        <v>0</v>
      </c>
      <c r="BJ244" s="17" t="s">
        <v>81</v>
      </c>
      <c r="BK244" s="171">
        <f>ROUND(I244*H244,2)</f>
        <v>0</v>
      </c>
      <c r="BL244" s="17" t="s">
        <v>201</v>
      </c>
      <c r="BM244" s="170" t="s">
        <v>351</v>
      </c>
    </row>
    <row r="245" spans="1:65" s="2" customFormat="1" ht="21.75" customHeight="1">
      <c r="A245" s="32"/>
      <c r="B245" s="157"/>
      <c r="C245" s="158" t="s">
        <v>352</v>
      </c>
      <c r="D245" s="158" t="s">
        <v>138</v>
      </c>
      <c r="E245" s="159" t="s">
        <v>353</v>
      </c>
      <c r="F245" s="160" t="s">
        <v>354</v>
      </c>
      <c r="G245" s="161" t="s">
        <v>232</v>
      </c>
      <c r="H245" s="162">
        <v>8.0000000000000002E-3</v>
      </c>
      <c r="I245" s="163"/>
      <c r="J245" s="164">
        <f>ROUND(I245*H245,2)</f>
        <v>0</v>
      </c>
      <c r="K245" s="165"/>
      <c r="L245" s="33"/>
      <c r="M245" s="166" t="s">
        <v>1</v>
      </c>
      <c r="N245" s="167" t="s">
        <v>42</v>
      </c>
      <c r="O245" s="58"/>
      <c r="P245" s="168">
        <f>O245*H245</f>
        <v>0</v>
      </c>
      <c r="Q245" s="168">
        <v>0</v>
      </c>
      <c r="R245" s="168">
        <f>Q245*H245</f>
        <v>0</v>
      </c>
      <c r="S245" s="168">
        <v>0</v>
      </c>
      <c r="T245" s="169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201</v>
      </c>
      <c r="AT245" s="170" t="s">
        <v>138</v>
      </c>
      <c r="AU245" s="170" t="s">
        <v>81</v>
      </c>
      <c r="AY245" s="17" t="s">
        <v>135</v>
      </c>
      <c r="BE245" s="171">
        <f>IF(N245="základní",J245,0)</f>
        <v>0</v>
      </c>
      <c r="BF245" s="171">
        <f>IF(N245="snížená",J245,0)</f>
        <v>0</v>
      </c>
      <c r="BG245" s="171">
        <f>IF(N245="zákl. přenesená",J245,0)</f>
        <v>0</v>
      </c>
      <c r="BH245" s="171">
        <f>IF(N245="sníž. přenesená",J245,0)</f>
        <v>0</v>
      </c>
      <c r="BI245" s="171">
        <f>IF(N245="nulová",J245,0)</f>
        <v>0</v>
      </c>
      <c r="BJ245" s="17" t="s">
        <v>81</v>
      </c>
      <c r="BK245" s="171">
        <f>ROUND(I245*H245,2)</f>
        <v>0</v>
      </c>
      <c r="BL245" s="17" t="s">
        <v>201</v>
      </c>
      <c r="BM245" s="170" t="s">
        <v>355</v>
      </c>
    </row>
    <row r="246" spans="1:65" s="12" customFormat="1" ht="22.9" customHeight="1">
      <c r="B246" s="144"/>
      <c r="D246" s="145" t="s">
        <v>75</v>
      </c>
      <c r="E246" s="155" t="s">
        <v>356</v>
      </c>
      <c r="F246" s="155" t="s">
        <v>357</v>
      </c>
      <c r="I246" s="147"/>
      <c r="J246" s="156">
        <f>BK246</f>
        <v>0</v>
      </c>
      <c r="L246" s="144"/>
      <c r="M246" s="149"/>
      <c r="N246" s="150"/>
      <c r="O246" s="150"/>
      <c r="P246" s="151">
        <f>SUM(P247:P257)</f>
        <v>0</v>
      </c>
      <c r="Q246" s="150"/>
      <c r="R246" s="151">
        <f>SUM(R247:R257)</f>
        <v>2.018E-2</v>
      </c>
      <c r="S246" s="150"/>
      <c r="T246" s="152">
        <f>SUM(T247:T257)</f>
        <v>2.7999999999999995E-3</v>
      </c>
      <c r="AR246" s="145" t="s">
        <v>81</v>
      </c>
      <c r="AT246" s="153" t="s">
        <v>75</v>
      </c>
      <c r="AU246" s="153" t="s">
        <v>84</v>
      </c>
      <c r="AY246" s="145" t="s">
        <v>135</v>
      </c>
      <c r="BK246" s="154">
        <f>SUM(BK247:BK257)</f>
        <v>0</v>
      </c>
    </row>
    <row r="247" spans="1:65" s="2" customFormat="1" ht="16.5" customHeight="1">
      <c r="A247" s="32"/>
      <c r="B247" s="157"/>
      <c r="C247" s="158" t="s">
        <v>358</v>
      </c>
      <c r="D247" s="158" t="s">
        <v>138</v>
      </c>
      <c r="E247" s="159" t="s">
        <v>359</v>
      </c>
      <c r="F247" s="160" t="s">
        <v>360</v>
      </c>
      <c r="G247" s="161" t="s">
        <v>296</v>
      </c>
      <c r="H247" s="162">
        <v>10</v>
      </c>
      <c r="I247" s="163"/>
      <c r="J247" s="164">
        <f t="shared" ref="J247:J257" si="10">ROUND(I247*H247,2)</f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ref="P247:P257" si="11">O247*H247</f>
        <v>0</v>
      </c>
      <c r="Q247" s="168">
        <v>0</v>
      </c>
      <c r="R247" s="168">
        <f t="shared" ref="R247:R257" si="12">Q247*H247</f>
        <v>0</v>
      </c>
      <c r="S247" s="168">
        <v>2.7999999999999998E-4</v>
      </c>
      <c r="T247" s="169">
        <f t="shared" ref="T247:T257" si="13">S247*H247</f>
        <v>2.7999999999999995E-3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201</v>
      </c>
      <c r="AT247" s="170" t="s">
        <v>138</v>
      </c>
      <c r="AU247" s="170" t="s">
        <v>81</v>
      </c>
      <c r="AY247" s="17" t="s">
        <v>135</v>
      </c>
      <c r="BE247" s="171">
        <f t="shared" ref="BE247:BE257" si="14">IF(N247="základní",J247,0)</f>
        <v>0</v>
      </c>
      <c r="BF247" s="171">
        <f t="shared" ref="BF247:BF257" si="15">IF(N247="snížená",J247,0)</f>
        <v>0</v>
      </c>
      <c r="BG247" s="171">
        <f t="shared" ref="BG247:BG257" si="16">IF(N247="zákl. přenesená",J247,0)</f>
        <v>0</v>
      </c>
      <c r="BH247" s="171">
        <f t="shared" ref="BH247:BH257" si="17">IF(N247="sníž. přenesená",J247,0)</f>
        <v>0</v>
      </c>
      <c r="BI247" s="171">
        <f t="shared" ref="BI247:BI257" si="18">IF(N247="nulová",J247,0)</f>
        <v>0</v>
      </c>
      <c r="BJ247" s="17" t="s">
        <v>81</v>
      </c>
      <c r="BK247" s="171">
        <f t="shared" ref="BK247:BK257" si="19">ROUND(I247*H247,2)</f>
        <v>0</v>
      </c>
      <c r="BL247" s="17" t="s">
        <v>201</v>
      </c>
      <c r="BM247" s="170" t="s">
        <v>361</v>
      </c>
    </row>
    <row r="248" spans="1:65" s="2" customFormat="1" ht="21.75" customHeight="1">
      <c r="A248" s="32"/>
      <c r="B248" s="157"/>
      <c r="C248" s="158" t="s">
        <v>362</v>
      </c>
      <c r="D248" s="158" t="s">
        <v>138</v>
      </c>
      <c r="E248" s="159" t="s">
        <v>363</v>
      </c>
      <c r="F248" s="160" t="s">
        <v>364</v>
      </c>
      <c r="G248" s="161" t="s">
        <v>296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4.2000000000000002E-4</v>
      </c>
      <c r="R248" s="168">
        <f t="shared" si="12"/>
        <v>8.4000000000000012E-3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201</v>
      </c>
      <c r="AT248" s="170" t="s">
        <v>138</v>
      </c>
      <c r="AU248" s="170" t="s">
        <v>81</v>
      </c>
      <c r="AY248" s="17" t="s">
        <v>135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81</v>
      </c>
      <c r="BK248" s="171">
        <f t="shared" si="19"/>
        <v>0</v>
      </c>
      <c r="BL248" s="17" t="s">
        <v>201</v>
      </c>
      <c r="BM248" s="170" t="s">
        <v>365</v>
      </c>
    </row>
    <row r="249" spans="1:65" s="2" customFormat="1" ht="21.75" customHeight="1">
      <c r="A249" s="32"/>
      <c r="B249" s="157"/>
      <c r="C249" s="196" t="s">
        <v>366</v>
      </c>
      <c r="D249" s="196" t="s">
        <v>194</v>
      </c>
      <c r="E249" s="197" t="s">
        <v>367</v>
      </c>
      <c r="F249" s="198" t="s">
        <v>368</v>
      </c>
      <c r="G249" s="199" t="s">
        <v>296</v>
      </c>
      <c r="H249" s="200">
        <v>7</v>
      </c>
      <c r="I249" s="201"/>
      <c r="J249" s="202">
        <f t="shared" si="10"/>
        <v>0</v>
      </c>
      <c r="K249" s="203"/>
      <c r="L249" s="204"/>
      <c r="M249" s="205" t="s">
        <v>1</v>
      </c>
      <c r="N249" s="206" t="s">
        <v>42</v>
      </c>
      <c r="O249" s="58"/>
      <c r="P249" s="168">
        <f t="shared" si="11"/>
        <v>0</v>
      </c>
      <c r="Q249" s="168">
        <v>1.1E-4</v>
      </c>
      <c r="R249" s="168">
        <f t="shared" si="12"/>
        <v>7.7000000000000007E-4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285</v>
      </c>
      <c r="AT249" s="170" t="s">
        <v>194</v>
      </c>
      <c r="AU249" s="170" t="s">
        <v>81</v>
      </c>
      <c r="AY249" s="17" t="s">
        <v>135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81</v>
      </c>
      <c r="BK249" s="171">
        <f t="shared" si="19"/>
        <v>0</v>
      </c>
      <c r="BL249" s="17" t="s">
        <v>201</v>
      </c>
      <c r="BM249" s="170" t="s">
        <v>369</v>
      </c>
    </row>
    <row r="250" spans="1:65" s="2" customFormat="1" ht="21.75" customHeight="1">
      <c r="A250" s="32"/>
      <c r="B250" s="157"/>
      <c r="C250" s="196" t="s">
        <v>370</v>
      </c>
      <c r="D250" s="196" t="s">
        <v>194</v>
      </c>
      <c r="E250" s="197" t="s">
        <v>371</v>
      </c>
      <c r="F250" s="198" t="s">
        <v>372</v>
      </c>
      <c r="G250" s="199" t="s">
        <v>296</v>
      </c>
      <c r="H250" s="200">
        <v>7</v>
      </c>
      <c r="I250" s="201"/>
      <c r="J250" s="202">
        <f t="shared" si="10"/>
        <v>0</v>
      </c>
      <c r="K250" s="203"/>
      <c r="L250" s="204"/>
      <c r="M250" s="205" t="s">
        <v>1</v>
      </c>
      <c r="N250" s="206" t="s">
        <v>42</v>
      </c>
      <c r="O250" s="58"/>
      <c r="P250" s="168">
        <f t="shared" si="11"/>
        <v>0</v>
      </c>
      <c r="Q250" s="168">
        <v>1.7000000000000001E-4</v>
      </c>
      <c r="R250" s="168">
        <f t="shared" si="12"/>
        <v>1.1900000000000001E-3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285</v>
      </c>
      <c r="AT250" s="170" t="s">
        <v>194</v>
      </c>
      <c r="AU250" s="170" t="s">
        <v>81</v>
      </c>
      <c r="AY250" s="17" t="s">
        <v>135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81</v>
      </c>
      <c r="BK250" s="171">
        <f t="shared" si="19"/>
        <v>0</v>
      </c>
      <c r="BL250" s="17" t="s">
        <v>201</v>
      </c>
      <c r="BM250" s="170" t="s">
        <v>373</v>
      </c>
    </row>
    <row r="251" spans="1:65" s="2" customFormat="1" ht="21.75" customHeight="1">
      <c r="A251" s="32"/>
      <c r="B251" s="157"/>
      <c r="C251" s="196" t="s">
        <v>374</v>
      </c>
      <c r="D251" s="196" t="s">
        <v>194</v>
      </c>
      <c r="E251" s="197" t="s">
        <v>375</v>
      </c>
      <c r="F251" s="198" t="s">
        <v>376</v>
      </c>
      <c r="G251" s="199" t="s">
        <v>296</v>
      </c>
      <c r="H251" s="200">
        <v>6</v>
      </c>
      <c r="I251" s="201"/>
      <c r="J251" s="202">
        <f t="shared" si="10"/>
        <v>0</v>
      </c>
      <c r="K251" s="203"/>
      <c r="L251" s="204"/>
      <c r="M251" s="205" t="s">
        <v>1</v>
      </c>
      <c r="N251" s="206" t="s">
        <v>42</v>
      </c>
      <c r="O251" s="58"/>
      <c r="P251" s="168">
        <f t="shared" si="11"/>
        <v>0</v>
      </c>
      <c r="Q251" s="168">
        <v>2.7E-4</v>
      </c>
      <c r="R251" s="168">
        <f t="shared" si="12"/>
        <v>1.6199999999999999E-3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285</v>
      </c>
      <c r="AT251" s="170" t="s">
        <v>194</v>
      </c>
      <c r="AU251" s="170" t="s">
        <v>81</v>
      </c>
      <c r="AY251" s="17" t="s">
        <v>135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81</v>
      </c>
      <c r="BK251" s="171">
        <f t="shared" si="19"/>
        <v>0</v>
      </c>
      <c r="BL251" s="17" t="s">
        <v>201</v>
      </c>
      <c r="BM251" s="170" t="s">
        <v>377</v>
      </c>
    </row>
    <row r="252" spans="1:65" s="2" customFormat="1" ht="21.75" customHeight="1">
      <c r="A252" s="32"/>
      <c r="B252" s="157"/>
      <c r="C252" s="158" t="s">
        <v>183</v>
      </c>
      <c r="D252" s="158" t="s">
        <v>138</v>
      </c>
      <c r="E252" s="159" t="s">
        <v>378</v>
      </c>
      <c r="F252" s="160" t="s">
        <v>379</v>
      </c>
      <c r="G252" s="161" t="s">
        <v>380</v>
      </c>
      <c r="H252" s="162">
        <v>1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0</v>
      </c>
      <c r="R252" s="168">
        <f t="shared" si="12"/>
        <v>0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201</v>
      </c>
      <c r="AT252" s="170" t="s">
        <v>138</v>
      </c>
      <c r="AU252" s="170" t="s">
        <v>81</v>
      </c>
      <c r="AY252" s="17" t="s">
        <v>135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81</v>
      </c>
      <c r="BK252" s="171">
        <f t="shared" si="19"/>
        <v>0</v>
      </c>
      <c r="BL252" s="17" t="s">
        <v>201</v>
      </c>
      <c r="BM252" s="170" t="s">
        <v>381</v>
      </c>
    </row>
    <row r="253" spans="1:65" s="2" customFormat="1" ht="21.75" customHeight="1">
      <c r="A253" s="32"/>
      <c r="B253" s="157"/>
      <c r="C253" s="158" t="s">
        <v>382</v>
      </c>
      <c r="D253" s="158" t="s">
        <v>138</v>
      </c>
      <c r="E253" s="159" t="s">
        <v>383</v>
      </c>
      <c r="F253" s="160" t="s">
        <v>384</v>
      </c>
      <c r="G253" s="161" t="s">
        <v>380</v>
      </c>
      <c r="H253" s="162">
        <v>1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201</v>
      </c>
      <c r="AT253" s="170" t="s">
        <v>138</v>
      </c>
      <c r="AU253" s="170" t="s">
        <v>81</v>
      </c>
      <c r="AY253" s="17" t="s">
        <v>135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81</v>
      </c>
      <c r="BK253" s="171">
        <f t="shared" si="19"/>
        <v>0</v>
      </c>
      <c r="BL253" s="17" t="s">
        <v>201</v>
      </c>
      <c r="BM253" s="170" t="s">
        <v>385</v>
      </c>
    </row>
    <row r="254" spans="1:65" s="2" customFormat="1" ht="21.75" customHeight="1">
      <c r="A254" s="32"/>
      <c r="B254" s="157"/>
      <c r="C254" s="158" t="s">
        <v>386</v>
      </c>
      <c r="D254" s="158" t="s">
        <v>138</v>
      </c>
      <c r="E254" s="159" t="s">
        <v>387</v>
      </c>
      <c r="F254" s="160" t="s">
        <v>388</v>
      </c>
      <c r="G254" s="161" t="s">
        <v>296</v>
      </c>
      <c r="H254" s="162">
        <v>20</v>
      </c>
      <c r="I254" s="163"/>
      <c r="J254" s="164">
        <f t="shared" si="1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4.0000000000000002E-4</v>
      </c>
      <c r="R254" s="168">
        <f t="shared" si="12"/>
        <v>8.0000000000000002E-3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201</v>
      </c>
      <c r="AT254" s="170" t="s">
        <v>138</v>
      </c>
      <c r="AU254" s="170" t="s">
        <v>81</v>
      </c>
      <c r="AY254" s="17" t="s">
        <v>135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81</v>
      </c>
      <c r="BK254" s="171">
        <f t="shared" si="19"/>
        <v>0</v>
      </c>
      <c r="BL254" s="17" t="s">
        <v>201</v>
      </c>
      <c r="BM254" s="170" t="s">
        <v>389</v>
      </c>
    </row>
    <row r="255" spans="1:65" s="2" customFormat="1" ht="16.5" customHeight="1">
      <c r="A255" s="32"/>
      <c r="B255" s="157"/>
      <c r="C255" s="158" t="s">
        <v>390</v>
      </c>
      <c r="D255" s="158" t="s">
        <v>138</v>
      </c>
      <c r="E255" s="159" t="s">
        <v>391</v>
      </c>
      <c r="F255" s="160" t="s">
        <v>392</v>
      </c>
      <c r="G255" s="161" t="s">
        <v>296</v>
      </c>
      <c r="H255" s="162">
        <v>20</v>
      </c>
      <c r="I255" s="163"/>
      <c r="J255" s="164">
        <f t="shared" si="1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11"/>
        <v>0</v>
      </c>
      <c r="Q255" s="168">
        <v>1.0000000000000001E-5</v>
      </c>
      <c r="R255" s="168">
        <f t="shared" si="12"/>
        <v>2.0000000000000001E-4</v>
      </c>
      <c r="S255" s="168">
        <v>0</v>
      </c>
      <c r="T255" s="169">
        <f t="shared" si="1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201</v>
      </c>
      <c r="AT255" s="170" t="s">
        <v>138</v>
      </c>
      <c r="AU255" s="170" t="s">
        <v>81</v>
      </c>
      <c r="AY255" s="17" t="s">
        <v>135</v>
      </c>
      <c r="BE255" s="171">
        <f t="shared" si="14"/>
        <v>0</v>
      </c>
      <c r="BF255" s="171">
        <f t="shared" si="15"/>
        <v>0</v>
      </c>
      <c r="BG255" s="171">
        <f t="shared" si="16"/>
        <v>0</v>
      </c>
      <c r="BH255" s="171">
        <f t="shared" si="17"/>
        <v>0</v>
      </c>
      <c r="BI255" s="171">
        <f t="shared" si="18"/>
        <v>0</v>
      </c>
      <c r="BJ255" s="17" t="s">
        <v>81</v>
      </c>
      <c r="BK255" s="171">
        <f t="shared" si="19"/>
        <v>0</v>
      </c>
      <c r="BL255" s="17" t="s">
        <v>201</v>
      </c>
      <c r="BM255" s="170" t="s">
        <v>393</v>
      </c>
    </row>
    <row r="256" spans="1:65" s="2" customFormat="1" ht="21.75" customHeight="1">
      <c r="A256" s="32"/>
      <c r="B256" s="157"/>
      <c r="C256" s="158" t="s">
        <v>394</v>
      </c>
      <c r="D256" s="158" t="s">
        <v>138</v>
      </c>
      <c r="E256" s="159" t="s">
        <v>395</v>
      </c>
      <c r="F256" s="160" t="s">
        <v>396</v>
      </c>
      <c r="G256" s="161" t="s">
        <v>232</v>
      </c>
      <c r="H256" s="162">
        <v>0.02</v>
      </c>
      <c r="I256" s="163"/>
      <c r="J256" s="164">
        <f t="shared" si="1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11"/>
        <v>0</v>
      </c>
      <c r="Q256" s="168">
        <v>0</v>
      </c>
      <c r="R256" s="168">
        <f t="shared" si="12"/>
        <v>0</v>
      </c>
      <c r="S256" s="168">
        <v>0</v>
      </c>
      <c r="T256" s="169">
        <f t="shared" si="1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201</v>
      </c>
      <c r="AT256" s="170" t="s">
        <v>138</v>
      </c>
      <c r="AU256" s="170" t="s">
        <v>81</v>
      </c>
      <c r="AY256" s="17" t="s">
        <v>135</v>
      </c>
      <c r="BE256" s="171">
        <f t="shared" si="14"/>
        <v>0</v>
      </c>
      <c r="BF256" s="171">
        <f t="shared" si="15"/>
        <v>0</v>
      </c>
      <c r="BG256" s="171">
        <f t="shared" si="16"/>
        <v>0</v>
      </c>
      <c r="BH256" s="171">
        <f t="shared" si="17"/>
        <v>0</v>
      </c>
      <c r="BI256" s="171">
        <f t="shared" si="18"/>
        <v>0</v>
      </c>
      <c r="BJ256" s="17" t="s">
        <v>81</v>
      </c>
      <c r="BK256" s="171">
        <f t="shared" si="19"/>
        <v>0</v>
      </c>
      <c r="BL256" s="17" t="s">
        <v>201</v>
      </c>
      <c r="BM256" s="170" t="s">
        <v>397</v>
      </c>
    </row>
    <row r="257" spans="1:65" s="2" customFormat="1" ht="21.75" customHeight="1">
      <c r="A257" s="32"/>
      <c r="B257" s="157"/>
      <c r="C257" s="158" t="s">
        <v>398</v>
      </c>
      <c r="D257" s="158" t="s">
        <v>138</v>
      </c>
      <c r="E257" s="159" t="s">
        <v>399</v>
      </c>
      <c r="F257" s="160" t="s">
        <v>400</v>
      </c>
      <c r="G257" s="161" t="s">
        <v>232</v>
      </c>
      <c r="H257" s="162">
        <v>0.02</v>
      </c>
      <c r="I257" s="163"/>
      <c r="J257" s="164">
        <f t="shared" si="1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11"/>
        <v>0</v>
      </c>
      <c r="Q257" s="168">
        <v>0</v>
      </c>
      <c r="R257" s="168">
        <f t="shared" si="12"/>
        <v>0</v>
      </c>
      <c r="S257" s="168">
        <v>0</v>
      </c>
      <c r="T257" s="169">
        <f t="shared" si="1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201</v>
      </c>
      <c r="AT257" s="170" t="s">
        <v>138</v>
      </c>
      <c r="AU257" s="170" t="s">
        <v>81</v>
      </c>
      <c r="AY257" s="17" t="s">
        <v>135</v>
      </c>
      <c r="BE257" s="171">
        <f t="shared" si="14"/>
        <v>0</v>
      </c>
      <c r="BF257" s="171">
        <f t="shared" si="15"/>
        <v>0</v>
      </c>
      <c r="BG257" s="171">
        <f t="shared" si="16"/>
        <v>0</v>
      </c>
      <c r="BH257" s="171">
        <f t="shared" si="17"/>
        <v>0</v>
      </c>
      <c r="BI257" s="171">
        <f t="shared" si="18"/>
        <v>0</v>
      </c>
      <c r="BJ257" s="17" t="s">
        <v>81</v>
      </c>
      <c r="BK257" s="171">
        <f t="shared" si="19"/>
        <v>0</v>
      </c>
      <c r="BL257" s="17" t="s">
        <v>201</v>
      </c>
      <c r="BM257" s="170" t="s">
        <v>401</v>
      </c>
    </row>
    <row r="258" spans="1:65" s="12" customFormat="1" ht="22.9" customHeight="1">
      <c r="B258" s="144"/>
      <c r="D258" s="145" t="s">
        <v>75</v>
      </c>
      <c r="E258" s="155" t="s">
        <v>402</v>
      </c>
      <c r="F258" s="155" t="s">
        <v>403</v>
      </c>
      <c r="I258" s="147"/>
      <c r="J258" s="156">
        <f>BK258</f>
        <v>0</v>
      </c>
      <c r="L258" s="144"/>
      <c r="M258" s="149"/>
      <c r="N258" s="150"/>
      <c r="O258" s="150"/>
      <c r="P258" s="151">
        <f>SUM(P259:P269)</f>
        <v>0</v>
      </c>
      <c r="Q258" s="150"/>
      <c r="R258" s="151">
        <f>SUM(R259:R269)</f>
        <v>3.1499999999999996E-3</v>
      </c>
      <c r="S258" s="150"/>
      <c r="T258" s="152">
        <f>SUM(T259:T269)</f>
        <v>6.45E-3</v>
      </c>
      <c r="AR258" s="145" t="s">
        <v>81</v>
      </c>
      <c r="AT258" s="153" t="s">
        <v>75</v>
      </c>
      <c r="AU258" s="153" t="s">
        <v>84</v>
      </c>
      <c r="AY258" s="145" t="s">
        <v>135</v>
      </c>
      <c r="BK258" s="154">
        <f>SUM(BK259:BK269)</f>
        <v>0</v>
      </c>
    </row>
    <row r="259" spans="1:65" s="2" customFormat="1" ht="21.75" customHeight="1">
      <c r="A259" s="32"/>
      <c r="B259" s="157"/>
      <c r="C259" s="158" t="s">
        <v>404</v>
      </c>
      <c r="D259" s="158" t="s">
        <v>138</v>
      </c>
      <c r="E259" s="159" t="s">
        <v>405</v>
      </c>
      <c r="F259" s="160" t="s">
        <v>406</v>
      </c>
      <c r="G259" s="161" t="s">
        <v>296</v>
      </c>
      <c r="H259" s="162">
        <v>3</v>
      </c>
      <c r="I259" s="163"/>
      <c r="J259" s="164">
        <f>ROUND(I259*H259,2)</f>
        <v>0</v>
      </c>
      <c r="K259" s="165"/>
      <c r="L259" s="33"/>
      <c r="M259" s="166" t="s">
        <v>1</v>
      </c>
      <c r="N259" s="167" t="s">
        <v>42</v>
      </c>
      <c r="O259" s="58"/>
      <c r="P259" s="168">
        <f>O259*H259</f>
        <v>0</v>
      </c>
      <c r="Q259" s="168">
        <v>1.1E-4</v>
      </c>
      <c r="R259" s="168">
        <f>Q259*H259</f>
        <v>3.3E-4</v>
      </c>
      <c r="S259" s="168">
        <v>2.15E-3</v>
      </c>
      <c r="T259" s="169">
        <f>S259*H259</f>
        <v>6.45E-3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201</v>
      </c>
      <c r="AT259" s="170" t="s">
        <v>138</v>
      </c>
      <c r="AU259" s="170" t="s">
        <v>81</v>
      </c>
      <c r="AY259" s="17" t="s">
        <v>135</v>
      </c>
      <c r="BE259" s="171">
        <f>IF(N259="základní",J259,0)</f>
        <v>0</v>
      </c>
      <c r="BF259" s="171">
        <f>IF(N259="snížená",J259,0)</f>
        <v>0</v>
      </c>
      <c r="BG259" s="171">
        <f>IF(N259="zákl. přenesená",J259,0)</f>
        <v>0</v>
      </c>
      <c r="BH259" s="171">
        <f>IF(N259="sníž. přenesená",J259,0)</f>
        <v>0</v>
      </c>
      <c r="BI259" s="171">
        <f>IF(N259="nulová",J259,0)</f>
        <v>0</v>
      </c>
      <c r="BJ259" s="17" t="s">
        <v>81</v>
      </c>
      <c r="BK259" s="171">
        <f>ROUND(I259*H259,2)</f>
        <v>0</v>
      </c>
      <c r="BL259" s="17" t="s">
        <v>201</v>
      </c>
      <c r="BM259" s="170" t="s">
        <v>407</v>
      </c>
    </row>
    <row r="260" spans="1:65" s="2" customFormat="1" ht="21.75" customHeight="1">
      <c r="A260" s="32"/>
      <c r="B260" s="157"/>
      <c r="C260" s="158" t="s">
        <v>408</v>
      </c>
      <c r="D260" s="158" t="s">
        <v>138</v>
      </c>
      <c r="E260" s="159" t="s">
        <v>409</v>
      </c>
      <c r="F260" s="160" t="s">
        <v>410</v>
      </c>
      <c r="G260" s="161" t="s">
        <v>296</v>
      </c>
      <c r="H260" s="162">
        <v>1</v>
      </c>
      <c r="I260" s="163"/>
      <c r="J260" s="164">
        <f>ROUND(I260*H260,2)</f>
        <v>0</v>
      </c>
      <c r="K260" s="165"/>
      <c r="L260" s="33"/>
      <c r="M260" s="166" t="s">
        <v>1</v>
      </c>
      <c r="N260" s="167" t="s">
        <v>42</v>
      </c>
      <c r="O260" s="58"/>
      <c r="P260" s="168">
        <f>O260*H260</f>
        <v>0</v>
      </c>
      <c r="Q260" s="168">
        <v>5.9999999999999995E-4</v>
      </c>
      <c r="R260" s="168">
        <f>Q260*H260</f>
        <v>5.9999999999999995E-4</v>
      </c>
      <c r="S260" s="168">
        <v>0</v>
      </c>
      <c r="T260" s="169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201</v>
      </c>
      <c r="AT260" s="170" t="s">
        <v>138</v>
      </c>
      <c r="AU260" s="170" t="s">
        <v>81</v>
      </c>
      <c r="AY260" s="17" t="s">
        <v>135</v>
      </c>
      <c r="BE260" s="171">
        <f>IF(N260="základní",J260,0)</f>
        <v>0</v>
      </c>
      <c r="BF260" s="171">
        <f>IF(N260="snížená",J260,0)</f>
        <v>0</v>
      </c>
      <c r="BG260" s="171">
        <f>IF(N260="zákl. přenesená",J260,0)</f>
        <v>0</v>
      </c>
      <c r="BH260" s="171">
        <f>IF(N260="sníž. přenesená",J260,0)</f>
        <v>0</v>
      </c>
      <c r="BI260" s="171">
        <f>IF(N260="nulová",J260,0)</f>
        <v>0</v>
      </c>
      <c r="BJ260" s="17" t="s">
        <v>81</v>
      </c>
      <c r="BK260" s="171">
        <f>ROUND(I260*H260,2)</f>
        <v>0</v>
      </c>
      <c r="BL260" s="17" t="s">
        <v>201</v>
      </c>
      <c r="BM260" s="170" t="s">
        <v>411</v>
      </c>
    </row>
    <row r="261" spans="1:65" s="15" customFormat="1">
      <c r="B261" s="189"/>
      <c r="D261" s="173" t="s">
        <v>144</v>
      </c>
      <c r="E261" s="190" t="s">
        <v>1</v>
      </c>
      <c r="F261" s="191" t="s">
        <v>412</v>
      </c>
      <c r="H261" s="190" t="s">
        <v>1</v>
      </c>
      <c r="I261" s="192"/>
      <c r="L261" s="189"/>
      <c r="M261" s="193"/>
      <c r="N261" s="194"/>
      <c r="O261" s="194"/>
      <c r="P261" s="194"/>
      <c r="Q261" s="194"/>
      <c r="R261" s="194"/>
      <c r="S261" s="194"/>
      <c r="T261" s="195"/>
      <c r="AT261" s="190" t="s">
        <v>144</v>
      </c>
      <c r="AU261" s="190" t="s">
        <v>81</v>
      </c>
      <c r="AV261" s="15" t="s">
        <v>84</v>
      </c>
      <c r="AW261" s="15" t="s">
        <v>33</v>
      </c>
      <c r="AX261" s="15" t="s">
        <v>76</v>
      </c>
      <c r="AY261" s="190" t="s">
        <v>135</v>
      </c>
    </row>
    <row r="262" spans="1:65" s="13" customFormat="1">
      <c r="B262" s="172"/>
      <c r="D262" s="173" t="s">
        <v>144</v>
      </c>
      <c r="E262" s="174" t="s">
        <v>1</v>
      </c>
      <c r="F262" s="175" t="s">
        <v>84</v>
      </c>
      <c r="H262" s="176">
        <v>1</v>
      </c>
      <c r="I262" s="177"/>
      <c r="L262" s="172"/>
      <c r="M262" s="178"/>
      <c r="N262" s="179"/>
      <c r="O262" s="179"/>
      <c r="P262" s="179"/>
      <c r="Q262" s="179"/>
      <c r="R262" s="179"/>
      <c r="S262" s="179"/>
      <c r="T262" s="180"/>
      <c r="AT262" s="174" t="s">
        <v>144</v>
      </c>
      <c r="AU262" s="174" t="s">
        <v>81</v>
      </c>
      <c r="AV262" s="13" t="s">
        <v>81</v>
      </c>
      <c r="AW262" s="13" t="s">
        <v>33</v>
      </c>
      <c r="AX262" s="13" t="s">
        <v>84</v>
      </c>
      <c r="AY262" s="174" t="s">
        <v>135</v>
      </c>
    </row>
    <row r="263" spans="1:65" s="2" customFormat="1" ht="21.75" customHeight="1">
      <c r="A263" s="32"/>
      <c r="B263" s="157"/>
      <c r="C263" s="158" t="s">
        <v>413</v>
      </c>
      <c r="D263" s="158" t="s">
        <v>138</v>
      </c>
      <c r="E263" s="159" t="s">
        <v>414</v>
      </c>
      <c r="F263" s="160" t="s">
        <v>415</v>
      </c>
      <c r="G263" s="161" t="s">
        <v>296</v>
      </c>
      <c r="H263" s="162">
        <v>3</v>
      </c>
      <c r="I263" s="163"/>
      <c r="J263" s="164">
        <f t="shared" ref="J263:J269" si="20">ROUND(I263*H263,2)</f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ref="P263:P269" si="21">O263*H263</f>
        <v>0</v>
      </c>
      <c r="Q263" s="168">
        <v>5.4000000000000001E-4</v>
      </c>
      <c r="R263" s="168">
        <f t="shared" ref="R263:R269" si="22">Q263*H263</f>
        <v>1.6199999999999999E-3</v>
      </c>
      <c r="S263" s="168">
        <v>0</v>
      </c>
      <c r="T263" s="169">
        <f t="shared" ref="T263:T269" si="23"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201</v>
      </c>
      <c r="AT263" s="170" t="s">
        <v>138</v>
      </c>
      <c r="AU263" s="170" t="s">
        <v>81</v>
      </c>
      <c r="AY263" s="17" t="s">
        <v>135</v>
      </c>
      <c r="BE263" s="171">
        <f t="shared" ref="BE263:BE269" si="24">IF(N263="základní",J263,0)</f>
        <v>0</v>
      </c>
      <c r="BF263" s="171">
        <f t="shared" ref="BF263:BF269" si="25">IF(N263="snížená",J263,0)</f>
        <v>0</v>
      </c>
      <c r="BG263" s="171">
        <f t="shared" ref="BG263:BG269" si="26">IF(N263="zákl. přenesená",J263,0)</f>
        <v>0</v>
      </c>
      <c r="BH263" s="171">
        <f t="shared" ref="BH263:BH269" si="27">IF(N263="sníž. přenesená",J263,0)</f>
        <v>0</v>
      </c>
      <c r="BI263" s="171">
        <f t="shared" ref="BI263:BI269" si="28">IF(N263="nulová",J263,0)</f>
        <v>0</v>
      </c>
      <c r="BJ263" s="17" t="s">
        <v>81</v>
      </c>
      <c r="BK263" s="171">
        <f t="shared" ref="BK263:BK269" si="29">ROUND(I263*H263,2)</f>
        <v>0</v>
      </c>
      <c r="BL263" s="17" t="s">
        <v>201</v>
      </c>
      <c r="BM263" s="170" t="s">
        <v>416</v>
      </c>
    </row>
    <row r="264" spans="1:65" s="2" customFormat="1" ht="21.75" customHeight="1">
      <c r="A264" s="32"/>
      <c r="B264" s="157"/>
      <c r="C264" s="158" t="s">
        <v>417</v>
      </c>
      <c r="D264" s="158" t="s">
        <v>138</v>
      </c>
      <c r="E264" s="159" t="s">
        <v>418</v>
      </c>
      <c r="F264" s="160" t="s">
        <v>419</v>
      </c>
      <c r="G264" s="161" t="s">
        <v>380</v>
      </c>
      <c r="H264" s="162">
        <v>1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5.9999999999999995E-4</v>
      </c>
      <c r="R264" s="168">
        <f t="shared" si="22"/>
        <v>5.9999999999999995E-4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201</v>
      </c>
      <c r="AT264" s="170" t="s">
        <v>138</v>
      </c>
      <c r="AU264" s="170" t="s">
        <v>81</v>
      </c>
      <c r="AY264" s="17" t="s">
        <v>135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81</v>
      </c>
      <c r="BK264" s="171">
        <f t="shared" si="29"/>
        <v>0</v>
      </c>
      <c r="BL264" s="17" t="s">
        <v>201</v>
      </c>
      <c r="BM264" s="170" t="s">
        <v>420</v>
      </c>
    </row>
    <row r="265" spans="1:65" s="2" customFormat="1" ht="16.5" customHeight="1">
      <c r="A265" s="32"/>
      <c r="B265" s="157"/>
      <c r="C265" s="158" t="s">
        <v>421</v>
      </c>
      <c r="D265" s="158" t="s">
        <v>138</v>
      </c>
      <c r="E265" s="159" t="s">
        <v>422</v>
      </c>
      <c r="F265" s="160" t="s">
        <v>423</v>
      </c>
      <c r="G265" s="161" t="s">
        <v>191</v>
      </c>
      <c r="H265" s="162">
        <v>2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201</v>
      </c>
      <c r="AT265" s="170" t="s">
        <v>138</v>
      </c>
      <c r="AU265" s="170" t="s">
        <v>81</v>
      </c>
      <c r="AY265" s="17" t="s">
        <v>135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81</v>
      </c>
      <c r="BK265" s="171">
        <f t="shared" si="29"/>
        <v>0</v>
      </c>
      <c r="BL265" s="17" t="s">
        <v>201</v>
      </c>
      <c r="BM265" s="170" t="s">
        <v>424</v>
      </c>
    </row>
    <row r="266" spans="1:65" s="2" customFormat="1" ht="16.5" customHeight="1">
      <c r="A266" s="32"/>
      <c r="B266" s="157"/>
      <c r="C266" s="158" t="s">
        <v>425</v>
      </c>
      <c r="D266" s="158" t="s">
        <v>138</v>
      </c>
      <c r="E266" s="159" t="s">
        <v>426</v>
      </c>
      <c r="F266" s="160" t="s">
        <v>427</v>
      </c>
      <c r="G266" s="161" t="s">
        <v>296</v>
      </c>
      <c r="H266" s="162">
        <v>3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201</v>
      </c>
      <c r="AT266" s="170" t="s">
        <v>138</v>
      </c>
      <c r="AU266" s="170" t="s">
        <v>81</v>
      </c>
      <c r="AY266" s="17" t="s">
        <v>135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81</v>
      </c>
      <c r="BK266" s="171">
        <f t="shared" si="29"/>
        <v>0</v>
      </c>
      <c r="BL266" s="17" t="s">
        <v>201</v>
      </c>
      <c r="BM266" s="170" t="s">
        <v>428</v>
      </c>
    </row>
    <row r="267" spans="1:65" s="2" customFormat="1" ht="16.5" customHeight="1">
      <c r="A267" s="32"/>
      <c r="B267" s="157"/>
      <c r="C267" s="158" t="s">
        <v>429</v>
      </c>
      <c r="D267" s="158" t="s">
        <v>138</v>
      </c>
      <c r="E267" s="159" t="s">
        <v>430</v>
      </c>
      <c r="F267" s="160" t="s">
        <v>431</v>
      </c>
      <c r="G267" s="161" t="s">
        <v>191</v>
      </c>
      <c r="H267" s="162">
        <v>1</v>
      </c>
      <c r="I267" s="163"/>
      <c r="J267" s="164">
        <f t="shared" si="2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21"/>
        <v>0</v>
      </c>
      <c r="Q267" s="168">
        <v>0</v>
      </c>
      <c r="R267" s="168">
        <f t="shared" si="22"/>
        <v>0</v>
      </c>
      <c r="S267" s="168">
        <v>0</v>
      </c>
      <c r="T267" s="169">
        <f t="shared" si="2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201</v>
      </c>
      <c r="AT267" s="170" t="s">
        <v>138</v>
      </c>
      <c r="AU267" s="170" t="s">
        <v>81</v>
      </c>
      <c r="AY267" s="17" t="s">
        <v>135</v>
      </c>
      <c r="BE267" s="171">
        <f t="shared" si="24"/>
        <v>0</v>
      </c>
      <c r="BF267" s="171">
        <f t="shared" si="25"/>
        <v>0</v>
      </c>
      <c r="BG267" s="171">
        <f t="shared" si="26"/>
        <v>0</v>
      </c>
      <c r="BH267" s="171">
        <f t="shared" si="27"/>
        <v>0</v>
      </c>
      <c r="BI267" s="171">
        <f t="shared" si="28"/>
        <v>0</v>
      </c>
      <c r="BJ267" s="17" t="s">
        <v>81</v>
      </c>
      <c r="BK267" s="171">
        <f t="shared" si="29"/>
        <v>0</v>
      </c>
      <c r="BL267" s="17" t="s">
        <v>201</v>
      </c>
      <c r="BM267" s="170" t="s">
        <v>432</v>
      </c>
    </row>
    <row r="268" spans="1:65" s="2" customFormat="1" ht="21.75" customHeight="1">
      <c r="A268" s="32"/>
      <c r="B268" s="157"/>
      <c r="C268" s="158" t="s">
        <v>433</v>
      </c>
      <c r="D268" s="158" t="s">
        <v>138</v>
      </c>
      <c r="E268" s="159" t="s">
        <v>434</v>
      </c>
      <c r="F268" s="160" t="s">
        <v>435</v>
      </c>
      <c r="G268" s="161" t="s">
        <v>232</v>
      </c>
      <c r="H268" s="162">
        <v>3.0000000000000001E-3</v>
      </c>
      <c r="I268" s="163"/>
      <c r="J268" s="164">
        <f t="shared" si="2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21"/>
        <v>0</v>
      </c>
      <c r="Q268" s="168">
        <v>0</v>
      </c>
      <c r="R268" s="168">
        <f t="shared" si="22"/>
        <v>0</v>
      </c>
      <c r="S268" s="168">
        <v>0</v>
      </c>
      <c r="T268" s="169">
        <f t="shared" si="2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201</v>
      </c>
      <c r="AT268" s="170" t="s">
        <v>138</v>
      </c>
      <c r="AU268" s="170" t="s">
        <v>81</v>
      </c>
      <c r="AY268" s="17" t="s">
        <v>135</v>
      </c>
      <c r="BE268" s="171">
        <f t="shared" si="24"/>
        <v>0</v>
      </c>
      <c r="BF268" s="171">
        <f t="shared" si="25"/>
        <v>0</v>
      </c>
      <c r="BG268" s="171">
        <f t="shared" si="26"/>
        <v>0</v>
      </c>
      <c r="BH268" s="171">
        <f t="shared" si="27"/>
        <v>0</v>
      </c>
      <c r="BI268" s="171">
        <f t="shared" si="28"/>
        <v>0</v>
      </c>
      <c r="BJ268" s="17" t="s">
        <v>81</v>
      </c>
      <c r="BK268" s="171">
        <f t="shared" si="29"/>
        <v>0</v>
      </c>
      <c r="BL268" s="17" t="s">
        <v>201</v>
      </c>
      <c r="BM268" s="170" t="s">
        <v>436</v>
      </c>
    </row>
    <row r="269" spans="1:65" s="2" customFormat="1" ht="21.75" customHeight="1">
      <c r="A269" s="32"/>
      <c r="B269" s="157"/>
      <c r="C269" s="158" t="s">
        <v>437</v>
      </c>
      <c r="D269" s="158" t="s">
        <v>138</v>
      </c>
      <c r="E269" s="159" t="s">
        <v>438</v>
      </c>
      <c r="F269" s="160" t="s">
        <v>439</v>
      </c>
      <c r="G269" s="161" t="s">
        <v>232</v>
      </c>
      <c r="H269" s="162">
        <v>3.0000000000000001E-3</v>
      </c>
      <c r="I269" s="163"/>
      <c r="J269" s="164">
        <f t="shared" si="2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21"/>
        <v>0</v>
      </c>
      <c r="Q269" s="168">
        <v>0</v>
      </c>
      <c r="R269" s="168">
        <f t="shared" si="22"/>
        <v>0</v>
      </c>
      <c r="S269" s="168">
        <v>0</v>
      </c>
      <c r="T269" s="169">
        <f t="shared" si="2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201</v>
      </c>
      <c r="AT269" s="170" t="s">
        <v>138</v>
      </c>
      <c r="AU269" s="170" t="s">
        <v>81</v>
      </c>
      <c r="AY269" s="17" t="s">
        <v>135</v>
      </c>
      <c r="BE269" s="171">
        <f t="shared" si="24"/>
        <v>0</v>
      </c>
      <c r="BF269" s="171">
        <f t="shared" si="25"/>
        <v>0</v>
      </c>
      <c r="BG269" s="171">
        <f t="shared" si="26"/>
        <v>0</v>
      </c>
      <c r="BH269" s="171">
        <f t="shared" si="27"/>
        <v>0</v>
      </c>
      <c r="BI269" s="171">
        <f t="shared" si="28"/>
        <v>0</v>
      </c>
      <c r="BJ269" s="17" t="s">
        <v>81</v>
      </c>
      <c r="BK269" s="171">
        <f t="shared" si="29"/>
        <v>0</v>
      </c>
      <c r="BL269" s="17" t="s">
        <v>201</v>
      </c>
      <c r="BM269" s="170" t="s">
        <v>440</v>
      </c>
    </row>
    <row r="270" spans="1:65" s="12" customFormat="1" ht="22.9" customHeight="1">
      <c r="B270" s="144"/>
      <c r="D270" s="145" t="s">
        <v>75</v>
      </c>
      <c r="E270" s="155" t="s">
        <v>441</v>
      </c>
      <c r="F270" s="155" t="s">
        <v>442</v>
      </c>
      <c r="I270" s="147"/>
      <c r="J270" s="156">
        <f>BK270</f>
        <v>0</v>
      </c>
      <c r="L270" s="144"/>
      <c r="M270" s="149"/>
      <c r="N270" s="150"/>
      <c r="O270" s="150"/>
      <c r="P270" s="151">
        <f>SUM(P271:P289)</f>
        <v>0</v>
      </c>
      <c r="Q270" s="150"/>
      <c r="R270" s="151">
        <f>SUM(R271:R289)</f>
        <v>6.5110000000000015E-2</v>
      </c>
      <c r="S270" s="150"/>
      <c r="T270" s="152">
        <f>SUM(T271:T289)</f>
        <v>7.775E-2</v>
      </c>
      <c r="AR270" s="145" t="s">
        <v>81</v>
      </c>
      <c r="AT270" s="153" t="s">
        <v>75</v>
      </c>
      <c r="AU270" s="153" t="s">
        <v>84</v>
      </c>
      <c r="AY270" s="145" t="s">
        <v>135</v>
      </c>
      <c r="BK270" s="154">
        <f>SUM(BK271:BK289)</f>
        <v>0</v>
      </c>
    </row>
    <row r="271" spans="1:65" s="2" customFormat="1" ht="16.5" customHeight="1">
      <c r="A271" s="32"/>
      <c r="B271" s="157"/>
      <c r="C271" s="158" t="s">
        <v>443</v>
      </c>
      <c r="D271" s="158" t="s">
        <v>138</v>
      </c>
      <c r="E271" s="159" t="s">
        <v>444</v>
      </c>
      <c r="F271" s="160" t="s">
        <v>445</v>
      </c>
      <c r="G271" s="161" t="s">
        <v>380</v>
      </c>
      <c r="H271" s="162">
        <v>1</v>
      </c>
      <c r="I271" s="163"/>
      <c r="J271" s="164">
        <f t="shared" ref="J271:J289" si="30">ROUND(I271*H271,2)</f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ref="P271:P289" si="31">O271*H271</f>
        <v>0</v>
      </c>
      <c r="Q271" s="168">
        <v>0</v>
      </c>
      <c r="R271" s="168">
        <f t="shared" ref="R271:R289" si="32">Q271*H271</f>
        <v>0</v>
      </c>
      <c r="S271" s="168">
        <v>1.933E-2</v>
      </c>
      <c r="T271" s="169">
        <f t="shared" ref="T271:T289" si="33">S271*H271</f>
        <v>1.933E-2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201</v>
      </c>
      <c r="AT271" s="170" t="s">
        <v>138</v>
      </c>
      <c r="AU271" s="170" t="s">
        <v>81</v>
      </c>
      <c r="AY271" s="17" t="s">
        <v>135</v>
      </c>
      <c r="BE271" s="171">
        <f t="shared" ref="BE271:BE289" si="34">IF(N271="základní",J271,0)</f>
        <v>0</v>
      </c>
      <c r="BF271" s="171">
        <f t="shared" ref="BF271:BF289" si="35">IF(N271="snížená",J271,0)</f>
        <v>0</v>
      </c>
      <c r="BG271" s="171">
        <f t="shared" ref="BG271:BG289" si="36">IF(N271="zákl. přenesená",J271,0)</f>
        <v>0</v>
      </c>
      <c r="BH271" s="171">
        <f t="shared" ref="BH271:BH289" si="37">IF(N271="sníž. přenesená",J271,0)</f>
        <v>0</v>
      </c>
      <c r="BI271" s="171">
        <f t="shared" ref="BI271:BI289" si="38">IF(N271="nulová",J271,0)</f>
        <v>0</v>
      </c>
      <c r="BJ271" s="17" t="s">
        <v>81</v>
      </c>
      <c r="BK271" s="171">
        <f t="shared" ref="BK271:BK289" si="39">ROUND(I271*H271,2)</f>
        <v>0</v>
      </c>
      <c r="BL271" s="17" t="s">
        <v>201</v>
      </c>
      <c r="BM271" s="170" t="s">
        <v>446</v>
      </c>
    </row>
    <row r="272" spans="1:65" s="2" customFormat="1" ht="21.75" customHeight="1">
      <c r="A272" s="32"/>
      <c r="B272" s="157"/>
      <c r="C272" s="158" t="s">
        <v>447</v>
      </c>
      <c r="D272" s="158" t="s">
        <v>138</v>
      </c>
      <c r="E272" s="159" t="s">
        <v>448</v>
      </c>
      <c r="F272" s="160" t="s">
        <v>449</v>
      </c>
      <c r="G272" s="161" t="s">
        <v>380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1.3820000000000001E-2</v>
      </c>
      <c r="R272" s="168">
        <f t="shared" si="32"/>
        <v>1.3820000000000001E-2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201</v>
      </c>
      <c r="AT272" s="170" t="s">
        <v>138</v>
      </c>
      <c r="AU272" s="170" t="s">
        <v>81</v>
      </c>
      <c r="AY272" s="17" t="s">
        <v>135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81</v>
      </c>
      <c r="BK272" s="171">
        <f t="shared" si="39"/>
        <v>0</v>
      </c>
      <c r="BL272" s="17" t="s">
        <v>201</v>
      </c>
      <c r="BM272" s="170" t="s">
        <v>450</v>
      </c>
    </row>
    <row r="273" spans="1:65" s="2" customFormat="1" ht="16.5" customHeight="1">
      <c r="A273" s="32"/>
      <c r="B273" s="157"/>
      <c r="C273" s="158" t="s">
        <v>451</v>
      </c>
      <c r="D273" s="158" t="s">
        <v>138</v>
      </c>
      <c r="E273" s="159" t="s">
        <v>452</v>
      </c>
      <c r="F273" s="160" t="s">
        <v>453</v>
      </c>
      <c r="G273" s="161" t="s">
        <v>380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1.9460000000000002E-2</v>
      </c>
      <c r="T273" s="169">
        <f t="shared" si="33"/>
        <v>1.9460000000000002E-2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201</v>
      </c>
      <c r="AT273" s="170" t="s">
        <v>138</v>
      </c>
      <c r="AU273" s="170" t="s">
        <v>81</v>
      </c>
      <c r="AY273" s="17" t="s">
        <v>135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81</v>
      </c>
      <c r="BK273" s="171">
        <f t="shared" si="39"/>
        <v>0</v>
      </c>
      <c r="BL273" s="17" t="s">
        <v>201</v>
      </c>
      <c r="BM273" s="170" t="s">
        <v>454</v>
      </c>
    </row>
    <row r="274" spans="1:65" s="2" customFormat="1" ht="21.75" customHeight="1">
      <c r="A274" s="32"/>
      <c r="B274" s="157"/>
      <c r="C274" s="158" t="s">
        <v>455</v>
      </c>
      <c r="D274" s="158" t="s">
        <v>138</v>
      </c>
      <c r="E274" s="159" t="s">
        <v>456</v>
      </c>
      <c r="F274" s="160" t="s">
        <v>457</v>
      </c>
      <c r="G274" s="161" t="s">
        <v>380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1.375E-2</v>
      </c>
      <c r="R274" s="168">
        <f t="shared" si="32"/>
        <v>1.375E-2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201</v>
      </c>
      <c r="AT274" s="170" t="s">
        <v>138</v>
      </c>
      <c r="AU274" s="170" t="s">
        <v>81</v>
      </c>
      <c r="AY274" s="17" t="s">
        <v>135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81</v>
      </c>
      <c r="BK274" s="171">
        <f t="shared" si="39"/>
        <v>0</v>
      </c>
      <c r="BL274" s="17" t="s">
        <v>201</v>
      </c>
      <c r="BM274" s="170" t="s">
        <v>458</v>
      </c>
    </row>
    <row r="275" spans="1:65" s="2" customFormat="1" ht="16.5" customHeight="1">
      <c r="A275" s="32"/>
      <c r="B275" s="157"/>
      <c r="C275" s="158" t="s">
        <v>459</v>
      </c>
      <c r="D275" s="158" t="s">
        <v>138</v>
      </c>
      <c r="E275" s="159" t="s">
        <v>460</v>
      </c>
      <c r="F275" s="160" t="s">
        <v>461</v>
      </c>
      <c r="G275" s="161" t="s">
        <v>380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3.2899999999999999E-2</v>
      </c>
      <c r="T275" s="169">
        <f t="shared" si="33"/>
        <v>3.2899999999999999E-2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201</v>
      </c>
      <c r="AT275" s="170" t="s">
        <v>138</v>
      </c>
      <c r="AU275" s="170" t="s">
        <v>81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81</v>
      </c>
      <c r="BK275" s="171">
        <f t="shared" si="39"/>
        <v>0</v>
      </c>
      <c r="BL275" s="17" t="s">
        <v>201</v>
      </c>
      <c r="BM275" s="170" t="s">
        <v>462</v>
      </c>
    </row>
    <row r="276" spans="1:65" s="2" customFormat="1" ht="21.75" customHeight="1">
      <c r="A276" s="32"/>
      <c r="B276" s="157"/>
      <c r="C276" s="158" t="s">
        <v>463</v>
      </c>
      <c r="D276" s="158" t="s">
        <v>138</v>
      </c>
      <c r="E276" s="159" t="s">
        <v>464</v>
      </c>
      <c r="F276" s="160" t="s">
        <v>465</v>
      </c>
      <c r="G276" s="161" t="s">
        <v>380</v>
      </c>
      <c r="H276" s="162">
        <v>1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1.9990000000000001E-2</v>
      </c>
      <c r="R276" s="168">
        <f t="shared" si="32"/>
        <v>1.9990000000000001E-2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201</v>
      </c>
      <c r="AT276" s="170" t="s">
        <v>138</v>
      </c>
      <c r="AU276" s="170" t="s">
        <v>81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81</v>
      </c>
      <c r="BK276" s="171">
        <f t="shared" si="39"/>
        <v>0</v>
      </c>
      <c r="BL276" s="17" t="s">
        <v>201</v>
      </c>
      <c r="BM276" s="170" t="s">
        <v>466</v>
      </c>
    </row>
    <row r="277" spans="1:65" s="2" customFormat="1" ht="16.5" customHeight="1">
      <c r="A277" s="32"/>
      <c r="B277" s="157"/>
      <c r="C277" s="158" t="s">
        <v>467</v>
      </c>
      <c r="D277" s="158" t="s">
        <v>138</v>
      </c>
      <c r="E277" s="159" t="s">
        <v>468</v>
      </c>
      <c r="F277" s="160" t="s">
        <v>469</v>
      </c>
      <c r="G277" s="161" t="s">
        <v>191</v>
      </c>
      <c r="H277" s="162">
        <v>6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4.8999999999999998E-4</v>
      </c>
      <c r="T277" s="169">
        <f t="shared" si="33"/>
        <v>2.9399999999999999E-3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201</v>
      </c>
      <c r="AT277" s="170" t="s">
        <v>138</v>
      </c>
      <c r="AU277" s="170" t="s">
        <v>81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81</v>
      </c>
      <c r="BK277" s="171">
        <f t="shared" si="39"/>
        <v>0</v>
      </c>
      <c r="BL277" s="17" t="s">
        <v>201</v>
      </c>
      <c r="BM277" s="170" t="s">
        <v>470</v>
      </c>
    </row>
    <row r="278" spans="1:65" s="2" customFormat="1" ht="16.5" customHeight="1">
      <c r="A278" s="32"/>
      <c r="B278" s="157"/>
      <c r="C278" s="158" t="s">
        <v>471</v>
      </c>
      <c r="D278" s="158" t="s">
        <v>138</v>
      </c>
      <c r="E278" s="159" t="s">
        <v>472</v>
      </c>
      <c r="F278" s="160" t="s">
        <v>473</v>
      </c>
      <c r="G278" s="161" t="s">
        <v>380</v>
      </c>
      <c r="H278" s="162">
        <v>6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1.89E-3</v>
      </c>
      <c r="R278" s="168">
        <f t="shared" si="32"/>
        <v>1.1339999999999999E-2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201</v>
      </c>
      <c r="AT278" s="170" t="s">
        <v>138</v>
      </c>
      <c r="AU278" s="170" t="s">
        <v>81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81</v>
      </c>
      <c r="BK278" s="171">
        <f t="shared" si="39"/>
        <v>0</v>
      </c>
      <c r="BL278" s="17" t="s">
        <v>201</v>
      </c>
      <c r="BM278" s="170" t="s">
        <v>474</v>
      </c>
    </row>
    <row r="279" spans="1:65" s="2" customFormat="1" ht="16.5" customHeight="1">
      <c r="A279" s="32"/>
      <c r="B279" s="157"/>
      <c r="C279" s="158" t="s">
        <v>475</v>
      </c>
      <c r="D279" s="158" t="s">
        <v>138</v>
      </c>
      <c r="E279" s="159" t="s">
        <v>476</v>
      </c>
      <c r="F279" s="160" t="s">
        <v>477</v>
      </c>
      <c r="G279" s="161" t="s">
        <v>380</v>
      </c>
      <c r="H279" s="162">
        <v>2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0</v>
      </c>
      <c r="R279" s="168">
        <f t="shared" si="32"/>
        <v>0</v>
      </c>
      <c r="S279" s="168">
        <v>1.56E-3</v>
      </c>
      <c r="T279" s="169">
        <f t="shared" si="33"/>
        <v>3.1199999999999999E-3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201</v>
      </c>
      <c r="AT279" s="170" t="s">
        <v>138</v>
      </c>
      <c r="AU279" s="170" t="s">
        <v>81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81</v>
      </c>
      <c r="BK279" s="171">
        <f t="shared" si="39"/>
        <v>0</v>
      </c>
      <c r="BL279" s="17" t="s">
        <v>201</v>
      </c>
      <c r="BM279" s="170" t="s">
        <v>478</v>
      </c>
    </row>
    <row r="280" spans="1:65" s="2" customFormat="1" ht="16.5" customHeight="1">
      <c r="A280" s="32"/>
      <c r="B280" s="157"/>
      <c r="C280" s="158" t="s">
        <v>479</v>
      </c>
      <c r="D280" s="158" t="s">
        <v>138</v>
      </c>
      <c r="E280" s="159" t="s">
        <v>480</v>
      </c>
      <c r="F280" s="160" t="s">
        <v>481</v>
      </c>
      <c r="G280" s="161" t="s">
        <v>380</v>
      </c>
      <c r="H280" s="162">
        <v>1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1.8E-3</v>
      </c>
      <c r="R280" s="168">
        <f t="shared" si="32"/>
        <v>1.8E-3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201</v>
      </c>
      <c r="AT280" s="170" t="s">
        <v>138</v>
      </c>
      <c r="AU280" s="170" t="s">
        <v>81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81</v>
      </c>
      <c r="BK280" s="171">
        <f t="shared" si="39"/>
        <v>0</v>
      </c>
      <c r="BL280" s="17" t="s">
        <v>201</v>
      </c>
      <c r="BM280" s="170" t="s">
        <v>482</v>
      </c>
    </row>
    <row r="281" spans="1:65" s="2" customFormat="1" ht="21.75" customHeight="1">
      <c r="A281" s="32"/>
      <c r="B281" s="157"/>
      <c r="C281" s="158" t="s">
        <v>483</v>
      </c>
      <c r="D281" s="158" t="s">
        <v>138</v>
      </c>
      <c r="E281" s="159" t="s">
        <v>484</v>
      </c>
      <c r="F281" s="160" t="s">
        <v>485</v>
      </c>
      <c r="G281" s="161" t="s">
        <v>380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1.9599999999999999E-3</v>
      </c>
      <c r="R281" s="168">
        <f t="shared" si="32"/>
        <v>1.9599999999999999E-3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201</v>
      </c>
      <c r="AT281" s="170" t="s">
        <v>138</v>
      </c>
      <c r="AU281" s="170" t="s">
        <v>81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81</v>
      </c>
      <c r="BK281" s="171">
        <f t="shared" si="39"/>
        <v>0</v>
      </c>
      <c r="BL281" s="17" t="s">
        <v>201</v>
      </c>
      <c r="BM281" s="170" t="s">
        <v>486</v>
      </c>
    </row>
    <row r="282" spans="1:65" s="2" customFormat="1" ht="21.75" customHeight="1">
      <c r="A282" s="32"/>
      <c r="B282" s="157"/>
      <c r="C282" s="158" t="s">
        <v>487</v>
      </c>
      <c r="D282" s="158" t="s">
        <v>138</v>
      </c>
      <c r="E282" s="159" t="s">
        <v>488</v>
      </c>
      <c r="F282" s="160" t="s">
        <v>489</v>
      </c>
      <c r="G282" s="161" t="s">
        <v>191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1.2800000000000001E-3</v>
      </c>
      <c r="R282" s="168">
        <f t="shared" si="32"/>
        <v>1.2800000000000001E-3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201</v>
      </c>
      <c r="AT282" s="170" t="s">
        <v>138</v>
      </c>
      <c r="AU282" s="170" t="s">
        <v>81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81</v>
      </c>
      <c r="BK282" s="171">
        <f t="shared" si="39"/>
        <v>0</v>
      </c>
      <c r="BL282" s="17" t="s">
        <v>201</v>
      </c>
      <c r="BM282" s="170" t="s">
        <v>490</v>
      </c>
    </row>
    <row r="283" spans="1:65" s="2" customFormat="1" ht="16.5" customHeight="1">
      <c r="A283" s="32"/>
      <c r="B283" s="157"/>
      <c r="C283" s="158" t="s">
        <v>491</v>
      </c>
      <c r="D283" s="158" t="s">
        <v>138</v>
      </c>
      <c r="E283" s="159" t="s">
        <v>492</v>
      </c>
      <c r="F283" s="160" t="s">
        <v>493</v>
      </c>
      <c r="G283" s="161" t="s">
        <v>191</v>
      </c>
      <c r="H283" s="162">
        <v>3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1.3999999999999999E-4</v>
      </c>
      <c r="R283" s="168">
        <f t="shared" si="32"/>
        <v>4.1999999999999996E-4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201</v>
      </c>
      <c r="AT283" s="170" t="s">
        <v>138</v>
      </c>
      <c r="AU283" s="170" t="s">
        <v>81</v>
      </c>
      <c r="AY283" s="17" t="s">
        <v>135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81</v>
      </c>
      <c r="BK283" s="171">
        <f t="shared" si="39"/>
        <v>0</v>
      </c>
      <c r="BL283" s="17" t="s">
        <v>201</v>
      </c>
      <c r="BM283" s="170" t="s">
        <v>494</v>
      </c>
    </row>
    <row r="284" spans="1:65" s="2" customFormat="1" ht="21.75" customHeight="1">
      <c r="A284" s="32"/>
      <c r="B284" s="157"/>
      <c r="C284" s="196" t="s">
        <v>495</v>
      </c>
      <c r="D284" s="196" t="s">
        <v>194</v>
      </c>
      <c r="E284" s="197" t="s">
        <v>496</v>
      </c>
      <c r="F284" s="198" t="s">
        <v>497</v>
      </c>
      <c r="G284" s="199" t="s">
        <v>191</v>
      </c>
      <c r="H284" s="200">
        <v>1</v>
      </c>
      <c r="I284" s="201"/>
      <c r="J284" s="202">
        <f t="shared" si="30"/>
        <v>0</v>
      </c>
      <c r="K284" s="203"/>
      <c r="L284" s="204"/>
      <c r="M284" s="205" t="s">
        <v>1</v>
      </c>
      <c r="N284" s="206" t="s">
        <v>42</v>
      </c>
      <c r="O284" s="58"/>
      <c r="P284" s="168">
        <f t="shared" si="31"/>
        <v>0</v>
      </c>
      <c r="Q284" s="168">
        <v>4.4000000000000002E-4</v>
      </c>
      <c r="R284" s="168">
        <f t="shared" si="32"/>
        <v>4.4000000000000002E-4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285</v>
      </c>
      <c r="AT284" s="170" t="s">
        <v>194</v>
      </c>
      <c r="AU284" s="170" t="s">
        <v>81</v>
      </c>
      <c r="AY284" s="17" t="s">
        <v>135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81</v>
      </c>
      <c r="BK284" s="171">
        <f t="shared" si="39"/>
        <v>0</v>
      </c>
      <c r="BL284" s="17" t="s">
        <v>201</v>
      </c>
      <c r="BM284" s="170" t="s">
        <v>498</v>
      </c>
    </row>
    <row r="285" spans="1:65" s="2" customFormat="1" ht="21.75" customHeight="1">
      <c r="A285" s="32"/>
      <c r="B285" s="157"/>
      <c r="C285" s="196" t="s">
        <v>499</v>
      </c>
      <c r="D285" s="196" t="s">
        <v>194</v>
      </c>
      <c r="E285" s="197" t="s">
        <v>500</v>
      </c>
      <c r="F285" s="198" t="s">
        <v>501</v>
      </c>
      <c r="G285" s="199" t="s">
        <v>191</v>
      </c>
      <c r="H285" s="200">
        <v>1</v>
      </c>
      <c r="I285" s="201"/>
      <c r="J285" s="202">
        <f t="shared" si="3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285</v>
      </c>
      <c r="AT285" s="170" t="s">
        <v>194</v>
      </c>
      <c r="AU285" s="170" t="s">
        <v>81</v>
      </c>
      <c r="AY285" s="17" t="s">
        <v>135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81</v>
      </c>
      <c r="BK285" s="171">
        <f t="shared" si="39"/>
        <v>0</v>
      </c>
      <c r="BL285" s="17" t="s">
        <v>201</v>
      </c>
      <c r="BM285" s="170" t="s">
        <v>502</v>
      </c>
    </row>
    <row r="286" spans="1:65" s="2" customFormat="1" ht="16.5" customHeight="1">
      <c r="A286" s="32"/>
      <c r="B286" s="157"/>
      <c r="C286" s="158" t="s">
        <v>503</v>
      </c>
      <c r="D286" s="158" t="s">
        <v>138</v>
      </c>
      <c r="E286" s="159" t="s">
        <v>504</v>
      </c>
      <c r="F286" s="160" t="s">
        <v>505</v>
      </c>
      <c r="G286" s="161" t="s">
        <v>191</v>
      </c>
      <c r="H286" s="162">
        <v>1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3.1E-4</v>
      </c>
      <c r="R286" s="168">
        <f t="shared" si="32"/>
        <v>3.1E-4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201</v>
      </c>
      <c r="AT286" s="170" t="s">
        <v>138</v>
      </c>
      <c r="AU286" s="170" t="s">
        <v>81</v>
      </c>
      <c r="AY286" s="17" t="s">
        <v>135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81</v>
      </c>
      <c r="BK286" s="171">
        <f t="shared" si="39"/>
        <v>0</v>
      </c>
      <c r="BL286" s="17" t="s">
        <v>201</v>
      </c>
      <c r="BM286" s="170" t="s">
        <v>506</v>
      </c>
    </row>
    <row r="287" spans="1:65" s="2" customFormat="1" ht="21.75" customHeight="1">
      <c r="A287" s="32"/>
      <c r="B287" s="157"/>
      <c r="C287" s="158" t="s">
        <v>507</v>
      </c>
      <c r="D287" s="158" t="s">
        <v>138</v>
      </c>
      <c r="E287" s="159" t="s">
        <v>508</v>
      </c>
      <c r="F287" s="160" t="s">
        <v>509</v>
      </c>
      <c r="G287" s="161" t="s">
        <v>232</v>
      </c>
      <c r="H287" s="162">
        <v>6.5000000000000002E-2</v>
      </c>
      <c r="I287" s="163"/>
      <c r="J287" s="164">
        <f t="shared" si="30"/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si="31"/>
        <v>0</v>
      </c>
      <c r="Q287" s="168">
        <v>0</v>
      </c>
      <c r="R287" s="168">
        <f t="shared" si="32"/>
        <v>0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201</v>
      </c>
      <c r="AT287" s="170" t="s">
        <v>138</v>
      </c>
      <c r="AU287" s="170" t="s">
        <v>81</v>
      </c>
      <c r="AY287" s="17" t="s">
        <v>135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81</v>
      </c>
      <c r="BK287" s="171">
        <f t="shared" si="39"/>
        <v>0</v>
      </c>
      <c r="BL287" s="17" t="s">
        <v>201</v>
      </c>
      <c r="BM287" s="170" t="s">
        <v>510</v>
      </c>
    </row>
    <row r="288" spans="1:65" s="2" customFormat="1" ht="21.75" customHeight="1">
      <c r="A288" s="32"/>
      <c r="B288" s="157"/>
      <c r="C288" s="158" t="s">
        <v>511</v>
      </c>
      <c r="D288" s="158" t="s">
        <v>138</v>
      </c>
      <c r="E288" s="159" t="s">
        <v>512</v>
      </c>
      <c r="F288" s="160" t="s">
        <v>513</v>
      </c>
      <c r="G288" s="161" t="s">
        <v>232</v>
      </c>
      <c r="H288" s="162">
        <v>6.5000000000000002E-2</v>
      </c>
      <c r="I288" s="163"/>
      <c r="J288" s="164">
        <f t="shared" si="3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31"/>
        <v>0</v>
      </c>
      <c r="Q288" s="168">
        <v>0</v>
      </c>
      <c r="R288" s="168">
        <f t="shared" si="32"/>
        <v>0</v>
      </c>
      <c r="S288" s="168">
        <v>0</v>
      </c>
      <c r="T288" s="169">
        <f t="shared" si="3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201</v>
      </c>
      <c r="AT288" s="170" t="s">
        <v>138</v>
      </c>
      <c r="AU288" s="170" t="s">
        <v>81</v>
      </c>
      <c r="AY288" s="17" t="s">
        <v>135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81</v>
      </c>
      <c r="BK288" s="171">
        <f t="shared" si="39"/>
        <v>0</v>
      </c>
      <c r="BL288" s="17" t="s">
        <v>201</v>
      </c>
      <c r="BM288" s="170" t="s">
        <v>514</v>
      </c>
    </row>
    <row r="289" spans="1:65" s="2" customFormat="1" ht="33" customHeight="1">
      <c r="A289" s="32"/>
      <c r="B289" s="157"/>
      <c r="C289" s="158" t="s">
        <v>515</v>
      </c>
      <c r="D289" s="158" t="s">
        <v>138</v>
      </c>
      <c r="E289" s="159" t="s">
        <v>516</v>
      </c>
      <c r="F289" s="160" t="s">
        <v>517</v>
      </c>
      <c r="G289" s="161" t="s">
        <v>518</v>
      </c>
      <c r="H289" s="162">
        <v>1</v>
      </c>
      <c r="I289" s="163"/>
      <c r="J289" s="164">
        <f t="shared" si="3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31"/>
        <v>0</v>
      </c>
      <c r="Q289" s="168">
        <v>0</v>
      </c>
      <c r="R289" s="168">
        <f t="shared" si="32"/>
        <v>0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201</v>
      </c>
      <c r="AT289" s="170" t="s">
        <v>138</v>
      </c>
      <c r="AU289" s="170" t="s">
        <v>81</v>
      </c>
      <c r="AY289" s="17" t="s">
        <v>135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81</v>
      </c>
      <c r="BK289" s="171">
        <f t="shared" si="39"/>
        <v>0</v>
      </c>
      <c r="BL289" s="17" t="s">
        <v>201</v>
      </c>
      <c r="BM289" s="170" t="s">
        <v>519</v>
      </c>
    </row>
    <row r="290" spans="1:65" s="12" customFormat="1" ht="22.9" customHeight="1">
      <c r="B290" s="144"/>
      <c r="D290" s="145" t="s">
        <v>75</v>
      </c>
      <c r="E290" s="155" t="s">
        <v>520</v>
      </c>
      <c r="F290" s="155" t="s">
        <v>521</v>
      </c>
      <c r="I290" s="147"/>
      <c r="J290" s="156">
        <f>BK290</f>
        <v>0</v>
      </c>
      <c r="L290" s="144"/>
      <c r="M290" s="149"/>
      <c r="N290" s="150"/>
      <c r="O290" s="150"/>
      <c r="P290" s="151">
        <f>SUM(P291:P293)</f>
        <v>0</v>
      </c>
      <c r="Q290" s="150"/>
      <c r="R290" s="151">
        <f>SUM(R291:R293)</f>
        <v>1.2E-2</v>
      </c>
      <c r="S290" s="150"/>
      <c r="T290" s="152">
        <f>SUM(T291:T293)</f>
        <v>0</v>
      </c>
      <c r="AR290" s="145" t="s">
        <v>81</v>
      </c>
      <c r="AT290" s="153" t="s">
        <v>75</v>
      </c>
      <c r="AU290" s="153" t="s">
        <v>84</v>
      </c>
      <c r="AY290" s="145" t="s">
        <v>135</v>
      </c>
      <c r="BK290" s="154">
        <f>SUM(BK291:BK293)</f>
        <v>0</v>
      </c>
    </row>
    <row r="291" spans="1:65" s="2" customFormat="1" ht="21.75" customHeight="1">
      <c r="A291" s="32"/>
      <c r="B291" s="157"/>
      <c r="C291" s="158" t="s">
        <v>522</v>
      </c>
      <c r="D291" s="158" t="s">
        <v>138</v>
      </c>
      <c r="E291" s="159" t="s">
        <v>523</v>
      </c>
      <c r="F291" s="160" t="s">
        <v>524</v>
      </c>
      <c r="G291" s="161" t="s">
        <v>380</v>
      </c>
      <c r="H291" s="162">
        <v>1</v>
      </c>
      <c r="I291" s="163"/>
      <c r="J291" s="164">
        <f>ROUND(I291*H291,2)</f>
        <v>0</v>
      </c>
      <c r="K291" s="165"/>
      <c r="L291" s="33"/>
      <c r="M291" s="166" t="s">
        <v>1</v>
      </c>
      <c r="N291" s="167" t="s">
        <v>42</v>
      </c>
      <c r="O291" s="58"/>
      <c r="P291" s="168">
        <f>O291*H291</f>
        <v>0</v>
      </c>
      <c r="Q291" s="168">
        <v>1.2E-2</v>
      </c>
      <c r="R291" s="168">
        <f>Q291*H291</f>
        <v>1.2E-2</v>
      </c>
      <c r="S291" s="168">
        <v>0</v>
      </c>
      <c r="T291" s="169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201</v>
      </c>
      <c r="AT291" s="170" t="s">
        <v>138</v>
      </c>
      <c r="AU291" s="170" t="s">
        <v>81</v>
      </c>
      <c r="AY291" s="17" t="s">
        <v>135</v>
      </c>
      <c r="BE291" s="171">
        <f>IF(N291="základní",J291,0)</f>
        <v>0</v>
      </c>
      <c r="BF291" s="171">
        <f>IF(N291="snížená",J291,0)</f>
        <v>0</v>
      </c>
      <c r="BG291" s="171">
        <f>IF(N291="zákl. přenesená",J291,0)</f>
        <v>0</v>
      </c>
      <c r="BH291" s="171">
        <f>IF(N291="sníž. přenesená",J291,0)</f>
        <v>0</v>
      </c>
      <c r="BI291" s="171">
        <f>IF(N291="nulová",J291,0)</f>
        <v>0</v>
      </c>
      <c r="BJ291" s="17" t="s">
        <v>81</v>
      </c>
      <c r="BK291" s="171">
        <f>ROUND(I291*H291,2)</f>
        <v>0</v>
      </c>
      <c r="BL291" s="17" t="s">
        <v>201</v>
      </c>
      <c r="BM291" s="170" t="s">
        <v>525</v>
      </c>
    </row>
    <row r="292" spans="1:65" s="2" customFormat="1" ht="21.75" customHeight="1">
      <c r="A292" s="32"/>
      <c r="B292" s="157"/>
      <c r="C292" s="158" t="s">
        <v>526</v>
      </c>
      <c r="D292" s="158" t="s">
        <v>138</v>
      </c>
      <c r="E292" s="159" t="s">
        <v>527</v>
      </c>
      <c r="F292" s="160" t="s">
        <v>528</v>
      </c>
      <c r="G292" s="161" t="s">
        <v>232</v>
      </c>
      <c r="H292" s="162">
        <v>1.2E-2</v>
      </c>
      <c r="I292" s="163"/>
      <c r="J292" s="164">
        <f>ROUND(I292*H292,2)</f>
        <v>0</v>
      </c>
      <c r="K292" s="165"/>
      <c r="L292" s="33"/>
      <c r="M292" s="166" t="s">
        <v>1</v>
      </c>
      <c r="N292" s="167" t="s">
        <v>42</v>
      </c>
      <c r="O292" s="58"/>
      <c r="P292" s="168">
        <f>O292*H292</f>
        <v>0</v>
      </c>
      <c r="Q292" s="168">
        <v>0</v>
      </c>
      <c r="R292" s="168">
        <f>Q292*H292</f>
        <v>0</v>
      </c>
      <c r="S292" s="168">
        <v>0</v>
      </c>
      <c r="T292" s="169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201</v>
      </c>
      <c r="AT292" s="170" t="s">
        <v>138</v>
      </c>
      <c r="AU292" s="170" t="s">
        <v>81</v>
      </c>
      <c r="AY292" s="17" t="s">
        <v>135</v>
      </c>
      <c r="BE292" s="171">
        <f>IF(N292="základní",J292,0)</f>
        <v>0</v>
      </c>
      <c r="BF292" s="171">
        <f>IF(N292="snížená",J292,0)</f>
        <v>0</v>
      </c>
      <c r="BG292" s="171">
        <f>IF(N292="zákl. přenesená",J292,0)</f>
        <v>0</v>
      </c>
      <c r="BH292" s="171">
        <f>IF(N292="sníž. přenesená",J292,0)</f>
        <v>0</v>
      </c>
      <c r="BI292" s="171">
        <f>IF(N292="nulová",J292,0)</f>
        <v>0</v>
      </c>
      <c r="BJ292" s="17" t="s">
        <v>81</v>
      </c>
      <c r="BK292" s="171">
        <f>ROUND(I292*H292,2)</f>
        <v>0</v>
      </c>
      <c r="BL292" s="17" t="s">
        <v>201</v>
      </c>
      <c r="BM292" s="170" t="s">
        <v>529</v>
      </c>
    </row>
    <row r="293" spans="1:65" s="2" customFormat="1" ht="21.75" customHeight="1">
      <c r="A293" s="32"/>
      <c r="B293" s="157"/>
      <c r="C293" s="158" t="s">
        <v>530</v>
      </c>
      <c r="D293" s="158" t="s">
        <v>138</v>
      </c>
      <c r="E293" s="159" t="s">
        <v>531</v>
      </c>
      <c r="F293" s="160" t="s">
        <v>532</v>
      </c>
      <c r="G293" s="161" t="s">
        <v>232</v>
      </c>
      <c r="H293" s="162">
        <v>1.2E-2</v>
      </c>
      <c r="I293" s="163"/>
      <c r="J293" s="164">
        <f>ROUND(I293*H293,2)</f>
        <v>0</v>
      </c>
      <c r="K293" s="165"/>
      <c r="L293" s="33"/>
      <c r="M293" s="166" t="s">
        <v>1</v>
      </c>
      <c r="N293" s="167" t="s">
        <v>42</v>
      </c>
      <c r="O293" s="58"/>
      <c r="P293" s="168">
        <f>O293*H293</f>
        <v>0</v>
      </c>
      <c r="Q293" s="168">
        <v>0</v>
      </c>
      <c r="R293" s="168">
        <f>Q293*H293</f>
        <v>0</v>
      </c>
      <c r="S293" s="168">
        <v>0</v>
      </c>
      <c r="T293" s="169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201</v>
      </c>
      <c r="AT293" s="170" t="s">
        <v>138</v>
      </c>
      <c r="AU293" s="170" t="s">
        <v>81</v>
      </c>
      <c r="AY293" s="17" t="s">
        <v>135</v>
      </c>
      <c r="BE293" s="171">
        <f>IF(N293="základní",J293,0)</f>
        <v>0</v>
      </c>
      <c r="BF293" s="171">
        <f>IF(N293="snížená",J293,0)</f>
        <v>0</v>
      </c>
      <c r="BG293" s="171">
        <f>IF(N293="zákl. přenesená",J293,0)</f>
        <v>0</v>
      </c>
      <c r="BH293" s="171">
        <f>IF(N293="sníž. přenesená",J293,0)</f>
        <v>0</v>
      </c>
      <c r="BI293" s="171">
        <f>IF(N293="nulová",J293,0)</f>
        <v>0</v>
      </c>
      <c r="BJ293" s="17" t="s">
        <v>81</v>
      </c>
      <c r="BK293" s="171">
        <f>ROUND(I293*H293,2)</f>
        <v>0</v>
      </c>
      <c r="BL293" s="17" t="s">
        <v>201</v>
      </c>
      <c r="BM293" s="170" t="s">
        <v>533</v>
      </c>
    </row>
    <row r="294" spans="1:65" s="12" customFormat="1" ht="22.9" customHeight="1">
      <c r="B294" s="144"/>
      <c r="D294" s="145" t="s">
        <v>75</v>
      </c>
      <c r="E294" s="155" t="s">
        <v>534</v>
      </c>
      <c r="F294" s="155" t="s">
        <v>535</v>
      </c>
      <c r="I294" s="147"/>
      <c r="J294" s="156">
        <f>BK294</f>
        <v>0</v>
      </c>
      <c r="L294" s="144"/>
      <c r="M294" s="149"/>
      <c r="N294" s="150"/>
      <c r="O294" s="150"/>
      <c r="P294" s="151">
        <f>SUM(P295:P311)</f>
        <v>0</v>
      </c>
      <c r="Q294" s="150"/>
      <c r="R294" s="151">
        <f>SUM(R295:R311)</f>
        <v>3.058E-2</v>
      </c>
      <c r="S294" s="150"/>
      <c r="T294" s="152">
        <f>SUM(T295:T311)</f>
        <v>0</v>
      </c>
      <c r="AR294" s="145" t="s">
        <v>81</v>
      </c>
      <c r="AT294" s="153" t="s">
        <v>75</v>
      </c>
      <c r="AU294" s="153" t="s">
        <v>84</v>
      </c>
      <c r="AY294" s="145" t="s">
        <v>135</v>
      </c>
      <c r="BK294" s="154">
        <f>SUM(BK295:BK311)</f>
        <v>0</v>
      </c>
    </row>
    <row r="295" spans="1:65" s="2" customFormat="1" ht="16.5" customHeight="1">
      <c r="A295" s="32"/>
      <c r="B295" s="157"/>
      <c r="C295" s="158" t="s">
        <v>536</v>
      </c>
      <c r="D295" s="158" t="s">
        <v>138</v>
      </c>
      <c r="E295" s="159" t="s">
        <v>537</v>
      </c>
      <c r="F295" s="160" t="s">
        <v>538</v>
      </c>
      <c r="G295" s="161" t="s">
        <v>191</v>
      </c>
      <c r="H295" s="162">
        <v>2</v>
      </c>
      <c r="I295" s="163"/>
      <c r="J295" s="164">
        <f t="shared" ref="J295:J311" si="40">ROUND(I295*H295,2)</f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ref="P295:P311" si="41">O295*H295</f>
        <v>0</v>
      </c>
      <c r="Q295" s="168">
        <v>0</v>
      </c>
      <c r="R295" s="168">
        <f t="shared" ref="R295:R311" si="42">Q295*H295</f>
        <v>0</v>
      </c>
      <c r="S295" s="168">
        <v>0</v>
      </c>
      <c r="T295" s="169">
        <f t="shared" ref="T295:T311" si="43"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201</v>
      </c>
      <c r="AT295" s="170" t="s">
        <v>138</v>
      </c>
      <c r="AU295" s="170" t="s">
        <v>81</v>
      </c>
      <c r="AY295" s="17" t="s">
        <v>135</v>
      </c>
      <c r="BE295" s="171">
        <f t="shared" ref="BE295:BE311" si="44">IF(N295="základní",J295,0)</f>
        <v>0</v>
      </c>
      <c r="BF295" s="171">
        <f t="shared" ref="BF295:BF311" si="45">IF(N295="snížená",J295,0)</f>
        <v>0</v>
      </c>
      <c r="BG295" s="171">
        <f t="shared" ref="BG295:BG311" si="46">IF(N295="zákl. přenesená",J295,0)</f>
        <v>0</v>
      </c>
      <c r="BH295" s="171">
        <f t="shared" ref="BH295:BH311" si="47">IF(N295="sníž. přenesená",J295,0)</f>
        <v>0</v>
      </c>
      <c r="BI295" s="171">
        <f t="shared" ref="BI295:BI311" si="48">IF(N295="nulová",J295,0)</f>
        <v>0</v>
      </c>
      <c r="BJ295" s="17" t="s">
        <v>81</v>
      </c>
      <c r="BK295" s="171">
        <f t="shared" ref="BK295:BK311" si="49">ROUND(I295*H295,2)</f>
        <v>0</v>
      </c>
      <c r="BL295" s="17" t="s">
        <v>201</v>
      </c>
      <c r="BM295" s="170" t="s">
        <v>539</v>
      </c>
    </row>
    <row r="296" spans="1:65" s="2" customFormat="1" ht="21.75" customHeight="1">
      <c r="A296" s="32"/>
      <c r="B296" s="157"/>
      <c r="C296" s="196" t="s">
        <v>540</v>
      </c>
      <c r="D296" s="196" t="s">
        <v>194</v>
      </c>
      <c r="E296" s="197" t="s">
        <v>541</v>
      </c>
      <c r="F296" s="198" t="s">
        <v>542</v>
      </c>
      <c r="G296" s="199" t="s">
        <v>191</v>
      </c>
      <c r="H296" s="200">
        <v>2</v>
      </c>
      <c r="I296" s="201"/>
      <c r="J296" s="202">
        <f t="shared" si="40"/>
        <v>0</v>
      </c>
      <c r="K296" s="203"/>
      <c r="L296" s="204"/>
      <c r="M296" s="205" t="s">
        <v>1</v>
      </c>
      <c r="N296" s="206" t="s">
        <v>42</v>
      </c>
      <c r="O296" s="58"/>
      <c r="P296" s="168">
        <f t="shared" si="41"/>
        <v>0</v>
      </c>
      <c r="Q296" s="168">
        <v>2.0000000000000002E-5</v>
      </c>
      <c r="R296" s="168">
        <f t="shared" si="42"/>
        <v>4.0000000000000003E-5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285</v>
      </c>
      <c r="AT296" s="170" t="s">
        <v>194</v>
      </c>
      <c r="AU296" s="170" t="s">
        <v>81</v>
      </c>
      <c r="AY296" s="17" t="s">
        <v>135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81</v>
      </c>
      <c r="BK296" s="171">
        <f t="shared" si="49"/>
        <v>0</v>
      </c>
      <c r="BL296" s="17" t="s">
        <v>201</v>
      </c>
      <c r="BM296" s="170" t="s">
        <v>543</v>
      </c>
    </row>
    <row r="297" spans="1:65" s="2" customFormat="1" ht="21.75" customHeight="1">
      <c r="A297" s="32"/>
      <c r="B297" s="157"/>
      <c r="C297" s="158" t="s">
        <v>544</v>
      </c>
      <c r="D297" s="158" t="s">
        <v>138</v>
      </c>
      <c r="E297" s="159" t="s">
        <v>545</v>
      </c>
      <c r="F297" s="160" t="s">
        <v>546</v>
      </c>
      <c r="G297" s="161" t="s">
        <v>296</v>
      </c>
      <c r="H297" s="162">
        <v>70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201</v>
      </c>
      <c r="AT297" s="170" t="s">
        <v>138</v>
      </c>
      <c r="AU297" s="170" t="s">
        <v>81</v>
      </c>
      <c r="AY297" s="17" t="s">
        <v>135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81</v>
      </c>
      <c r="BK297" s="171">
        <f t="shared" si="49"/>
        <v>0</v>
      </c>
      <c r="BL297" s="17" t="s">
        <v>201</v>
      </c>
      <c r="BM297" s="170" t="s">
        <v>547</v>
      </c>
    </row>
    <row r="298" spans="1:65" s="2" customFormat="1" ht="16.5" customHeight="1">
      <c r="A298" s="32"/>
      <c r="B298" s="157"/>
      <c r="C298" s="196" t="s">
        <v>548</v>
      </c>
      <c r="D298" s="196" t="s">
        <v>194</v>
      </c>
      <c r="E298" s="197" t="s">
        <v>549</v>
      </c>
      <c r="F298" s="198" t="s">
        <v>550</v>
      </c>
      <c r="G298" s="199" t="s">
        <v>296</v>
      </c>
      <c r="H298" s="200">
        <v>40</v>
      </c>
      <c r="I298" s="201"/>
      <c r="J298" s="202">
        <f t="shared" si="40"/>
        <v>0</v>
      </c>
      <c r="K298" s="203"/>
      <c r="L298" s="204"/>
      <c r="M298" s="205" t="s">
        <v>1</v>
      </c>
      <c r="N298" s="206" t="s">
        <v>42</v>
      </c>
      <c r="O298" s="58"/>
      <c r="P298" s="168">
        <f t="shared" si="41"/>
        <v>0</v>
      </c>
      <c r="Q298" s="168">
        <v>1.7000000000000001E-4</v>
      </c>
      <c r="R298" s="168">
        <f t="shared" si="42"/>
        <v>6.8000000000000005E-3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285</v>
      </c>
      <c r="AT298" s="170" t="s">
        <v>194</v>
      </c>
      <c r="AU298" s="170" t="s">
        <v>81</v>
      </c>
      <c r="AY298" s="17" t="s">
        <v>135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81</v>
      </c>
      <c r="BK298" s="171">
        <f t="shared" si="49"/>
        <v>0</v>
      </c>
      <c r="BL298" s="17" t="s">
        <v>201</v>
      </c>
      <c r="BM298" s="170" t="s">
        <v>551</v>
      </c>
    </row>
    <row r="299" spans="1:65" s="2" customFormat="1" ht="16.5" customHeight="1">
      <c r="A299" s="32"/>
      <c r="B299" s="157"/>
      <c r="C299" s="196" t="s">
        <v>552</v>
      </c>
      <c r="D299" s="196" t="s">
        <v>194</v>
      </c>
      <c r="E299" s="197" t="s">
        <v>553</v>
      </c>
      <c r="F299" s="198" t="s">
        <v>554</v>
      </c>
      <c r="G299" s="199" t="s">
        <v>296</v>
      </c>
      <c r="H299" s="200">
        <v>5</v>
      </c>
      <c r="I299" s="201"/>
      <c r="J299" s="202">
        <f t="shared" si="40"/>
        <v>0</v>
      </c>
      <c r="K299" s="203"/>
      <c r="L299" s="204"/>
      <c r="M299" s="205" t="s">
        <v>1</v>
      </c>
      <c r="N299" s="206" t="s">
        <v>42</v>
      </c>
      <c r="O299" s="58"/>
      <c r="P299" s="168">
        <f t="shared" si="41"/>
        <v>0</v>
      </c>
      <c r="Q299" s="168">
        <v>2.7999999999999998E-4</v>
      </c>
      <c r="R299" s="168">
        <f t="shared" si="42"/>
        <v>1.3999999999999998E-3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285</v>
      </c>
      <c r="AT299" s="170" t="s">
        <v>194</v>
      </c>
      <c r="AU299" s="170" t="s">
        <v>81</v>
      </c>
      <c r="AY299" s="17" t="s">
        <v>135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81</v>
      </c>
      <c r="BK299" s="171">
        <f t="shared" si="49"/>
        <v>0</v>
      </c>
      <c r="BL299" s="17" t="s">
        <v>201</v>
      </c>
      <c r="BM299" s="170" t="s">
        <v>555</v>
      </c>
    </row>
    <row r="300" spans="1:65" s="2" customFormat="1" ht="21.75" customHeight="1">
      <c r="A300" s="32"/>
      <c r="B300" s="157"/>
      <c r="C300" s="158" t="s">
        <v>556</v>
      </c>
      <c r="D300" s="158" t="s">
        <v>138</v>
      </c>
      <c r="E300" s="159" t="s">
        <v>557</v>
      </c>
      <c r="F300" s="160" t="s">
        <v>558</v>
      </c>
      <c r="G300" s="161" t="s">
        <v>191</v>
      </c>
      <c r="H300" s="162">
        <v>1</v>
      </c>
      <c r="I300" s="163"/>
      <c r="J300" s="164">
        <f t="shared" si="4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41"/>
        <v>0</v>
      </c>
      <c r="Q300" s="168">
        <v>0</v>
      </c>
      <c r="R300" s="168">
        <f t="shared" si="42"/>
        <v>0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201</v>
      </c>
      <c r="AT300" s="170" t="s">
        <v>138</v>
      </c>
      <c r="AU300" s="170" t="s">
        <v>81</v>
      </c>
      <c r="AY300" s="17" t="s">
        <v>135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81</v>
      </c>
      <c r="BK300" s="171">
        <f t="shared" si="49"/>
        <v>0</v>
      </c>
      <c r="BL300" s="17" t="s">
        <v>201</v>
      </c>
      <c r="BM300" s="170" t="s">
        <v>559</v>
      </c>
    </row>
    <row r="301" spans="1:65" s="2" customFormat="1" ht="21.75" customHeight="1">
      <c r="A301" s="32"/>
      <c r="B301" s="157"/>
      <c r="C301" s="196" t="s">
        <v>560</v>
      </c>
      <c r="D301" s="196" t="s">
        <v>194</v>
      </c>
      <c r="E301" s="197" t="s">
        <v>561</v>
      </c>
      <c r="F301" s="198" t="s">
        <v>562</v>
      </c>
      <c r="G301" s="199" t="s">
        <v>191</v>
      </c>
      <c r="H301" s="200">
        <v>1</v>
      </c>
      <c r="I301" s="201"/>
      <c r="J301" s="202">
        <f t="shared" si="40"/>
        <v>0</v>
      </c>
      <c r="K301" s="203"/>
      <c r="L301" s="204"/>
      <c r="M301" s="205" t="s">
        <v>1</v>
      </c>
      <c r="N301" s="206" t="s">
        <v>42</v>
      </c>
      <c r="O301" s="58"/>
      <c r="P301" s="168">
        <f t="shared" si="41"/>
        <v>0</v>
      </c>
      <c r="Q301" s="168">
        <v>1.6899999999999998E-2</v>
      </c>
      <c r="R301" s="168">
        <f t="shared" si="42"/>
        <v>1.6899999999999998E-2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285</v>
      </c>
      <c r="AT301" s="170" t="s">
        <v>194</v>
      </c>
      <c r="AU301" s="170" t="s">
        <v>81</v>
      </c>
      <c r="AY301" s="17" t="s">
        <v>135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81</v>
      </c>
      <c r="BK301" s="171">
        <f t="shared" si="49"/>
        <v>0</v>
      </c>
      <c r="BL301" s="17" t="s">
        <v>201</v>
      </c>
      <c r="BM301" s="170" t="s">
        <v>563</v>
      </c>
    </row>
    <row r="302" spans="1:65" s="2" customFormat="1" ht="21.75" customHeight="1">
      <c r="A302" s="32"/>
      <c r="B302" s="157"/>
      <c r="C302" s="158" t="s">
        <v>564</v>
      </c>
      <c r="D302" s="158" t="s">
        <v>138</v>
      </c>
      <c r="E302" s="159" t="s">
        <v>565</v>
      </c>
      <c r="F302" s="160" t="s">
        <v>566</v>
      </c>
      <c r="G302" s="161" t="s">
        <v>191</v>
      </c>
      <c r="H302" s="162">
        <v>3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201</v>
      </c>
      <c r="AT302" s="170" t="s">
        <v>138</v>
      </c>
      <c r="AU302" s="170" t="s">
        <v>81</v>
      </c>
      <c r="AY302" s="17" t="s">
        <v>135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81</v>
      </c>
      <c r="BK302" s="171">
        <f t="shared" si="49"/>
        <v>0</v>
      </c>
      <c r="BL302" s="17" t="s">
        <v>201</v>
      </c>
      <c r="BM302" s="170" t="s">
        <v>567</v>
      </c>
    </row>
    <row r="303" spans="1:65" s="2" customFormat="1" ht="21.75" customHeight="1">
      <c r="A303" s="32"/>
      <c r="B303" s="157"/>
      <c r="C303" s="196" t="s">
        <v>568</v>
      </c>
      <c r="D303" s="196" t="s">
        <v>194</v>
      </c>
      <c r="E303" s="197" t="s">
        <v>569</v>
      </c>
      <c r="F303" s="198" t="s">
        <v>570</v>
      </c>
      <c r="G303" s="199" t="s">
        <v>191</v>
      </c>
      <c r="H303" s="200">
        <v>3</v>
      </c>
      <c r="I303" s="201"/>
      <c r="J303" s="202">
        <f t="shared" si="40"/>
        <v>0</v>
      </c>
      <c r="K303" s="203"/>
      <c r="L303" s="204"/>
      <c r="M303" s="205" t="s">
        <v>1</v>
      </c>
      <c r="N303" s="206" t="s">
        <v>42</v>
      </c>
      <c r="O303" s="58"/>
      <c r="P303" s="168">
        <f t="shared" si="41"/>
        <v>0</v>
      </c>
      <c r="Q303" s="168">
        <v>1E-4</v>
      </c>
      <c r="R303" s="168">
        <f t="shared" si="42"/>
        <v>3.0000000000000003E-4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285</v>
      </c>
      <c r="AT303" s="170" t="s">
        <v>194</v>
      </c>
      <c r="AU303" s="170" t="s">
        <v>81</v>
      </c>
      <c r="AY303" s="17" t="s">
        <v>135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81</v>
      </c>
      <c r="BK303" s="171">
        <f t="shared" si="49"/>
        <v>0</v>
      </c>
      <c r="BL303" s="17" t="s">
        <v>201</v>
      </c>
      <c r="BM303" s="170" t="s">
        <v>571</v>
      </c>
    </row>
    <row r="304" spans="1:65" s="2" customFormat="1" ht="21.75" customHeight="1">
      <c r="A304" s="32"/>
      <c r="B304" s="157"/>
      <c r="C304" s="158" t="s">
        <v>572</v>
      </c>
      <c r="D304" s="158" t="s">
        <v>138</v>
      </c>
      <c r="E304" s="159" t="s">
        <v>573</v>
      </c>
      <c r="F304" s="160" t="s">
        <v>574</v>
      </c>
      <c r="G304" s="161" t="s">
        <v>191</v>
      </c>
      <c r="H304" s="162">
        <v>2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201</v>
      </c>
      <c r="AT304" s="170" t="s">
        <v>138</v>
      </c>
      <c r="AU304" s="170" t="s">
        <v>81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81</v>
      </c>
      <c r="BK304" s="171">
        <f t="shared" si="49"/>
        <v>0</v>
      </c>
      <c r="BL304" s="17" t="s">
        <v>201</v>
      </c>
      <c r="BM304" s="170" t="s">
        <v>575</v>
      </c>
    </row>
    <row r="305" spans="1:65" s="2" customFormat="1" ht="16.5" customHeight="1">
      <c r="A305" s="32"/>
      <c r="B305" s="157"/>
      <c r="C305" s="196" t="s">
        <v>576</v>
      </c>
      <c r="D305" s="196" t="s">
        <v>194</v>
      </c>
      <c r="E305" s="197" t="s">
        <v>577</v>
      </c>
      <c r="F305" s="198" t="s">
        <v>578</v>
      </c>
      <c r="G305" s="199" t="s">
        <v>191</v>
      </c>
      <c r="H305" s="200">
        <v>2</v>
      </c>
      <c r="I305" s="201"/>
      <c r="J305" s="202">
        <f t="shared" si="40"/>
        <v>0</v>
      </c>
      <c r="K305" s="203"/>
      <c r="L305" s="204"/>
      <c r="M305" s="205" t="s">
        <v>1</v>
      </c>
      <c r="N305" s="206" t="s">
        <v>42</v>
      </c>
      <c r="O305" s="58"/>
      <c r="P305" s="168">
        <f t="shared" si="41"/>
        <v>0</v>
      </c>
      <c r="Q305" s="168">
        <v>2.7E-4</v>
      </c>
      <c r="R305" s="168">
        <f t="shared" si="42"/>
        <v>5.4000000000000001E-4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285</v>
      </c>
      <c r="AT305" s="170" t="s">
        <v>194</v>
      </c>
      <c r="AU305" s="170" t="s">
        <v>81</v>
      </c>
      <c r="AY305" s="17" t="s">
        <v>135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81</v>
      </c>
      <c r="BK305" s="171">
        <f t="shared" si="49"/>
        <v>0</v>
      </c>
      <c r="BL305" s="17" t="s">
        <v>201</v>
      </c>
      <c r="BM305" s="170" t="s">
        <v>579</v>
      </c>
    </row>
    <row r="306" spans="1:65" s="2" customFormat="1" ht="21.75" customHeight="1">
      <c r="A306" s="32"/>
      <c r="B306" s="157"/>
      <c r="C306" s="158" t="s">
        <v>580</v>
      </c>
      <c r="D306" s="158" t="s">
        <v>138</v>
      </c>
      <c r="E306" s="159" t="s">
        <v>581</v>
      </c>
      <c r="F306" s="160" t="s">
        <v>582</v>
      </c>
      <c r="G306" s="161" t="s">
        <v>191</v>
      </c>
      <c r="H306" s="162">
        <v>2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201</v>
      </c>
      <c r="AT306" s="170" t="s">
        <v>138</v>
      </c>
      <c r="AU306" s="170" t="s">
        <v>81</v>
      </c>
      <c r="AY306" s="17" t="s">
        <v>135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81</v>
      </c>
      <c r="BK306" s="171">
        <f t="shared" si="49"/>
        <v>0</v>
      </c>
      <c r="BL306" s="17" t="s">
        <v>201</v>
      </c>
      <c r="BM306" s="170" t="s">
        <v>583</v>
      </c>
    </row>
    <row r="307" spans="1:65" s="2" customFormat="1" ht="16.5" customHeight="1">
      <c r="A307" s="32"/>
      <c r="B307" s="157"/>
      <c r="C307" s="196" t="s">
        <v>584</v>
      </c>
      <c r="D307" s="196" t="s">
        <v>194</v>
      </c>
      <c r="E307" s="197" t="s">
        <v>585</v>
      </c>
      <c r="F307" s="198" t="s">
        <v>586</v>
      </c>
      <c r="G307" s="199" t="s">
        <v>191</v>
      </c>
      <c r="H307" s="200">
        <v>2</v>
      </c>
      <c r="I307" s="201"/>
      <c r="J307" s="202">
        <f t="shared" si="40"/>
        <v>0</v>
      </c>
      <c r="K307" s="203"/>
      <c r="L307" s="204"/>
      <c r="M307" s="205" t="s">
        <v>1</v>
      </c>
      <c r="N307" s="206" t="s">
        <v>42</v>
      </c>
      <c r="O307" s="58"/>
      <c r="P307" s="168">
        <f t="shared" si="41"/>
        <v>0</v>
      </c>
      <c r="Q307" s="168">
        <v>8.0000000000000004E-4</v>
      </c>
      <c r="R307" s="168">
        <f t="shared" si="42"/>
        <v>1.6000000000000001E-3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285</v>
      </c>
      <c r="AT307" s="170" t="s">
        <v>194</v>
      </c>
      <c r="AU307" s="170" t="s">
        <v>81</v>
      </c>
      <c r="AY307" s="17" t="s">
        <v>135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81</v>
      </c>
      <c r="BK307" s="171">
        <f t="shared" si="49"/>
        <v>0</v>
      </c>
      <c r="BL307" s="17" t="s">
        <v>201</v>
      </c>
      <c r="BM307" s="170" t="s">
        <v>587</v>
      </c>
    </row>
    <row r="308" spans="1:65" s="2" customFormat="1" ht="16.5" customHeight="1">
      <c r="A308" s="32"/>
      <c r="B308" s="157"/>
      <c r="C308" s="196" t="s">
        <v>588</v>
      </c>
      <c r="D308" s="196" t="s">
        <v>194</v>
      </c>
      <c r="E308" s="197" t="s">
        <v>589</v>
      </c>
      <c r="F308" s="198" t="s">
        <v>590</v>
      </c>
      <c r="G308" s="199" t="s">
        <v>296</v>
      </c>
      <c r="H308" s="200">
        <v>25</v>
      </c>
      <c r="I308" s="201"/>
      <c r="J308" s="202">
        <f t="shared" si="40"/>
        <v>0</v>
      </c>
      <c r="K308" s="203"/>
      <c r="L308" s="204"/>
      <c r="M308" s="205" t="s">
        <v>1</v>
      </c>
      <c r="N308" s="206" t="s">
        <v>42</v>
      </c>
      <c r="O308" s="58"/>
      <c r="P308" s="168">
        <f t="shared" si="41"/>
        <v>0</v>
      </c>
      <c r="Q308" s="168">
        <v>1.2E-4</v>
      </c>
      <c r="R308" s="168">
        <f t="shared" si="42"/>
        <v>3.0000000000000001E-3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285</v>
      </c>
      <c r="AT308" s="170" t="s">
        <v>194</v>
      </c>
      <c r="AU308" s="170" t="s">
        <v>81</v>
      </c>
      <c r="AY308" s="17" t="s">
        <v>135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81</v>
      </c>
      <c r="BK308" s="171">
        <f t="shared" si="49"/>
        <v>0</v>
      </c>
      <c r="BL308" s="17" t="s">
        <v>201</v>
      </c>
      <c r="BM308" s="170" t="s">
        <v>591</v>
      </c>
    </row>
    <row r="309" spans="1:65" s="2" customFormat="1" ht="21.75" customHeight="1">
      <c r="A309" s="32"/>
      <c r="B309" s="157"/>
      <c r="C309" s="158" t="s">
        <v>592</v>
      </c>
      <c r="D309" s="158" t="s">
        <v>138</v>
      </c>
      <c r="E309" s="159" t="s">
        <v>593</v>
      </c>
      <c r="F309" s="160" t="s">
        <v>594</v>
      </c>
      <c r="G309" s="161" t="s">
        <v>191</v>
      </c>
      <c r="H309" s="162">
        <v>1</v>
      </c>
      <c r="I309" s="163"/>
      <c r="J309" s="164">
        <f t="shared" si="40"/>
        <v>0</v>
      </c>
      <c r="K309" s="165"/>
      <c r="L309" s="33"/>
      <c r="M309" s="166" t="s">
        <v>1</v>
      </c>
      <c r="N309" s="167" t="s">
        <v>42</v>
      </c>
      <c r="O309" s="58"/>
      <c r="P309" s="168">
        <f t="shared" si="41"/>
        <v>0</v>
      </c>
      <c r="Q309" s="168">
        <v>0</v>
      </c>
      <c r="R309" s="168">
        <f t="shared" si="42"/>
        <v>0</v>
      </c>
      <c r="S309" s="168">
        <v>0</v>
      </c>
      <c r="T309" s="169">
        <f t="shared" si="4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201</v>
      </c>
      <c r="AT309" s="170" t="s">
        <v>138</v>
      </c>
      <c r="AU309" s="170" t="s">
        <v>81</v>
      </c>
      <c r="AY309" s="17" t="s">
        <v>135</v>
      </c>
      <c r="BE309" s="171">
        <f t="shared" si="44"/>
        <v>0</v>
      </c>
      <c r="BF309" s="171">
        <f t="shared" si="45"/>
        <v>0</v>
      </c>
      <c r="BG309" s="171">
        <f t="shared" si="46"/>
        <v>0</v>
      </c>
      <c r="BH309" s="171">
        <f t="shared" si="47"/>
        <v>0</v>
      </c>
      <c r="BI309" s="171">
        <f t="shared" si="48"/>
        <v>0</v>
      </c>
      <c r="BJ309" s="17" t="s">
        <v>81</v>
      </c>
      <c r="BK309" s="171">
        <f t="shared" si="49"/>
        <v>0</v>
      </c>
      <c r="BL309" s="17" t="s">
        <v>201</v>
      </c>
      <c r="BM309" s="170" t="s">
        <v>595</v>
      </c>
    </row>
    <row r="310" spans="1:65" s="2" customFormat="1" ht="21.75" customHeight="1">
      <c r="A310" s="32"/>
      <c r="B310" s="157"/>
      <c r="C310" s="158" t="s">
        <v>596</v>
      </c>
      <c r="D310" s="158" t="s">
        <v>138</v>
      </c>
      <c r="E310" s="159" t="s">
        <v>597</v>
      </c>
      <c r="F310" s="160" t="s">
        <v>598</v>
      </c>
      <c r="G310" s="161" t="s">
        <v>232</v>
      </c>
      <c r="H310" s="162">
        <v>3.1E-2</v>
      </c>
      <c r="I310" s="163"/>
      <c r="J310" s="164">
        <f t="shared" si="40"/>
        <v>0</v>
      </c>
      <c r="K310" s="165"/>
      <c r="L310" s="33"/>
      <c r="M310" s="166" t="s">
        <v>1</v>
      </c>
      <c r="N310" s="167" t="s">
        <v>42</v>
      </c>
      <c r="O310" s="58"/>
      <c r="P310" s="168">
        <f t="shared" si="41"/>
        <v>0</v>
      </c>
      <c r="Q310" s="168">
        <v>0</v>
      </c>
      <c r="R310" s="168">
        <f t="shared" si="42"/>
        <v>0</v>
      </c>
      <c r="S310" s="168">
        <v>0</v>
      </c>
      <c r="T310" s="169">
        <f t="shared" si="4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201</v>
      </c>
      <c r="AT310" s="170" t="s">
        <v>138</v>
      </c>
      <c r="AU310" s="170" t="s">
        <v>81</v>
      </c>
      <c r="AY310" s="17" t="s">
        <v>135</v>
      </c>
      <c r="BE310" s="171">
        <f t="shared" si="44"/>
        <v>0</v>
      </c>
      <c r="BF310" s="171">
        <f t="shared" si="45"/>
        <v>0</v>
      </c>
      <c r="BG310" s="171">
        <f t="shared" si="46"/>
        <v>0</v>
      </c>
      <c r="BH310" s="171">
        <f t="shared" si="47"/>
        <v>0</v>
      </c>
      <c r="BI310" s="171">
        <f t="shared" si="48"/>
        <v>0</v>
      </c>
      <c r="BJ310" s="17" t="s">
        <v>81</v>
      </c>
      <c r="BK310" s="171">
        <f t="shared" si="49"/>
        <v>0</v>
      </c>
      <c r="BL310" s="17" t="s">
        <v>201</v>
      </c>
      <c r="BM310" s="170" t="s">
        <v>599</v>
      </c>
    </row>
    <row r="311" spans="1:65" s="2" customFormat="1" ht="21.75" customHeight="1">
      <c r="A311" s="32"/>
      <c r="B311" s="157"/>
      <c r="C311" s="158" t="s">
        <v>600</v>
      </c>
      <c r="D311" s="158" t="s">
        <v>138</v>
      </c>
      <c r="E311" s="159" t="s">
        <v>601</v>
      </c>
      <c r="F311" s="160" t="s">
        <v>602</v>
      </c>
      <c r="G311" s="161" t="s">
        <v>232</v>
      </c>
      <c r="H311" s="162">
        <v>3.1E-2</v>
      </c>
      <c r="I311" s="163"/>
      <c r="J311" s="164">
        <f t="shared" si="40"/>
        <v>0</v>
      </c>
      <c r="K311" s="165"/>
      <c r="L311" s="33"/>
      <c r="M311" s="166" t="s">
        <v>1</v>
      </c>
      <c r="N311" s="167" t="s">
        <v>42</v>
      </c>
      <c r="O311" s="58"/>
      <c r="P311" s="168">
        <f t="shared" si="41"/>
        <v>0</v>
      </c>
      <c r="Q311" s="168">
        <v>0</v>
      </c>
      <c r="R311" s="168">
        <f t="shared" si="42"/>
        <v>0</v>
      </c>
      <c r="S311" s="168">
        <v>0</v>
      </c>
      <c r="T311" s="169">
        <f t="shared" si="4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201</v>
      </c>
      <c r="AT311" s="170" t="s">
        <v>138</v>
      </c>
      <c r="AU311" s="170" t="s">
        <v>81</v>
      </c>
      <c r="AY311" s="17" t="s">
        <v>135</v>
      </c>
      <c r="BE311" s="171">
        <f t="shared" si="44"/>
        <v>0</v>
      </c>
      <c r="BF311" s="171">
        <f t="shared" si="45"/>
        <v>0</v>
      </c>
      <c r="BG311" s="171">
        <f t="shared" si="46"/>
        <v>0</v>
      </c>
      <c r="BH311" s="171">
        <f t="shared" si="47"/>
        <v>0</v>
      </c>
      <c r="BI311" s="171">
        <f t="shared" si="48"/>
        <v>0</v>
      </c>
      <c r="BJ311" s="17" t="s">
        <v>81</v>
      </c>
      <c r="BK311" s="171">
        <f t="shared" si="49"/>
        <v>0</v>
      </c>
      <c r="BL311" s="17" t="s">
        <v>201</v>
      </c>
      <c r="BM311" s="170" t="s">
        <v>603</v>
      </c>
    </row>
    <row r="312" spans="1:65" s="12" customFormat="1" ht="22.9" customHeight="1">
      <c r="B312" s="144"/>
      <c r="D312" s="145" t="s">
        <v>75</v>
      </c>
      <c r="E312" s="155" t="s">
        <v>604</v>
      </c>
      <c r="F312" s="155" t="s">
        <v>605</v>
      </c>
      <c r="I312" s="147"/>
      <c r="J312" s="156">
        <f>BK312</f>
        <v>0</v>
      </c>
      <c r="L312" s="144"/>
      <c r="M312" s="149"/>
      <c r="N312" s="150"/>
      <c r="O312" s="150"/>
      <c r="P312" s="151">
        <f>SUM(P313:P317)</f>
        <v>0</v>
      </c>
      <c r="Q312" s="150"/>
      <c r="R312" s="151">
        <f>SUM(R313:R317)</f>
        <v>0.01</v>
      </c>
      <c r="S312" s="150"/>
      <c r="T312" s="152">
        <f>SUM(T313:T317)</f>
        <v>4.0000000000000001E-3</v>
      </c>
      <c r="AR312" s="145" t="s">
        <v>81</v>
      </c>
      <c r="AT312" s="153" t="s">
        <v>75</v>
      </c>
      <c r="AU312" s="153" t="s">
        <v>84</v>
      </c>
      <c r="AY312" s="145" t="s">
        <v>135</v>
      </c>
      <c r="BK312" s="154">
        <f>SUM(BK313:BK317)</f>
        <v>0</v>
      </c>
    </row>
    <row r="313" spans="1:65" s="2" customFormat="1" ht="16.5" customHeight="1">
      <c r="A313" s="32"/>
      <c r="B313" s="157"/>
      <c r="C313" s="158" t="s">
        <v>606</v>
      </c>
      <c r="D313" s="158" t="s">
        <v>138</v>
      </c>
      <c r="E313" s="159" t="s">
        <v>607</v>
      </c>
      <c r="F313" s="160" t="s">
        <v>608</v>
      </c>
      <c r="G313" s="161" t="s">
        <v>191</v>
      </c>
      <c r="H313" s="162">
        <v>2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201</v>
      </c>
      <c r="AT313" s="170" t="s">
        <v>138</v>
      </c>
      <c r="AU313" s="170" t="s">
        <v>81</v>
      </c>
      <c r="AY313" s="17" t="s">
        <v>135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81</v>
      </c>
      <c r="BK313" s="171">
        <f>ROUND(I313*H313,2)</f>
        <v>0</v>
      </c>
      <c r="BL313" s="17" t="s">
        <v>201</v>
      </c>
      <c r="BM313" s="170" t="s">
        <v>609</v>
      </c>
    </row>
    <row r="314" spans="1:65" s="2" customFormat="1" ht="16.5" customHeight="1">
      <c r="A314" s="32"/>
      <c r="B314" s="157"/>
      <c r="C314" s="196" t="s">
        <v>610</v>
      </c>
      <c r="D314" s="196" t="s">
        <v>194</v>
      </c>
      <c r="E314" s="197" t="s">
        <v>611</v>
      </c>
      <c r="F314" s="198" t="s">
        <v>612</v>
      </c>
      <c r="G314" s="199" t="s">
        <v>191</v>
      </c>
      <c r="H314" s="200">
        <v>2</v>
      </c>
      <c r="I314" s="201"/>
      <c r="J314" s="202">
        <f>ROUND(I314*H314,2)</f>
        <v>0</v>
      </c>
      <c r="K314" s="203"/>
      <c r="L314" s="204"/>
      <c r="M314" s="205" t="s">
        <v>1</v>
      </c>
      <c r="N314" s="206" t="s">
        <v>42</v>
      </c>
      <c r="O314" s="58"/>
      <c r="P314" s="168">
        <f>O314*H314</f>
        <v>0</v>
      </c>
      <c r="Q314" s="168">
        <v>5.0000000000000001E-3</v>
      </c>
      <c r="R314" s="168">
        <f>Q314*H314</f>
        <v>0.01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285</v>
      </c>
      <c r="AT314" s="170" t="s">
        <v>194</v>
      </c>
      <c r="AU314" s="170" t="s">
        <v>81</v>
      </c>
      <c r="AY314" s="17" t="s">
        <v>135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81</v>
      </c>
      <c r="BK314" s="171">
        <f>ROUND(I314*H314,2)</f>
        <v>0</v>
      </c>
      <c r="BL314" s="17" t="s">
        <v>201</v>
      </c>
      <c r="BM314" s="170" t="s">
        <v>613</v>
      </c>
    </row>
    <row r="315" spans="1:65" s="2" customFormat="1" ht="21.75" customHeight="1">
      <c r="A315" s="32"/>
      <c r="B315" s="157"/>
      <c r="C315" s="158" t="s">
        <v>614</v>
      </c>
      <c r="D315" s="158" t="s">
        <v>138</v>
      </c>
      <c r="E315" s="159" t="s">
        <v>615</v>
      </c>
      <c r="F315" s="160" t="s">
        <v>616</v>
      </c>
      <c r="G315" s="161" t="s">
        <v>191</v>
      </c>
      <c r="H315" s="162">
        <v>2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0</v>
      </c>
      <c r="R315" s="168">
        <f>Q315*H315</f>
        <v>0</v>
      </c>
      <c r="S315" s="168">
        <v>2E-3</v>
      </c>
      <c r="T315" s="169">
        <f>S315*H315</f>
        <v>4.0000000000000001E-3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201</v>
      </c>
      <c r="AT315" s="170" t="s">
        <v>138</v>
      </c>
      <c r="AU315" s="170" t="s">
        <v>81</v>
      </c>
      <c r="AY315" s="17" t="s">
        <v>135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81</v>
      </c>
      <c r="BK315" s="171">
        <f>ROUND(I315*H315,2)</f>
        <v>0</v>
      </c>
      <c r="BL315" s="17" t="s">
        <v>201</v>
      </c>
      <c r="BM315" s="170" t="s">
        <v>617</v>
      </c>
    </row>
    <row r="316" spans="1:65" s="2" customFormat="1" ht="21.75" customHeight="1">
      <c r="A316" s="32"/>
      <c r="B316" s="157"/>
      <c r="C316" s="158" t="s">
        <v>618</v>
      </c>
      <c r="D316" s="158" t="s">
        <v>138</v>
      </c>
      <c r="E316" s="159" t="s">
        <v>619</v>
      </c>
      <c r="F316" s="160" t="s">
        <v>620</v>
      </c>
      <c r="G316" s="161" t="s">
        <v>232</v>
      </c>
      <c r="H316" s="162">
        <v>0.01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0</v>
      </c>
      <c r="R316" s="168">
        <f>Q316*H316</f>
        <v>0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201</v>
      </c>
      <c r="AT316" s="170" t="s">
        <v>138</v>
      </c>
      <c r="AU316" s="170" t="s">
        <v>81</v>
      </c>
      <c r="AY316" s="17" t="s">
        <v>135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81</v>
      </c>
      <c r="BK316" s="171">
        <f>ROUND(I316*H316,2)</f>
        <v>0</v>
      </c>
      <c r="BL316" s="17" t="s">
        <v>201</v>
      </c>
      <c r="BM316" s="170" t="s">
        <v>621</v>
      </c>
    </row>
    <row r="317" spans="1:65" s="2" customFormat="1" ht="21.75" customHeight="1">
      <c r="A317" s="32"/>
      <c r="B317" s="157"/>
      <c r="C317" s="158" t="s">
        <v>622</v>
      </c>
      <c r="D317" s="158" t="s">
        <v>138</v>
      </c>
      <c r="E317" s="159" t="s">
        <v>623</v>
      </c>
      <c r="F317" s="160" t="s">
        <v>624</v>
      </c>
      <c r="G317" s="161" t="s">
        <v>232</v>
      </c>
      <c r="H317" s="162">
        <v>0.01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0</v>
      </c>
      <c r="R317" s="168">
        <f>Q317*H317</f>
        <v>0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201</v>
      </c>
      <c r="AT317" s="170" t="s">
        <v>138</v>
      </c>
      <c r="AU317" s="170" t="s">
        <v>81</v>
      </c>
      <c r="AY317" s="17" t="s">
        <v>135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81</v>
      </c>
      <c r="BK317" s="171">
        <f>ROUND(I317*H317,2)</f>
        <v>0</v>
      </c>
      <c r="BL317" s="17" t="s">
        <v>201</v>
      </c>
      <c r="BM317" s="170" t="s">
        <v>625</v>
      </c>
    </row>
    <row r="318" spans="1:65" s="12" customFormat="1" ht="22.9" customHeight="1">
      <c r="B318" s="144"/>
      <c r="D318" s="145" t="s">
        <v>75</v>
      </c>
      <c r="E318" s="155" t="s">
        <v>626</v>
      </c>
      <c r="F318" s="155" t="s">
        <v>627</v>
      </c>
      <c r="I318" s="147"/>
      <c r="J318" s="156">
        <f>BK318</f>
        <v>0</v>
      </c>
      <c r="L318" s="144"/>
      <c r="M318" s="149"/>
      <c r="N318" s="150"/>
      <c r="O318" s="150"/>
      <c r="P318" s="151">
        <f>SUM(P319:P336)</f>
        <v>0</v>
      </c>
      <c r="Q318" s="150"/>
      <c r="R318" s="151">
        <f>SUM(R319:R336)</f>
        <v>0.37924550999999995</v>
      </c>
      <c r="S318" s="150"/>
      <c r="T318" s="152">
        <f>SUM(T319:T336)</f>
        <v>0</v>
      </c>
      <c r="AR318" s="145" t="s">
        <v>81</v>
      </c>
      <c r="AT318" s="153" t="s">
        <v>75</v>
      </c>
      <c r="AU318" s="153" t="s">
        <v>84</v>
      </c>
      <c r="AY318" s="145" t="s">
        <v>135</v>
      </c>
      <c r="BK318" s="154">
        <f>SUM(BK319:BK336)</f>
        <v>0</v>
      </c>
    </row>
    <row r="319" spans="1:65" s="2" customFormat="1" ht="21.75" customHeight="1">
      <c r="A319" s="32"/>
      <c r="B319" s="157"/>
      <c r="C319" s="158" t="s">
        <v>628</v>
      </c>
      <c r="D319" s="158" t="s">
        <v>138</v>
      </c>
      <c r="E319" s="159" t="s">
        <v>629</v>
      </c>
      <c r="F319" s="160" t="s">
        <v>630</v>
      </c>
      <c r="G319" s="161" t="s">
        <v>141</v>
      </c>
      <c r="H319" s="162">
        <v>14.260999999999999</v>
      </c>
      <c r="I319" s="163"/>
      <c r="J319" s="164">
        <f>ROUND(I319*H319,2)</f>
        <v>0</v>
      </c>
      <c r="K319" s="165"/>
      <c r="L319" s="33"/>
      <c r="M319" s="166" t="s">
        <v>1</v>
      </c>
      <c r="N319" s="167" t="s">
        <v>42</v>
      </c>
      <c r="O319" s="58"/>
      <c r="P319" s="168">
        <f>O319*H319</f>
        <v>0</v>
      </c>
      <c r="Q319" s="168">
        <v>2.5409999999999999E-2</v>
      </c>
      <c r="R319" s="168">
        <f>Q319*H319</f>
        <v>0.36237200999999997</v>
      </c>
      <c r="S319" s="168">
        <v>0</v>
      </c>
      <c r="T319" s="16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201</v>
      </c>
      <c r="AT319" s="170" t="s">
        <v>138</v>
      </c>
      <c r="AU319" s="170" t="s">
        <v>81</v>
      </c>
      <c r="AY319" s="17" t="s">
        <v>135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7" t="s">
        <v>81</v>
      </c>
      <c r="BK319" s="171">
        <f>ROUND(I319*H319,2)</f>
        <v>0</v>
      </c>
      <c r="BL319" s="17" t="s">
        <v>201</v>
      </c>
      <c r="BM319" s="170" t="s">
        <v>631</v>
      </c>
    </row>
    <row r="320" spans="1:65" s="13" customFormat="1">
      <c r="B320" s="172"/>
      <c r="D320" s="173" t="s">
        <v>144</v>
      </c>
      <c r="E320" s="174" t="s">
        <v>1</v>
      </c>
      <c r="F320" s="175" t="s">
        <v>632</v>
      </c>
      <c r="H320" s="176">
        <v>6.89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144</v>
      </c>
      <c r="AU320" s="174" t="s">
        <v>81</v>
      </c>
      <c r="AV320" s="13" t="s">
        <v>81</v>
      </c>
      <c r="AW320" s="13" t="s">
        <v>33</v>
      </c>
      <c r="AX320" s="13" t="s">
        <v>76</v>
      </c>
      <c r="AY320" s="174" t="s">
        <v>135</v>
      </c>
    </row>
    <row r="321" spans="1:65" s="13" customFormat="1">
      <c r="B321" s="172"/>
      <c r="D321" s="173" t="s">
        <v>144</v>
      </c>
      <c r="E321" s="174" t="s">
        <v>1</v>
      </c>
      <c r="F321" s="175" t="s">
        <v>633</v>
      </c>
      <c r="H321" s="176">
        <v>4.9400000000000004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144</v>
      </c>
      <c r="AU321" s="174" t="s">
        <v>81</v>
      </c>
      <c r="AV321" s="13" t="s">
        <v>81</v>
      </c>
      <c r="AW321" s="13" t="s">
        <v>33</v>
      </c>
      <c r="AX321" s="13" t="s">
        <v>76</v>
      </c>
      <c r="AY321" s="174" t="s">
        <v>135</v>
      </c>
    </row>
    <row r="322" spans="1:65" s="13" customFormat="1">
      <c r="B322" s="172"/>
      <c r="D322" s="173" t="s">
        <v>144</v>
      </c>
      <c r="E322" s="174" t="s">
        <v>1</v>
      </c>
      <c r="F322" s="175" t="s">
        <v>634</v>
      </c>
      <c r="H322" s="176">
        <v>2.431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144</v>
      </c>
      <c r="AU322" s="174" t="s">
        <v>81</v>
      </c>
      <c r="AV322" s="13" t="s">
        <v>81</v>
      </c>
      <c r="AW322" s="13" t="s">
        <v>33</v>
      </c>
      <c r="AX322" s="13" t="s">
        <v>76</v>
      </c>
      <c r="AY322" s="174" t="s">
        <v>135</v>
      </c>
    </row>
    <row r="323" spans="1:65" s="14" customFormat="1">
      <c r="B323" s="181"/>
      <c r="D323" s="173" t="s">
        <v>144</v>
      </c>
      <c r="E323" s="182" t="s">
        <v>1</v>
      </c>
      <c r="F323" s="183" t="s">
        <v>152</v>
      </c>
      <c r="H323" s="184">
        <v>14.260999999999999</v>
      </c>
      <c r="I323" s="185"/>
      <c r="L323" s="181"/>
      <c r="M323" s="186"/>
      <c r="N323" s="187"/>
      <c r="O323" s="187"/>
      <c r="P323" s="187"/>
      <c r="Q323" s="187"/>
      <c r="R323" s="187"/>
      <c r="S323" s="187"/>
      <c r="T323" s="188"/>
      <c r="AT323" s="182" t="s">
        <v>144</v>
      </c>
      <c r="AU323" s="182" t="s">
        <v>81</v>
      </c>
      <c r="AV323" s="14" t="s">
        <v>142</v>
      </c>
      <c r="AW323" s="14" t="s">
        <v>33</v>
      </c>
      <c r="AX323" s="14" t="s">
        <v>84</v>
      </c>
      <c r="AY323" s="182" t="s">
        <v>135</v>
      </c>
    </row>
    <row r="324" spans="1:65" s="2" customFormat="1" ht="21.75" customHeight="1">
      <c r="A324" s="32"/>
      <c r="B324" s="157"/>
      <c r="C324" s="158" t="s">
        <v>635</v>
      </c>
      <c r="D324" s="158" t="s">
        <v>138</v>
      </c>
      <c r="E324" s="159" t="s">
        <v>636</v>
      </c>
      <c r="F324" s="160" t="s">
        <v>637</v>
      </c>
      <c r="G324" s="161" t="s">
        <v>296</v>
      </c>
      <c r="H324" s="162">
        <v>29.66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4.0000000000000003E-5</v>
      </c>
      <c r="R324" s="168">
        <f>Q324*H324</f>
        <v>1.1864E-3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201</v>
      </c>
      <c r="AT324" s="170" t="s">
        <v>138</v>
      </c>
      <c r="AU324" s="170" t="s">
        <v>81</v>
      </c>
      <c r="AY324" s="17" t="s">
        <v>135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81</v>
      </c>
      <c r="BK324" s="171">
        <f>ROUND(I324*H324,2)</f>
        <v>0</v>
      </c>
      <c r="BL324" s="17" t="s">
        <v>201</v>
      </c>
      <c r="BM324" s="170" t="s">
        <v>638</v>
      </c>
    </row>
    <row r="325" spans="1:65" s="13" customFormat="1">
      <c r="B325" s="172"/>
      <c r="D325" s="173" t="s">
        <v>144</v>
      </c>
      <c r="E325" s="174" t="s">
        <v>1</v>
      </c>
      <c r="F325" s="175" t="s">
        <v>639</v>
      </c>
      <c r="H325" s="176">
        <v>2.65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144</v>
      </c>
      <c r="AU325" s="174" t="s">
        <v>81</v>
      </c>
      <c r="AV325" s="13" t="s">
        <v>81</v>
      </c>
      <c r="AW325" s="13" t="s">
        <v>33</v>
      </c>
      <c r="AX325" s="13" t="s">
        <v>76</v>
      </c>
      <c r="AY325" s="174" t="s">
        <v>135</v>
      </c>
    </row>
    <row r="326" spans="1:65" s="13" customFormat="1">
      <c r="B326" s="172"/>
      <c r="D326" s="173" t="s">
        <v>144</v>
      </c>
      <c r="E326" s="174" t="s">
        <v>1</v>
      </c>
      <c r="F326" s="175" t="s">
        <v>640</v>
      </c>
      <c r="H326" s="176">
        <v>4.34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144</v>
      </c>
      <c r="AU326" s="174" t="s">
        <v>81</v>
      </c>
      <c r="AV326" s="13" t="s">
        <v>81</v>
      </c>
      <c r="AW326" s="13" t="s">
        <v>33</v>
      </c>
      <c r="AX326" s="13" t="s">
        <v>76</v>
      </c>
      <c r="AY326" s="174" t="s">
        <v>135</v>
      </c>
    </row>
    <row r="327" spans="1:65" s="13" customFormat="1">
      <c r="B327" s="172"/>
      <c r="D327" s="173" t="s">
        <v>144</v>
      </c>
      <c r="E327" s="174" t="s">
        <v>1</v>
      </c>
      <c r="F327" s="175" t="s">
        <v>641</v>
      </c>
      <c r="H327" s="176">
        <v>7.07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144</v>
      </c>
      <c r="AU327" s="174" t="s">
        <v>81</v>
      </c>
      <c r="AV327" s="13" t="s">
        <v>81</v>
      </c>
      <c r="AW327" s="13" t="s">
        <v>33</v>
      </c>
      <c r="AX327" s="13" t="s">
        <v>76</v>
      </c>
      <c r="AY327" s="174" t="s">
        <v>135</v>
      </c>
    </row>
    <row r="328" spans="1:65" s="13" customFormat="1">
      <c r="B328" s="172"/>
      <c r="D328" s="173" t="s">
        <v>144</v>
      </c>
      <c r="E328" s="174" t="s">
        <v>1</v>
      </c>
      <c r="F328" s="175" t="s">
        <v>642</v>
      </c>
      <c r="H328" s="176">
        <v>15.6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144</v>
      </c>
      <c r="AU328" s="174" t="s">
        <v>81</v>
      </c>
      <c r="AV328" s="13" t="s">
        <v>81</v>
      </c>
      <c r="AW328" s="13" t="s">
        <v>33</v>
      </c>
      <c r="AX328" s="13" t="s">
        <v>76</v>
      </c>
      <c r="AY328" s="174" t="s">
        <v>135</v>
      </c>
    </row>
    <row r="329" spans="1:65" s="14" customFormat="1">
      <c r="B329" s="181"/>
      <c r="D329" s="173" t="s">
        <v>144</v>
      </c>
      <c r="E329" s="182" t="s">
        <v>1</v>
      </c>
      <c r="F329" s="183" t="s">
        <v>152</v>
      </c>
      <c r="H329" s="184">
        <v>29.66</v>
      </c>
      <c r="I329" s="185"/>
      <c r="L329" s="181"/>
      <c r="M329" s="186"/>
      <c r="N329" s="187"/>
      <c r="O329" s="187"/>
      <c r="P329" s="187"/>
      <c r="Q329" s="187"/>
      <c r="R329" s="187"/>
      <c r="S329" s="187"/>
      <c r="T329" s="188"/>
      <c r="AT329" s="182" t="s">
        <v>144</v>
      </c>
      <c r="AU329" s="182" t="s">
        <v>81</v>
      </c>
      <c r="AV329" s="14" t="s">
        <v>142</v>
      </c>
      <c r="AW329" s="14" t="s">
        <v>33</v>
      </c>
      <c r="AX329" s="14" t="s">
        <v>84</v>
      </c>
      <c r="AY329" s="182" t="s">
        <v>135</v>
      </c>
    </row>
    <row r="330" spans="1:65" s="2" customFormat="1" ht="16.5" customHeight="1">
      <c r="A330" s="32"/>
      <c r="B330" s="157"/>
      <c r="C330" s="158" t="s">
        <v>643</v>
      </c>
      <c r="D330" s="158" t="s">
        <v>138</v>
      </c>
      <c r="E330" s="159" t="s">
        <v>644</v>
      </c>
      <c r="F330" s="160" t="s">
        <v>645</v>
      </c>
      <c r="G330" s="161" t="s">
        <v>141</v>
      </c>
      <c r="H330" s="162">
        <v>14.260999999999999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0</v>
      </c>
      <c r="R330" s="168">
        <f>Q330*H330</f>
        <v>0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201</v>
      </c>
      <c r="AT330" s="170" t="s">
        <v>138</v>
      </c>
      <c r="AU330" s="170" t="s">
        <v>81</v>
      </c>
      <c r="AY330" s="17" t="s">
        <v>135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81</v>
      </c>
      <c r="BK330" s="171">
        <f>ROUND(I330*H330,2)</f>
        <v>0</v>
      </c>
      <c r="BL330" s="17" t="s">
        <v>201</v>
      </c>
      <c r="BM330" s="170" t="s">
        <v>646</v>
      </c>
    </row>
    <row r="331" spans="1:65" s="2" customFormat="1" ht="21.75" customHeight="1">
      <c r="A331" s="32"/>
      <c r="B331" s="157"/>
      <c r="C331" s="158" t="s">
        <v>647</v>
      </c>
      <c r="D331" s="158" t="s">
        <v>138</v>
      </c>
      <c r="E331" s="159" t="s">
        <v>648</v>
      </c>
      <c r="F331" s="160" t="s">
        <v>649</v>
      </c>
      <c r="G331" s="161" t="s">
        <v>141</v>
      </c>
      <c r="H331" s="162">
        <v>14.260999999999999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6.9999999999999999E-4</v>
      </c>
      <c r="R331" s="168">
        <f>Q331*H331</f>
        <v>9.9826999999999989E-3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201</v>
      </c>
      <c r="AT331" s="170" t="s">
        <v>138</v>
      </c>
      <c r="AU331" s="170" t="s">
        <v>81</v>
      </c>
      <c r="AY331" s="17" t="s">
        <v>135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81</v>
      </c>
      <c r="BK331" s="171">
        <f>ROUND(I331*H331,2)</f>
        <v>0</v>
      </c>
      <c r="BL331" s="17" t="s">
        <v>201</v>
      </c>
      <c r="BM331" s="170" t="s">
        <v>650</v>
      </c>
    </row>
    <row r="332" spans="1:65" s="2" customFormat="1" ht="16.5" customHeight="1">
      <c r="A332" s="32"/>
      <c r="B332" s="157"/>
      <c r="C332" s="158" t="s">
        <v>651</v>
      </c>
      <c r="D332" s="158" t="s">
        <v>138</v>
      </c>
      <c r="E332" s="159" t="s">
        <v>652</v>
      </c>
      <c r="F332" s="160" t="s">
        <v>653</v>
      </c>
      <c r="G332" s="161" t="s">
        <v>141</v>
      </c>
      <c r="H332" s="162">
        <v>28.521999999999998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2.0000000000000001E-4</v>
      </c>
      <c r="R332" s="168">
        <f>Q332*H332</f>
        <v>5.7044000000000001E-3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201</v>
      </c>
      <c r="AT332" s="170" t="s">
        <v>138</v>
      </c>
      <c r="AU332" s="170" t="s">
        <v>81</v>
      </c>
      <c r="AY332" s="17" t="s">
        <v>135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81</v>
      </c>
      <c r="BK332" s="171">
        <f>ROUND(I332*H332,2)</f>
        <v>0</v>
      </c>
      <c r="BL332" s="17" t="s">
        <v>201</v>
      </c>
      <c r="BM332" s="170" t="s">
        <v>654</v>
      </c>
    </row>
    <row r="333" spans="1:65" s="13" customFormat="1">
      <c r="B333" s="172"/>
      <c r="D333" s="173" t="s">
        <v>144</v>
      </c>
      <c r="E333" s="174" t="s">
        <v>1</v>
      </c>
      <c r="F333" s="175" t="s">
        <v>655</v>
      </c>
      <c r="H333" s="176">
        <v>28.521999999999998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144</v>
      </c>
      <c r="AU333" s="174" t="s">
        <v>81</v>
      </c>
      <c r="AV333" s="13" t="s">
        <v>81</v>
      </c>
      <c r="AW333" s="13" t="s">
        <v>33</v>
      </c>
      <c r="AX333" s="13" t="s">
        <v>76</v>
      </c>
      <c r="AY333" s="174" t="s">
        <v>135</v>
      </c>
    </row>
    <row r="334" spans="1:65" s="14" customFormat="1">
      <c r="B334" s="181"/>
      <c r="D334" s="173" t="s">
        <v>144</v>
      </c>
      <c r="E334" s="182" t="s">
        <v>1</v>
      </c>
      <c r="F334" s="183" t="s">
        <v>152</v>
      </c>
      <c r="H334" s="184">
        <v>28.521999999999998</v>
      </c>
      <c r="I334" s="185"/>
      <c r="L334" s="181"/>
      <c r="M334" s="186"/>
      <c r="N334" s="187"/>
      <c r="O334" s="187"/>
      <c r="P334" s="187"/>
      <c r="Q334" s="187"/>
      <c r="R334" s="187"/>
      <c r="S334" s="187"/>
      <c r="T334" s="188"/>
      <c r="AT334" s="182" t="s">
        <v>144</v>
      </c>
      <c r="AU334" s="182" t="s">
        <v>81</v>
      </c>
      <c r="AV334" s="14" t="s">
        <v>142</v>
      </c>
      <c r="AW334" s="14" t="s">
        <v>33</v>
      </c>
      <c r="AX334" s="14" t="s">
        <v>84</v>
      </c>
      <c r="AY334" s="182" t="s">
        <v>135</v>
      </c>
    </row>
    <row r="335" spans="1:65" s="2" customFormat="1" ht="21.75" customHeight="1">
      <c r="A335" s="32"/>
      <c r="B335" s="157"/>
      <c r="C335" s="158" t="s">
        <v>656</v>
      </c>
      <c r="D335" s="158" t="s">
        <v>138</v>
      </c>
      <c r="E335" s="159" t="s">
        <v>657</v>
      </c>
      <c r="F335" s="160" t="s">
        <v>658</v>
      </c>
      <c r="G335" s="161" t="s">
        <v>232</v>
      </c>
      <c r="H335" s="162">
        <v>0.379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0</v>
      </c>
      <c r="R335" s="168">
        <f>Q335*H335</f>
        <v>0</v>
      </c>
      <c r="S335" s="168">
        <v>0</v>
      </c>
      <c r="T335" s="169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201</v>
      </c>
      <c r="AT335" s="170" t="s">
        <v>138</v>
      </c>
      <c r="AU335" s="170" t="s">
        <v>81</v>
      </c>
      <c r="AY335" s="17" t="s">
        <v>135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81</v>
      </c>
      <c r="BK335" s="171">
        <f>ROUND(I335*H335,2)</f>
        <v>0</v>
      </c>
      <c r="BL335" s="17" t="s">
        <v>201</v>
      </c>
      <c r="BM335" s="170" t="s">
        <v>659</v>
      </c>
    </row>
    <row r="336" spans="1:65" s="2" customFormat="1" ht="21.75" customHeight="1">
      <c r="A336" s="32"/>
      <c r="B336" s="157"/>
      <c r="C336" s="158" t="s">
        <v>660</v>
      </c>
      <c r="D336" s="158" t="s">
        <v>138</v>
      </c>
      <c r="E336" s="159" t="s">
        <v>661</v>
      </c>
      <c r="F336" s="160" t="s">
        <v>662</v>
      </c>
      <c r="G336" s="161" t="s">
        <v>232</v>
      </c>
      <c r="H336" s="162">
        <v>0.379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0</v>
      </c>
      <c r="R336" s="168">
        <f>Q336*H336</f>
        <v>0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201</v>
      </c>
      <c r="AT336" s="170" t="s">
        <v>138</v>
      </c>
      <c r="AU336" s="170" t="s">
        <v>81</v>
      </c>
      <c r="AY336" s="17" t="s">
        <v>135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81</v>
      </c>
      <c r="BK336" s="171">
        <f>ROUND(I336*H336,2)</f>
        <v>0</v>
      </c>
      <c r="BL336" s="17" t="s">
        <v>201</v>
      </c>
      <c r="BM336" s="170" t="s">
        <v>663</v>
      </c>
    </row>
    <row r="337" spans="1:65" s="12" customFormat="1" ht="22.9" customHeight="1">
      <c r="B337" s="144"/>
      <c r="D337" s="145" t="s">
        <v>75</v>
      </c>
      <c r="E337" s="155" t="s">
        <v>664</v>
      </c>
      <c r="F337" s="155" t="s">
        <v>665</v>
      </c>
      <c r="I337" s="147"/>
      <c r="J337" s="156">
        <f>BK337</f>
        <v>0</v>
      </c>
      <c r="L337" s="144"/>
      <c r="M337" s="149"/>
      <c r="N337" s="150"/>
      <c r="O337" s="150"/>
      <c r="P337" s="151">
        <f>SUM(P338:P352)</f>
        <v>0</v>
      </c>
      <c r="Q337" s="150"/>
      <c r="R337" s="151">
        <f>SUM(R338:R352)</f>
        <v>3.6999999999999998E-2</v>
      </c>
      <c r="S337" s="150"/>
      <c r="T337" s="152">
        <f>SUM(T338:T352)</f>
        <v>9.2930499999999999E-2</v>
      </c>
      <c r="AR337" s="145" t="s">
        <v>81</v>
      </c>
      <c r="AT337" s="153" t="s">
        <v>75</v>
      </c>
      <c r="AU337" s="153" t="s">
        <v>84</v>
      </c>
      <c r="AY337" s="145" t="s">
        <v>135</v>
      </c>
      <c r="BK337" s="154">
        <f>SUM(BK338:BK352)</f>
        <v>0</v>
      </c>
    </row>
    <row r="338" spans="1:65" s="2" customFormat="1" ht="21.75" customHeight="1">
      <c r="A338" s="32"/>
      <c r="B338" s="157"/>
      <c r="C338" s="158" t="s">
        <v>666</v>
      </c>
      <c r="D338" s="158" t="s">
        <v>138</v>
      </c>
      <c r="E338" s="159" t="s">
        <v>667</v>
      </c>
      <c r="F338" s="160" t="s">
        <v>668</v>
      </c>
      <c r="G338" s="161" t="s">
        <v>141</v>
      </c>
      <c r="H338" s="162">
        <v>3.77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0</v>
      </c>
      <c r="R338" s="168">
        <f>Q338*H338</f>
        <v>0</v>
      </c>
      <c r="S338" s="168">
        <v>2.4649999999999998E-2</v>
      </c>
      <c r="T338" s="169">
        <f>S338*H338</f>
        <v>9.2930499999999999E-2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201</v>
      </c>
      <c r="AT338" s="170" t="s">
        <v>138</v>
      </c>
      <c r="AU338" s="170" t="s">
        <v>81</v>
      </c>
      <c r="AY338" s="17" t="s">
        <v>135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81</v>
      </c>
      <c r="BK338" s="171">
        <f>ROUND(I338*H338,2)</f>
        <v>0</v>
      </c>
      <c r="BL338" s="17" t="s">
        <v>201</v>
      </c>
      <c r="BM338" s="170" t="s">
        <v>669</v>
      </c>
    </row>
    <row r="339" spans="1:65" s="15" customFormat="1">
      <c r="B339" s="189"/>
      <c r="D339" s="173" t="s">
        <v>144</v>
      </c>
      <c r="E339" s="190" t="s">
        <v>1</v>
      </c>
      <c r="F339" s="191" t="s">
        <v>670</v>
      </c>
      <c r="H339" s="190" t="s">
        <v>1</v>
      </c>
      <c r="I339" s="192"/>
      <c r="L339" s="189"/>
      <c r="M339" s="193"/>
      <c r="N339" s="194"/>
      <c r="O339" s="194"/>
      <c r="P339" s="194"/>
      <c r="Q339" s="194"/>
      <c r="R339" s="194"/>
      <c r="S339" s="194"/>
      <c r="T339" s="195"/>
      <c r="AT339" s="190" t="s">
        <v>144</v>
      </c>
      <c r="AU339" s="190" t="s">
        <v>81</v>
      </c>
      <c r="AV339" s="15" t="s">
        <v>84</v>
      </c>
      <c r="AW339" s="15" t="s">
        <v>33</v>
      </c>
      <c r="AX339" s="15" t="s">
        <v>76</v>
      </c>
      <c r="AY339" s="190" t="s">
        <v>135</v>
      </c>
    </row>
    <row r="340" spans="1:65" s="13" customFormat="1">
      <c r="B340" s="172"/>
      <c r="D340" s="173" t="s">
        <v>144</v>
      </c>
      <c r="E340" s="174" t="s">
        <v>1</v>
      </c>
      <c r="F340" s="175" t="s">
        <v>671</v>
      </c>
      <c r="H340" s="176">
        <v>3.77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144</v>
      </c>
      <c r="AU340" s="174" t="s">
        <v>81</v>
      </c>
      <c r="AV340" s="13" t="s">
        <v>81</v>
      </c>
      <c r="AW340" s="13" t="s">
        <v>33</v>
      </c>
      <c r="AX340" s="13" t="s">
        <v>76</v>
      </c>
      <c r="AY340" s="174" t="s">
        <v>135</v>
      </c>
    </row>
    <row r="341" spans="1:65" s="14" customFormat="1">
      <c r="B341" s="181"/>
      <c r="D341" s="173" t="s">
        <v>144</v>
      </c>
      <c r="E341" s="182" t="s">
        <v>1</v>
      </c>
      <c r="F341" s="183" t="s">
        <v>152</v>
      </c>
      <c r="H341" s="184">
        <v>3.77</v>
      </c>
      <c r="I341" s="185"/>
      <c r="L341" s="181"/>
      <c r="M341" s="186"/>
      <c r="N341" s="187"/>
      <c r="O341" s="187"/>
      <c r="P341" s="187"/>
      <c r="Q341" s="187"/>
      <c r="R341" s="187"/>
      <c r="S341" s="187"/>
      <c r="T341" s="188"/>
      <c r="AT341" s="182" t="s">
        <v>144</v>
      </c>
      <c r="AU341" s="182" t="s">
        <v>81</v>
      </c>
      <c r="AV341" s="14" t="s">
        <v>142</v>
      </c>
      <c r="AW341" s="14" t="s">
        <v>33</v>
      </c>
      <c r="AX341" s="14" t="s">
        <v>84</v>
      </c>
      <c r="AY341" s="182" t="s">
        <v>135</v>
      </c>
    </row>
    <row r="342" spans="1:65" s="2" customFormat="1" ht="21.75" customHeight="1">
      <c r="A342" s="32"/>
      <c r="B342" s="157"/>
      <c r="C342" s="158" t="s">
        <v>672</v>
      </c>
      <c r="D342" s="158" t="s">
        <v>138</v>
      </c>
      <c r="E342" s="159" t="s">
        <v>673</v>
      </c>
      <c r="F342" s="160" t="s">
        <v>674</v>
      </c>
      <c r="G342" s="161" t="s">
        <v>191</v>
      </c>
      <c r="H342" s="162">
        <v>2</v>
      </c>
      <c r="I342" s="163"/>
      <c r="J342" s="164">
        <f t="shared" ref="J342:J352" si="50"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 t="shared" ref="P342:P352" si="51">O342*H342</f>
        <v>0</v>
      </c>
      <c r="Q342" s="168">
        <v>0</v>
      </c>
      <c r="R342" s="168">
        <f t="shared" ref="R342:R352" si="52">Q342*H342</f>
        <v>0</v>
      </c>
      <c r="S342" s="168">
        <v>0</v>
      </c>
      <c r="T342" s="169">
        <f t="shared" ref="T342:T352" si="53"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201</v>
      </c>
      <c r="AT342" s="170" t="s">
        <v>138</v>
      </c>
      <c r="AU342" s="170" t="s">
        <v>81</v>
      </c>
      <c r="AY342" s="17" t="s">
        <v>135</v>
      </c>
      <c r="BE342" s="171">
        <f t="shared" ref="BE342:BE352" si="54">IF(N342="základní",J342,0)</f>
        <v>0</v>
      </c>
      <c r="BF342" s="171">
        <f t="shared" ref="BF342:BF352" si="55">IF(N342="snížená",J342,0)</f>
        <v>0</v>
      </c>
      <c r="BG342" s="171">
        <f t="shared" ref="BG342:BG352" si="56">IF(N342="zákl. přenesená",J342,0)</f>
        <v>0</v>
      </c>
      <c r="BH342" s="171">
        <f t="shared" ref="BH342:BH352" si="57">IF(N342="sníž. přenesená",J342,0)</f>
        <v>0</v>
      </c>
      <c r="BI342" s="171">
        <f t="shared" ref="BI342:BI352" si="58">IF(N342="nulová",J342,0)</f>
        <v>0</v>
      </c>
      <c r="BJ342" s="17" t="s">
        <v>81</v>
      </c>
      <c r="BK342" s="171">
        <f t="shared" ref="BK342:BK352" si="59">ROUND(I342*H342,2)</f>
        <v>0</v>
      </c>
      <c r="BL342" s="17" t="s">
        <v>201</v>
      </c>
      <c r="BM342" s="170" t="s">
        <v>675</v>
      </c>
    </row>
    <row r="343" spans="1:65" s="2" customFormat="1" ht="16.5" customHeight="1">
      <c r="A343" s="32"/>
      <c r="B343" s="157"/>
      <c r="C343" s="196" t="s">
        <v>676</v>
      </c>
      <c r="D343" s="196" t="s">
        <v>194</v>
      </c>
      <c r="E343" s="197" t="s">
        <v>677</v>
      </c>
      <c r="F343" s="198" t="s">
        <v>678</v>
      </c>
      <c r="G343" s="199" t="s">
        <v>191</v>
      </c>
      <c r="H343" s="200">
        <v>2</v>
      </c>
      <c r="I343" s="201"/>
      <c r="J343" s="202">
        <f t="shared" si="50"/>
        <v>0</v>
      </c>
      <c r="K343" s="203"/>
      <c r="L343" s="204"/>
      <c r="M343" s="205" t="s">
        <v>1</v>
      </c>
      <c r="N343" s="206" t="s">
        <v>42</v>
      </c>
      <c r="O343" s="58"/>
      <c r="P343" s="168">
        <f t="shared" si="51"/>
        <v>0</v>
      </c>
      <c r="Q343" s="168">
        <v>1.55E-2</v>
      </c>
      <c r="R343" s="168">
        <f t="shared" si="52"/>
        <v>3.1E-2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285</v>
      </c>
      <c r="AT343" s="170" t="s">
        <v>194</v>
      </c>
      <c r="AU343" s="170" t="s">
        <v>81</v>
      </c>
      <c r="AY343" s="17" t="s">
        <v>135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81</v>
      </c>
      <c r="BK343" s="171">
        <f t="shared" si="59"/>
        <v>0</v>
      </c>
      <c r="BL343" s="17" t="s">
        <v>201</v>
      </c>
      <c r="BM343" s="170" t="s">
        <v>679</v>
      </c>
    </row>
    <row r="344" spans="1:65" s="2" customFormat="1" ht="21.75" customHeight="1">
      <c r="A344" s="32"/>
      <c r="B344" s="157"/>
      <c r="C344" s="196" t="s">
        <v>680</v>
      </c>
      <c r="D344" s="196" t="s">
        <v>194</v>
      </c>
      <c r="E344" s="197" t="s">
        <v>681</v>
      </c>
      <c r="F344" s="198" t="s">
        <v>682</v>
      </c>
      <c r="G344" s="199" t="s">
        <v>191</v>
      </c>
      <c r="H344" s="200">
        <v>2</v>
      </c>
      <c r="I344" s="201"/>
      <c r="J344" s="202">
        <f t="shared" si="50"/>
        <v>0</v>
      </c>
      <c r="K344" s="203"/>
      <c r="L344" s="204"/>
      <c r="M344" s="205" t="s">
        <v>1</v>
      </c>
      <c r="N344" s="206" t="s">
        <v>42</v>
      </c>
      <c r="O344" s="58"/>
      <c r="P344" s="168">
        <f t="shared" si="51"/>
        <v>0</v>
      </c>
      <c r="Q344" s="168">
        <v>1.1999999999999999E-3</v>
      </c>
      <c r="R344" s="168">
        <f t="shared" si="52"/>
        <v>2.3999999999999998E-3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285</v>
      </c>
      <c r="AT344" s="170" t="s">
        <v>194</v>
      </c>
      <c r="AU344" s="170" t="s">
        <v>81</v>
      </c>
      <c r="AY344" s="17" t="s">
        <v>135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81</v>
      </c>
      <c r="BK344" s="171">
        <f t="shared" si="59"/>
        <v>0</v>
      </c>
      <c r="BL344" s="17" t="s">
        <v>201</v>
      </c>
      <c r="BM344" s="170" t="s">
        <v>683</v>
      </c>
    </row>
    <row r="345" spans="1:65" s="2" customFormat="1" ht="16.5" customHeight="1">
      <c r="A345" s="32"/>
      <c r="B345" s="157"/>
      <c r="C345" s="158" t="s">
        <v>684</v>
      </c>
      <c r="D345" s="158" t="s">
        <v>138</v>
      </c>
      <c r="E345" s="159" t="s">
        <v>685</v>
      </c>
      <c r="F345" s="160" t="s">
        <v>686</v>
      </c>
      <c r="G345" s="161" t="s">
        <v>191</v>
      </c>
      <c r="H345" s="162">
        <v>2</v>
      </c>
      <c r="I345" s="163"/>
      <c r="J345" s="164">
        <f t="shared" si="50"/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si="51"/>
        <v>0</v>
      </c>
      <c r="Q345" s="168">
        <v>0</v>
      </c>
      <c r="R345" s="168">
        <f t="shared" si="52"/>
        <v>0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201</v>
      </c>
      <c r="AT345" s="170" t="s">
        <v>138</v>
      </c>
      <c r="AU345" s="170" t="s">
        <v>81</v>
      </c>
      <c r="AY345" s="17" t="s">
        <v>135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81</v>
      </c>
      <c r="BK345" s="171">
        <f t="shared" si="59"/>
        <v>0</v>
      </c>
      <c r="BL345" s="17" t="s">
        <v>201</v>
      </c>
      <c r="BM345" s="170" t="s">
        <v>687</v>
      </c>
    </row>
    <row r="346" spans="1:65" s="2" customFormat="1" ht="16.5" customHeight="1">
      <c r="A346" s="32"/>
      <c r="B346" s="157"/>
      <c r="C346" s="196" t="s">
        <v>688</v>
      </c>
      <c r="D346" s="196" t="s">
        <v>194</v>
      </c>
      <c r="E346" s="197" t="s">
        <v>689</v>
      </c>
      <c r="F346" s="198" t="s">
        <v>690</v>
      </c>
      <c r="G346" s="199" t="s">
        <v>191</v>
      </c>
      <c r="H346" s="200">
        <v>2</v>
      </c>
      <c r="I346" s="201"/>
      <c r="J346" s="202">
        <f t="shared" si="50"/>
        <v>0</v>
      </c>
      <c r="K346" s="203"/>
      <c r="L346" s="204"/>
      <c r="M346" s="205" t="s">
        <v>1</v>
      </c>
      <c r="N346" s="206" t="s">
        <v>42</v>
      </c>
      <c r="O346" s="58"/>
      <c r="P346" s="168">
        <f t="shared" si="51"/>
        <v>0</v>
      </c>
      <c r="Q346" s="168">
        <v>4.4999999999999999E-4</v>
      </c>
      <c r="R346" s="168">
        <f t="shared" si="52"/>
        <v>8.9999999999999998E-4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285</v>
      </c>
      <c r="AT346" s="170" t="s">
        <v>194</v>
      </c>
      <c r="AU346" s="170" t="s">
        <v>81</v>
      </c>
      <c r="AY346" s="17" t="s">
        <v>135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81</v>
      </c>
      <c r="BK346" s="171">
        <f t="shared" si="59"/>
        <v>0</v>
      </c>
      <c r="BL346" s="17" t="s">
        <v>201</v>
      </c>
      <c r="BM346" s="170" t="s">
        <v>691</v>
      </c>
    </row>
    <row r="347" spans="1:65" s="2" customFormat="1" ht="21.75" customHeight="1">
      <c r="A347" s="32"/>
      <c r="B347" s="157"/>
      <c r="C347" s="158" t="s">
        <v>692</v>
      </c>
      <c r="D347" s="158" t="s">
        <v>138</v>
      </c>
      <c r="E347" s="159" t="s">
        <v>693</v>
      </c>
      <c r="F347" s="160" t="s">
        <v>694</v>
      </c>
      <c r="G347" s="161" t="s">
        <v>191</v>
      </c>
      <c r="H347" s="162">
        <v>2</v>
      </c>
      <c r="I347" s="163"/>
      <c r="J347" s="164">
        <f t="shared" si="50"/>
        <v>0</v>
      </c>
      <c r="K347" s="165"/>
      <c r="L347" s="33"/>
      <c r="M347" s="166" t="s">
        <v>1</v>
      </c>
      <c r="N347" s="167" t="s">
        <v>42</v>
      </c>
      <c r="O347" s="58"/>
      <c r="P347" s="168">
        <f t="shared" si="51"/>
        <v>0</v>
      </c>
      <c r="Q347" s="168">
        <v>0</v>
      </c>
      <c r="R347" s="168">
        <f t="shared" si="52"/>
        <v>0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201</v>
      </c>
      <c r="AT347" s="170" t="s">
        <v>138</v>
      </c>
      <c r="AU347" s="170" t="s">
        <v>81</v>
      </c>
      <c r="AY347" s="17" t="s">
        <v>135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81</v>
      </c>
      <c r="BK347" s="171">
        <f t="shared" si="59"/>
        <v>0</v>
      </c>
      <c r="BL347" s="17" t="s">
        <v>201</v>
      </c>
      <c r="BM347" s="170" t="s">
        <v>695</v>
      </c>
    </row>
    <row r="348" spans="1:65" s="2" customFormat="1" ht="16.5" customHeight="1">
      <c r="A348" s="32"/>
      <c r="B348" s="157"/>
      <c r="C348" s="196" t="s">
        <v>696</v>
      </c>
      <c r="D348" s="196" t="s">
        <v>194</v>
      </c>
      <c r="E348" s="197" t="s">
        <v>697</v>
      </c>
      <c r="F348" s="198" t="s">
        <v>698</v>
      </c>
      <c r="G348" s="199" t="s">
        <v>191</v>
      </c>
      <c r="H348" s="200">
        <v>2</v>
      </c>
      <c r="I348" s="201"/>
      <c r="J348" s="202">
        <f t="shared" si="50"/>
        <v>0</v>
      </c>
      <c r="K348" s="203"/>
      <c r="L348" s="204"/>
      <c r="M348" s="205" t="s">
        <v>1</v>
      </c>
      <c r="N348" s="206" t="s">
        <v>42</v>
      </c>
      <c r="O348" s="58"/>
      <c r="P348" s="168">
        <f t="shared" si="51"/>
        <v>0</v>
      </c>
      <c r="Q348" s="168">
        <v>1.3500000000000001E-3</v>
      </c>
      <c r="R348" s="168">
        <f t="shared" si="52"/>
        <v>2.7000000000000001E-3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285</v>
      </c>
      <c r="AT348" s="170" t="s">
        <v>194</v>
      </c>
      <c r="AU348" s="170" t="s">
        <v>81</v>
      </c>
      <c r="AY348" s="17" t="s">
        <v>135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81</v>
      </c>
      <c r="BK348" s="171">
        <f t="shared" si="59"/>
        <v>0</v>
      </c>
      <c r="BL348" s="17" t="s">
        <v>201</v>
      </c>
      <c r="BM348" s="170" t="s">
        <v>699</v>
      </c>
    </row>
    <row r="349" spans="1:65" s="2" customFormat="1" ht="21.75" customHeight="1">
      <c r="A349" s="32"/>
      <c r="B349" s="157"/>
      <c r="C349" s="158" t="s">
        <v>700</v>
      </c>
      <c r="D349" s="158" t="s">
        <v>138</v>
      </c>
      <c r="E349" s="159" t="s">
        <v>701</v>
      </c>
      <c r="F349" s="160" t="s">
        <v>702</v>
      </c>
      <c r="G349" s="161" t="s">
        <v>232</v>
      </c>
      <c r="H349" s="162">
        <v>3.6999999999999998E-2</v>
      </c>
      <c r="I349" s="163"/>
      <c r="J349" s="164">
        <f t="shared" si="50"/>
        <v>0</v>
      </c>
      <c r="K349" s="165"/>
      <c r="L349" s="33"/>
      <c r="M349" s="166" t="s">
        <v>1</v>
      </c>
      <c r="N349" s="167" t="s">
        <v>42</v>
      </c>
      <c r="O349" s="58"/>
      <c r="P349" s="168">
        <f t="shared" si="51"/>
        <v>0</v>
      </c>
      <c r="Q349" s="168">
        <v>0</v>
      </c>
      <c r="R349" s="168">
        <f t="shared" si="52"/>
        <v>0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201</v>
      </c>
      <c r="AT349" s="170" t="s">
        <v>138</v>
      </c>
      <c r="AU349" s="170" t="s">
        <v>81</v>
      </c>
      <c r="AY349" s="17" t="s">
        <v>135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81</v>
      </c>
      <c r="BK349" s="171">
        <f t="shared" si="59"/>
        <v>0</v>
      </c>
      <c r="BL349" s="17" t="s">
        <v>201</v>
      </c>
      <c r="BM349" s="170" t="s">
        <v>703</v>
      </c>
    </row>
    <row r="350" spans="1:65" s="2" customFormat="1" ht="21.75" customHeight="1">
      <c r="A350" s="32"/>
      <c r="B350" s="157"/>
      <c r="C350" s="158" t="s">
        <v>704</v>
      </c>
      <c r="D350" s="158" t="s">
        <v>138</v>
      </c>
      <c r="E350" s="159" t="s">
        <v>705</v>
      </c>
      <c r="F350" s="160" t="s">
        <v>706</v>
      </c>
      <c r="G350" s="161" t="s">
        <v>232</v>
      </c>
      <c r="H350" s="162">
        <v>3.6999999999999998E-2</v>
      </c>
      <c r="I350" s="163"/>
      <c r="J350" s="164">
        <f t="shared" si="50"/>
        <v>0</v>
      </c>
      <c r="K350" s="165"/>
      <c r="L350" s="33"/>
      <c r="M350" s="166" t="s">
        <v>1</v>
      </c>
      <c r="N350" s="167" t="s">
        <v>42</v>
      </c>
      <c r="O350" s="58"/>
      <c r="P350" s="168">
        <f t="shared" si="51"/>
        <v>0</v>
      </c>
      <c r="Q350" s="168">
        <v>0</v>
      </c>
      <c r="R350" s="168">
        <f t="shared" si="52"/>
        <v>0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201</v>
      </c>
      <c r="AT350" s="170" t="s">
        <v>138</v>
      </c>
      <c r="AU350" s="170" t="s">
        <v>81</v>
      </c>
      <c r="AY350" s="17" t="s">
        <v>135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81</v>
      </c>
      <c r="BK350" s="171">
        <f t="shared" si="59"/>
        <v>0</v>
      </c>
      <c r="BL350" s="17" t="s">
        <v>201</v>
      </c>
      <c r="BM350" s="170" t="s">
        <v>707</v>
      </c>
    </row>
    <row r="351" spans="1:65" s="2" customFormat="1" ht="21.75" customHeight="1">
      <c r="A351" s="32"/>
      <c r="B351" s="157"/>
      <c r="C351" s="158" t="s">
        <v>708</v>
      </c>
      <c r="D351" s="158" t="s">
        <v>138</v>
      </c>
      <c r="E351" s="159" t="s">
        <v>709</v>
      </c>
      <c r="F351" s="160" t="s">
        <v>710</v>
      </c>
      <c r="G351" s="161" t="s">
        <v>518</v>
      </c>
      <c r="H351" s="162">
        <v>1</v>
      </c>
      <c r="I351" s="163"/>
      <c r="J351" s="164">
        <f t="shared" si="50"/>
        <v>0</v>
      </c>
      <c r="K351" s="165"/>
      <c r="L351" s="33"/>
      <c r="M351" s="166" t="s">
        <v>1</v>
      </c>
      <c r="N351" s="167" t="s">
        <v>42</v>
      </c>
      <c r="O351" s="58"/>
      <c r="P351" s="168">
        <f t="shared" si="51"/>
        <v>0</v>
      </c>
      <c r="Q351" s="168">
        <v>0</v>
      </c>
      <c r="R351" s="168">
        <f t="shared" si="52"/>
        <v>0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201</v>
      </c>
      <c r="AT351" s="170" t="s">
        <v>138</v>
      </c>
      <c r="AU351" s="170" t="s">
        <v>81</v>
      </c>
      <c r="AY351" s="17" t="s">
        <v>135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81</v>
      </c>
      <c r="BK351" s="171">
        <f t="shared" si="59"/>
        <v>0</v>
      </c>
      <c r="BL351" s="17" t="s">
        <v>201</v>
      </c>
      <c r="BM351" s="170" t="s">
        <v>711</v>
      </c>
    </row>
    <row r="352" spans="1:65" s="2" customFormat="1" ht="21.75" customHeight="1">
      <c r="A352" s="32"/>
      <c r="B352" s="157"/>
      <c r="C352" s="158" t="s">
        <v>712</v>
      </c>
      <c r="D352" s="158" t="s">
        <v>138</v>
      </c>
      <c r="E352" s="159" t="s">
        <v>713</v>
      </c>
      <c r="F352" s="160" t="s">
        <v>714</v>
      </c>
      <c r="G352" s="161" t="s">
        <v>518</v>
      </c>
      <c r="H352" s="162">
        <v>2</v>
      </c>
      <c r="I352" s="163"/>
      <c r="J352" s="164">
        <f t="shared" si="50"/>
        <v>0</v>
      </c>
      <c r="K352" s="165"/>
      <c r="L352" s="33"/>
      <c r="M352" s="166" t="s">
        <v>1</v>
      </c>
      <c r="N352" s="167" t="s">
        <v>42</v>
      </c>
      <c r="O352" s="58"/>
      <c r="P352" s="168">
        <f t="shared" si="51"/>
        <v>0</v>
      </c>
      <c r="Q352" s="168">
        <v>0</v>
      </c>
      <c r="R352" s="168">
        <f t="shared" si="52"/>
        <v>0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201</v>
      </c>
      <c r="AT352" s="170" t="s">
        <v>138</v>
      </c>
      <c r="AU352" s="170" t="s">
        <v>81</v>
      </c>
      <c r="AY352" s="17" t="s">
        <v>135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81</v>
      </c>
      <c r="BK352" s="171">
        <f t="shared" si="59"/>
        <v>0</v>
      </c>
      <c r="BL352" s="17" t="s">
        <v>201</v>
      </c>
      <c r="BM352" s="170" t="s">
        <v>715</v>
      </c>
    </row>
    <row r="353" spans="1:65" s="12" customFormat="1" ht="22.9" customHeight="1">
      <c r="B353" s="144"/>
      <c r="D353" s="145" t="s">
        <v>75</v>
      </c>
      <c r="E353" s="155" t="s">
        <v>716</v>
      </c>
      <c r="F353" s="155" t="s">
        <v>717</v>
      </c>
      <c r="I353" s="147"/>
      <c r="J353" s="156">
        <f>BK353</f>
        <v>0</v>
      </c>
      <c r="L353" s="144"/>
      <c r="M353" s="149"/>
      <c r="N353" s="150"/>
      <c r="O353" s="150"/>
      <c r="P353" s="151">
        <f>SUM(P354:P361)</f>
        <v>0</v>
      </c>
      <c r="Q353" s="150"/>
      <c r="R353" s="151">
        <f>SUM(R354:R361)</f>
        <v>0.24404169999999997</v>
      </c>
      <c r="S353" s="150"/>
      <c r="T353" s="152">
        <f>SUM(T354:T361)</f>
        <v>0</v>
      </c>
      <c r="AR353" s="145" t="s">
        <v>81</v>
      </c>
      <c r="AT353" s="153" t="s">
        <v>75</v>
      </c>
      <c r="AU353" s="153" t="s">
        <v>84</v>
      </c>
      <c r="AY353" s="145" t="s">
        <v>135</v>
      </c>
      <c r="BK353" s="154">
        <f>SUM(BK354:BK361)</f>
        <v>0</v>
      </c>
    </row>
    <row r="354" spans="1:65" s="2" customFormat="1" ht="21.75" customHeight="1">
      <c r="A354" s="32"/>
      <c r="B354" s="157"/>
      <c r="C354" s="158" t="s">
        <v>718</v>
      </c>
      <c r="D354" s="158" t="s">
        <v>138</v>
      </c>
      <c r="E354" s="159" t="s">
        <v>719</v>
      </c>
      <c r="F354" s="160" t="s">
        <v>720</v>
      </c>
      <c r="G354" s="161" t="s">
        <v>141</v>
      </c>
      <c r="H354" s="162">
        <v>4.13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3.7670000000000002E-2</v>
      </c>
      <c r="R354" s="168">
        <f>Q354*H354</f>
        <v>0.1555771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201</v>
      </c>
      <c r="AT354" s="170" t="s">
        <v>138</v>
      </c>
      <c r="AU354" s="170" t="s">
        <v>81</v>
      </c>
      <c r="AY354" s="17" t="s">
        <v>135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81</v>
      </c>
      <c r="BK354" s="171">
        <f>ROUND(I354*H354,2)</f>
        <v>0</v>
      </c>
      <c r="BL354" s="17" t="s">
        <v>201</v>
      </c>
      <c r="BM354" s="170" t="s">
        <v>721</v>
      </c>
    </row>
    <row r="355" spans="1:65" s="13" customFormat="1">
      <c r="B355" s="172"/>
      <c r="D355" s="173" t="s">
        <v>144</v>
      </c>
      <c r="E355" s="174" t="s">
        <v>1</v>
      </c>
      <c r="F355" s="175" t="s">
        <v>151</v>
      </c>
      <c r="H355" s="176">
        <v>4.13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144</v>
      </c>
      <c r="AU355" s="174" t="s">
        <v>81</v>
      </c>
      <c r="AV355" s="13" t="s">
        <v>81</v>
      </c>
      <c r="AW355" s="13" t="s">
        <v>33</v>
      </c>
      <c r="AX355" s="13" t="s">
        <v>76</v>
      </c>
      <c r="AY355" s="174" t="s">
        <v>135</v>
      </c>
    </row>
    <row r="356" spans="1:65" s="14" customFormat="1">
      <c r="B356" s="181"/>
      <c r="D356" s="173" t="s">
        <v>144</v>
      </c>
      <c r="E356" s="182" t="s">
        <v>1</v>
      </c>
      <c r="F356" s="183" t="s">
        <v>152</v>
      </c>
      <c r="H356" s="184">
        <v>4.13</v>
      </c>
      <c r="I356" s="185"/>
      <c r="L356" s="181"/>
      <c r="M356" s="186"/>
      <c r="N356" s="187"/>
      <c r="O356" s="187"/>
      <c r="P356" s="187"/>
      <c r="Q356" s="187"/>
      <c r="R356" s="187"/>
      <c r="S356" s="187"/>
      <c r="T356" s="188"/>
      <c r="AT356" s="182" t="s">
        <v>144</v>
      </c>
      <c r="AU356" s="182" t="s">
        <v>81</v>
      </c>
      <c r="AV356" s="14" t="s">
        <v>142</v>
      </c>
      <c r="AW356" s="14" t="s">
        <v>33</v>
      </c>
      <c r="AX356" s="14" t="s">
        <v>84</v>
      </c>
      <c r="AY356" s="182" t="s">
        <v>135</v>
      </c>
    </row>
    <row r="357" spans="1:65" s="2" customFormat="1" ht="16.5" customHeight="1">
      <c r="A357" s="32"/>
      <c r="B357" s="157"/>
      <c r="C357" s="158" t="s">
        <v>722</v>
      </c>
      <c r="D357" s="158" t="s">
        <v>138</v>
      </c>
      <c r="E357" s="159" t="s">
        <v>723</v>
      </c>
      <c r="F357" s="160" t="s">
        <v>724</v>
      </c>
      <c r="G357" s="161" t="s">
        <v>141</v>
      </c>
      <c r="H357" s="162">
        <v>4.13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2.9999999999999997E-4</v>
      </c>
      <c r="R357" s="168">
        <f>Q357*H357</f>
        <v>1.2389999999999999E-3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201</v>
      </c>
      <c r="AT357" s="170" t="s">
        <v>138</v>
      </c>
      <c r="AU357" s="170" t="s">
        <v>81</v>
      </c>
      <c r="AY357" s="17" t="s">
        <v>135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81</v>
      </c>
      <c r="BK357" s="171">
        <f>ROUND(I357*H357,2)</f>
        <v>0</v>
      </c>
      <c r="BL357" s="17" t="s">
        <v>201</v>
      </c>
      <c r="BM357" s="170" t="s">
        <v>725</v>
      </c>
    </row>
    <row r="358" spans="1:65" s="2" customFormat="1" ht="16.5" customHeight="1">
      <c r="A358" s="32"/>
      <c r="B358" s="157"/>
      <c r="C358" s="196" t="s">
        <v>726</v>
      </c>
      <c r="D358" s="196" t="s">
        <v>194</v>
      </c>
      <c r="E358" s="197" t="s">
        <v>727</v>
      </c>
      <c r="F358" s="198" t="s">
        <v>728</v>
      </c>
      <c r="G358" s="199" t="s">
        <v>141</v>
      </c>
      <c r="H358" s="200">
        <v>4.5430000000000001</v>
      </c>
      <c r="I358" s="201"/>
      <c r="J358" s="202">
        <f>ROUND(I358*H358,2)</f>
        <v>0</v>
      </c>
      <c r="K358" s="203"/>
      <c r="L358" s="204"/>
      <c r="M358" s="205" t="s">
        <v>1</v>
      </c>
      <c r="N358" s="206" t="s">
        <v>42</v>
      </c>
      <c r="O358" s="58"/>
      <c r="P358" s="168">
        <f>O358*H358</f>
        <v>0</v>
      </c>
      <c r="Q358" s="168">
        <v>1.9199999999999998E-2</v>
      </c>
      <c r="R358" s="168">
        <f>Q358*H358</f>
        <v>8.72256E-2</v>
      </c>
      <c r="S358" s="168">
        <v>0</v>
      </c>
      <c r="T358" s="16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285</v>
      </c>
      <c r="AT358" s="170" t="s">
        <v>194</v>
      </c>
      <c r="AU358" s="170" t="s">
        <v>81</v>
      </c>
      <c r="AY358" s="17" t="s">
        <v>135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81</v>
      </c>
      <c r="BK358" s="171">
        <f>ROUND(I358*H358,2)</f>
        <v>0</v>
      </c>
      <c r="BL358" s="17" t="s">
        <v>201</v>
      </c>
      <c r="BM358" s="170" t="s">
        <v>729</v>
      </c>
    </row>
    <row r="359" spans="1:65" s="13" customFormat="1">
      <c r="B359" s="172"/>
      <c r="D359" s="173" t="s">
        <v>144</v>
      </c>
      <c r="E359" s="174" t="s">
        <v>1</v>
      </c>
      <c r="F359" s="175" t="s">
        <v>730</v>
      </c>
      <c r="H359" s="176">
        <v>4.5430000000000001</v>
      </c>
      <c r="I359" s="177"/>
      <c r="L359" s="172"/>
      <c r="M359" s="178"/>
      <c r="N359" s="179"/>
      <c r="O359" s="179"/>
      <c r="P359" s="179"/>
      <c r="Q359" s="179"/>
      <c r="R359" s="179"/>
      <c r="S359" s="179"/>
      <c r="T359" s="180"/>
      <c r="AT359" s="174" t="s">
        <v>144</v>
      </c>
      <c r="AU359" s="174" t="s">
        <v>81</v>
      </c>
      <c r="AV359" s="13" t="s">
        <v>81</v>
      </c>
      <c r="AW359" s="13" t="s">
        <v>33</v>
      </c>
      <c r="AX359" s="13" t="s">
        <v>84</v>
      </c>
      <c r="AY359" s="174" t="s">
        <v>135</v>
      </c>
    </row>
    <row r="360" spans="1:65" s="2" customFormat="1" ht="21.75" customHeight="1">
      <c r="A360" s="32"/>
      <c r="B360" s="157"/>
      <c r="C360" s="158" t="s">
        <v>731</v>
      </c>
      <c r="D360" s="158" t="s">
        <v>138</v>
      </c>
      <c r="E360" s="159" t="s">
        <v>732</v>
      </c>
      <c r="F360" s="160" t="s">
        <v>733</v>
      </c>
      <c r="G360" s="161" t="s">
        <v>232</v>
      </c>
      <c r="H360" s="162">
        <v>0.24399999999999999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0</v>
      </c>
      <c r="R360" s="168">
        <f>Q360*H360</f>
        <v>0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201</v>
      </c>
      <c r="AT360" s="170" t="s">
        <v>138</v>
      </c>
      <c r="AU360" s="170" t="s">
        <v>81</v>
      </c>
      <c r="AY360" s="17" t="s">
        <v>135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81</v>
      </c>
      <c r="BK360" s="171">
        <f>ROUND(I360*H360,2)</f>
        <v>0</v>
      </c>
      <c r="BL360" s="17" t="s">
        <v>201</v>
      </c>
      <c r="BM360" s="170" t="s">
        <v>734</v>
      </c>
    </row>
    <row r="361" spans="1:65" s="2" customFormat="1" ht="21.75" customHeight="1">
      <c r="A361" s="32"/>
      <c r="B361" s="157"/>
      <c r="C361" s="158" t="s">
        <v>735</v>
      </c>
      <c r="D361" s="158" t="s">
        <v>138</v>
      </c>
      <c r="E361" s="159" t="s">
        <v>736</v>
      </c>
      <c r="F361" s="160" t="s">
        <v>737</v>
      </c>
      <c r="G361" s="161" t="s">
        <v>232</v>
      </c>
      <c r="H361" s="162">
        <v>0.24399999999999999</v>
      </c>
      <c r="I361" s="163"/>
      <c r="J361" s="164">
        <f>ROUND(I361*H361,2)</f>
        <v>0</v>
      </c>
      <c r="K361" s="165"/>
      <c r="L361" s="33"/>
      <c r="M361" s="166" t="s">
        <v>1</v>
      </c>
      <c r="N361" s="167" t="s">
        <v>42</v>
      </c>
      <c r="O361" s="58"/>
      <c r="P361" s="168">
        <f>O361*H361</f>
        <v>0</v>
      </c>
      <c r="Q361" s="168">
        <v>0</v>
      </c>
      <c r="R361" s="168">
        <f>Q361*H361</f>
        <v>0</v>
      </c>
      <c r="S361" s="168">
        <v>0</v>
      </c>
      <c r="T361" s="169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201</v>
      </c>
      <c r="AT361" s="170" t="s">
        <v>138</v>
      </c>
      <c r="AU361" s="170" t="s">
        <v>81</v>
      </c>
      <c r="AY361" s="17" t="s">
        <v>135</v>
      </c>
      <c r="BE361" s="171">
        <f>IF(N361="základní",J361,0)</f>
        <v>0</v>
      </c>
      <c r="BF361" s="171">
        <f>IF(N361="snížená",J361,0)</f>
        <v>0</v>
      </c>
      <c r="BG361" s="171">
        <f>IF(N361="zákl. přenesená",J361,0)</f>
        <v>0</v>
      </c>
      <c r="BH361" s="171">
        <f>IF(N361="sníž. přenesená",J361,0)</f>
        <v>0</v>
      </c>
      <c r="BI361" s="171">
        <f>IF(N361="nulová",J361,0)</f>
        <v>0</v>
      </c>
      <c r="BJ361" s="17" t="s">
        <v>81</v>
      </c>
      <c r="BK361" s="171">
        <f>ROUND(I361*H361,2)</f>
        <v>0</v>
      </c>
      <c r="BL361" s="17" t="s">
        <v>201</v>
      </c>
      <c r="BM361" s="170" t="s">
        <v>738</v>
      </c>
    </row>
    <row r="362" spans="1:65" s="12" customFormat="1" ht="22.9" customHeight="1">
      <c r="B362" s="144"/>
      <c r="D362" s="145" t="s">
        <v>75</v>
      </c>
      <c r="E362" s="155" t="s">
        <v>739</v>
      </c>
      <c r="F362" s="155" t="s">
        <v>740</v>
      </c>
      <c r="I362" s="147"/>
      <c r="J362" s="156">
        <f>BK362</f>
        <v>0</v>
      </c>
      <c r="L362" s="144"/>
      <c r="M362" s="149"/>
      <c r="N362" s="150"/>
      <c r="O362" s="150"/>
      <c r="P362" s="151">
        <f>SUM(P363:P371)</f>
        <v>0</v>
      </c>
      <c r="Q362" s="150"/>
      <c r="R362" s="151">
        <f>SUM(R363:R371)</f>
        <v>7.060800000000001E-4</v>
      </c>
      <c r="S362" s="150"/>
      <c r="T362" s="152">
        <f>SUM(T363:T371)</f>
        <v>1.1310000000000001E-2</v>
      </c>
      <c r="AR362" s="145" t="s">
        <v>81</v>
      </c>
      <c r="AT362" s="153" t="s">
        <v>75</v>
      </c>
      <c r="AU362" s="153" t="s">
        <v>84</v>
      </c>
      <c r="AY362" s="145" t="s">
        <v>135</v>
      </c>
      <c r="BK362" s="154">
        <f>SUM(BK363:BK371)</f>
        <v>0</v>
      </c>
    </row>
    <row r="363" spans="1:65" s="2" customFormat="1" ht="21.75" customHeight="1">
      <c r="A363" s="32"/>
      <c r="B363" s="157"/>
      <c r="C363" s="158" t="s">
        <v>741</v>
      </c>
      <c r="D363" s="158" t="s">
        <v>138</v>
      </c>
      <c r="E363" s="159" t="s">
        <v>742</v>
      </c>
      <c r="F363" s="160" t="s">
        <v>743</v>
      </c>
      <c r="G363" s="161" t="s">
        <v>141</v>
      </c>
      <c r="H363" s="162">
        <v>3.77</v>
      </c>
      <c r="I363" s="163"/>
      <c r="J363" s="164">
        <f>ROUND(I363*H363,2)</f>
        <v>0</v>
      </c>
      <c r="K363" s="165"/>
      <c r="L363" s="33"/>
      <c r="M363" s="166" t="s">
        <v>1</v>
      </c>
      <c r="N363" s="167" t="s">
        <v>42</v>
      </c>
      <c r="O363" s="58"/>
      <c r="P363" s="168">
        <f>O363*H363</f>
        <v>0</v>
      </c>
      <c r="Q363" s="168">
        <v>0</v>
      </c>
      <c r="R363" s="168">
        <f>Q363*H363</f>
        <v>0</v>
      </c>
      <c r="S363" s="168">
        <v>3.0000000000000001E-3</v>
      </c>
      <c r="T363" s="169">
        <f>S363*H363</f>
        <v>1.1310000000000001E-2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201</v>
      </c>
      <c r="AT363" s="170" t="s">
        <v>138</v>
      </c>
      <c r="AU363" s="170" t="s">
        <v>81</v>
      </c>
      <c r="AY363" s="17" t="s">
        <v>135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81</v>
      </c>
      <c r="BK363" s="171">
        <f>ROUND(I363*H363,2)</f>
        <v>0</v>
      </c>
      <c r="BL363" s="17" t="s">
        <v>201</v>
      </c>
      <c r="BM363" s="170" t="s">
        <v>744</v>
      </c>
    </row>
    <row r="364" spans="1:65" s="15" customFormat="1">
      <c r="B364" s="189"/>
      <c r="D364" s="173" t="s">
        <v>144</v>
      </c>
      <c r="E364" s="190" t="s">
        <v>1</v>
      </c>
      <c r="F364" s="191" t="s">
        <v>745</v>
      </c>
      <c r="H364" s="190" t="s">
        <v>1</v>
      </c>
      <c r="I364" s="192"/>
      <c r="L364" s="189"/>
      <c r="M364" s="193"/>
      <c r="N364" s="194"/>
      <c r="O364" s="194"/>
      <c r="P364" s="194"/>
      <c r="Q364" s="194"/>
      <c r="R364" s="194"/>
      <c r="S364" s="194"/>
      <c r="T364" s="195"/>
      <c r="AT364" s="190" t="s">
        <v>144</v>
      </c>
      <c r="AU364" s="190" t="s">
        <v>81</v>
      </c>
      <c r="AV364" s="15" t="s">
        <v>84</v>
      </c>
      <c r="AW364" s="15" t="s">
        <v>33</v>
      </c>
      <c r="AX364" s="15" t="s">
        <v>76</v>
      </c>
      <c r="AY364" s="190" t="s">
        <v>135</v>
      </c>
    </row>
    <row r="365" spans="1:65" s="13" customFormat="1">
      <c r="B365" s="172"/>
      <c r="D365" s="173" t="s">
        <v>144</v>
      </c>
      <c r="E365" s="174" t="s">
        <v>1</v>
      </c>
      <c r="F365" s="175" t="s">
        <v>671</v>
      </c>
      <c r="H365" s="176">
        <v>3.77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144</v>
      </c>
      <c r="AU365" s="174" t="s">
        <v>81</v>
      </c>
      <c r="AV365" s="13" t="s">
        <v>81</v>
      </c>
      <c r="AW365" s="13" t="s">
        <v>33</v>
      </c>
      <c r="AX365" s="13" t="s">
        <v>84</v>
      </c>
      <c r="AY365" s="174" t="s">
        <v>135</v>
      </c>
    </row>
    <row r="366" spans="1:65" s="2" customFormat="1" ht="16.5" customHeight="1">
      <c r="A366" s="32"/>
      <c r="B366" s="157"/>
      <c r="C366" s="158" t="s">
        <v>746</v>
      </c>
      <c r="D366" s="158" t="s">
        <v>138</v>
      </c>
      <c r="E366" s="159" t="s">
        <v>747</v>
      </c>
      <c r="F366" s="160" t="s">
        <v>748</v>
      </c>
      <c r="G366" s="161" t="s">
        <v>296</v>
      </c>
      <c r="H366" s="162">
        <v>2.65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1.0000000000000001E-5</v>
      </c>
      <c r="R366" s="168">
        <f>Q366*H366</f>
        <v>2.65E-5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201</v>
      </c>
      <c r="AT366" s="170" t="s">
        <v>138</v>
      </c>
      <c r="AU366" s="170" t="s">
        <v>81</v>
      </c>
      <c r="AY366" s="17" t="s">
        <v>135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81</v>
      </c>
      <c r="BK366" s="171">
        <f>ROUND(I366*H366,2)</f>
        <v>0</v>
      </c>
      <c r="BL366" s="17" t="s">
        <v>201</v>
      </c>
      <c r="BM366" s="170" t="s">
        <v>749</v>
      </c>
    </row>
    <row r="367" spans="1:65" s="13" customFormat="1">
      <c r="B367" s="172"/>
      <c r="D367" s="173" t="s">
        <v>144</v>
      </c>
      <c r="E367" s="174" t="s">
        <v>1</v>
      </c>
      <c r="F367" s="175" t="s">
        <v>639</v>
      </c>
      <c r="H367" s="176">
        <v>2.65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144</v>
      </c>
      <c r="AU367" s="174" t="s">
        <v>81</v>
      </c>
      <c r="AV367" s="13" t="s">
        <v>81</v>
      </c>
      <c r="AW367" s="13" t="s">
        <v>33</v>
      </c>
      <c r="AX367" s="13" t="s">
        <v>84</v>
      </c>
      <c r="AY367" s="174" t="s">
        <v>135</v>
      </c>
    </row>
    <row r="368" spans="1:65" s="2" customFormat="1" ht="16.5" customHeight="1">
      <c r="A368" s="32"/>
      <c r="B368" s="157"/>
      <c r="C368" s="196" t="s">
        <v>750</v>
      </c>
      <c r="D368" s="196" t="s">
        <v>194</v>
      </c>
      <c r="E368" s="197" t="s">
        <v>751</v>
      </c>
      <c r="F368" s="198" t="s">
        <v>752</v>
      </c>
      <c r="G368" s="199" t="s">
        <v>296</v>
      </c>
      <c r="H368" s="200">
        <v>3.089</v>
      </c>
      <c r="I368" s="201"/>
      <c r="J368" s="202">
        <f>ROUND(I368*H368,2)</f>
        <v>0</v>
      </c>
      <c r="K368" s="203"/>
      <c r="L368" s="204"/>
      <c r="M368" s="205" t="s">
        <v>1</v>
      </c>
      <c r="N368" s="206" t="s">
        <v>42</v>
      </c>
      <c r="O368" s="58"/>
      <c r="P368" s="168">
        <f>O368*H368</f>
        <v>0</v>
      </c>
      <c r="Q368" s="168">
        <v>2.2000000000000001E-4</v>
      </c>
      <c r="R368" s="168">
        <f>Q368*H368</f>
        <v>6.7958000000000005E-4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285</v>
      </c>
      <c r="AT368" s="170" t="s">
        <v>194</v>
      </c>
      <c r="AU368" s="170" t="s">
        <v>81</v>
      </c>
      <c r="AY368" s="17" t="s">
        <v>135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81</v>
      </c>
      <c r="BK368" s="171">
        <f>ROUND(I368*H368,2)</f>
        <v>0</v>
      </c>
      <c r="BL368" s="17" t="s">
        <v>201</v>
      </c>
      <c r="BM368" s="170" t="s">
        <v>753</v>
      </c>
    </row>
    <row r="369" spans="1:65" s="13" customFormat="1">
      <c r="B369" s="172"/>
      <c r="D369" s="173" t="s">
        <v>144</v>
      </c>
      <c r="F369" s="175" t="s">
        <v>754</v>
      </c>
      <c r="H369" s="176">
        <v>3.089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144</v>
      </c>
      <c r="AU369" s="174" t="s">
        <v>81</v>
      </c>
      <c r="AV369" s="13" t="s">
        <v>81</v>
      </c>
      <c r="AW369" s="13" t="s">
        <v>3</v>
      </c>
      <c r="AX369" s="13" t="s">
        <v>84</v>
      </c>
      <c r="AY369" s="174" t="s">
        <v>135</v>
      </c>
    </row>
    <row r="370" spans="1:65" s="2" customFormat="1" ht="21.75" customHeight="1">
      <c r="A370" s="32"/>
      <c r="B370" s="157"/>
      <c r="C370" s="158" t="s">
        <v>755</v>
      </c>
      <c r="D370" s="158" t="s">
        <v>138</v>
      </c>
      <c r="E370" s="159" t="s">
        <v>756</v>
      </c>
      <c r="F370" s="160" t="s">
        <v>757</v>
      </c>
      <c r="G370" s="161" t="s">
        <v>232</v>
      </c>
      <c r="H370" s="162">
        <v>1E-3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201</v>
      </c>
      <c r="AT370" s="170" t="s">
        <v>138</v>
      </c>
      <c r="AU370" s="170" t="s">
        <v>81</v>
      </c>
      <c r="AY370" s="17" t="s">
        <v>135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81</v>
      </c>
      <c r="BK370" s="171">
        <f>ROUND(I370*H370,2)</f>
        <v>0</v>
      </c>
      <c r="BL370" s="17" t="s">
        <v>201</v>
      </c>
      <c r="BM370" s="170" t="s">
        <v>758</v>
      </c>
    </row>
    <row r="371" spans="1:65" s="2" customFormat="1" ht="21.75" customHeight="1">
      <c r="A371" s="32"/>
      <c r="B371" s="157"/>
      <c r="C371" s="158" t="s">
        <v>759</v>
      </c>
      <c r="D371" s="158" t="s">
        <v>138</v>
      </c>
      <c r="E371" s="159" t="s">
        <v>760</v>
      </c>
      <c r="F371" s="160" t="s">
        <v>761</v>
      </c>
      <c r="G371" s="161" t="s">
        <v>232</v>
      </c>
      <c r="H371" s="162">
        <v>1E-3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0</v>
      </c>
      <c r="R371" s="168">
        <f>Q371*H371</f>
        <v>0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201</v>
      </c>
      <c r="AT371" s="170" t="s">
        <v>138</v>
      </c>
      <c r="AU371" s="170" t="s">
        <v>81</v>
      </c>
      <c r="AY371" s="17" t="s">
        <v>135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81</v>
      </c>
      <c r="BK371" s="171">
        <f>ROUND(I371*H371,2)</f>
        <v>0</v>
      </c>
      <c r="BL371" s="17" t="s">
        <v>201</v>
      </c>
      <c r="BM371" s="170" t="s">
        <v>762</v>
      </c>
    </row>
    <row r="372" spans="1:65" s="12" customFormat="1" ht="22.9" customHeight="1">
      <c r="B372" s="144"/>
      <c r="D372" s="145" t="s">
        <v>75</v>
      </c>
      <c r="E372" s="155" t="s">
        <v>763</v>
      </c>
      <c r="F372" s="155" t="s">
        <v>764</v>
      </c>
      <c r="I372" s="147"/>
      <c r="J372" s="156">
        <f>BK372</f>
        <v>0</v>
      </c>
      <c r="L372" s="144"/>
      <c r="M372" s="149"/>
      <c r="N372" s="150"/>
      <c r="O372" s="150"/>
      <c r="P372" s="151">
        <f>SUM(P373:P387)</f>
        <v>0</v>
      </c>
      <c r="Q372" s="150"/>
      <c r="R372" s="151">
        <f>SUM(R373:R387)</f>
        <v>1.1671288999999998</v>
      </c>
      <c r="S372" s="150"/>
      <c r="T372" s="152">
        <f>SUM(T373:T387)</f>
        <v>0</v>
      </c>
      <c r="AR372" s="145" t="s">
        <v>81</v>
      </c>
      <c r="AT372" s="153" t="s">
        <v>75</v>
      </c>
      <c r="AU372" s="153" t="s">
        <v>84</v>
      </c>
      <c r="AY372" s="145" t="s">
        <v>135</v>
      </c>
      <c r="BK372" s="154">
        <f>SUM(BK373:BK387)</f>
        <v>0</v>
      </c>
    </row>
    <row r="373" spans="1:65" s="2" customFormat="1" ht="21.75" customHeight="1">
      <c r="A373" s="32"/>
      <c r="B373" s="157"/>
      <c r="C373" s="158" t="s">
        <v>765</v>
      </c>
      <c r="D373" s="158" t="s">
        <v>138</v>
      </c>
      <c r="E373" s="159" t="s">
        <v>766</v>
      </c>
      <c r="F373" s="160" t="s">
        <v>767</v>
      </c>
      <c r="G373" s="161" t="s">
        <v>296</v>
      </c>
      <c r="H373" s="162">
        <v>11.41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3.5E-4</v>
      </c>
      <c r="R373" s="168">
        <f>Q373*H373</f>
        <v>3.9934999999999997E-3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201</v>
      </c>
      <c r="AT373" s="170" t="s">
        <v>138</v>
      </c>
      <c r="AU373" s="170" t="s">
        <v>81</v>
      </c>
      <c r="AY373" s="17" t="s">
        <v>135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81</v>
      </c>
      <c r="BK373" s="171">
        <f>ROUND(I373*H373,2)</f>
        <v>0</v>
      </c>
      <c r="BL373" s="17" t="s">
        <v>201</v>
      </c>
      <c r="BM373" s="170" t="s">
        <v>768</v>
      </c>
    </row>
    <row r="374" spans="1:65" s="13" customFormat="1">
      <c r="B374" s="172"/>
      <c r="D374" s="173" t="s">
        <v>144</v>
      </c>
      <c r="E374" s="174" t="s">
        <v>1</v>
      </c>
      <c r="F374" s="175" t="s">
        <v>640</v>
      </c>
      <c r="H374" s="176">
        <v>4.34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144</v>
      </c>
      <c r="AU374" s="174" t="s">
        <v>81</v>
      </c>
      <c r="AV374" s="13" t="s">
        <v>81</v>
      </c>
      <c r="AW374" s="13" t="s">
        <v>33</v>
      </c>
      <c r="AX374" s="13" t="s">
        <v>76</v>
      </c>
      <c r="AY374" s="174" t="s">
        <v>135</v>
      </c>
    </row>
    <row r="375" spans="1:65" s="13" customFormat="1">
      <c r="B375" s="172"/>
      <c r="D375" s="173" t="s">
        <v>144</v>
      </c>
      <c r="E375" s="174" t="s">
        <v>1</v>
      </c>
      <c r="F375" s="175" t="s">
        <v>769</v>
      </c>
      <c r="H375" s="176">
        <v>7.07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144</v>
      </c>
      <c r="AU375" s="174" t="s">
        <v>81</v>
      </c>
      <c r="AV375" s="13" t="s">
        <v>81</v>
      </c>
      <c r="AW375" s="13" t="s">
        <v>33</v>
      </c>
      <c r="AX375" s="13" t="s">
        <v>76</v>
      </c>
      <c r="AY375" s="174" t="s">
        <v>135</v>
      </c>
    </row>
    <row r="376" spans="1:65" s="14" customFormat="1">
      <c r="B376" s="181"/>
      <c r="D376" s="173" t="s">
        <v>144</v>
      </c>
      <c r="E376" s="182" t="s">
        <v>1</v>
      </c>
      <c r="F376" s="183" t="s">
        <v>152</v>
      </c>
      <c r="H376" s="184">
        <v>11.41</v>
      </c>
      <c r="I376" s="185"/>
      <c r="L376" s="181"/>
      <c r="M376" s="186"/>
      <c r="N376" s="187"/>
      <c r="O376" s="187"/>
      <c r="P376" s="187"/>
      <c r="Q376" s="187"/>
      <c r="R376" s="187"/>
      <c r="S376" s="187"/>
      <c r="T376" s="188"/>
      <c r="AT376" s="182" t="s">
        <v>144</v>
      </c>
      <c r="AU376" s="182" t="s">
        <v>81</v>
      </c>
      <c r="AV376" s="14" t="s">
        <v>142</v>
      </c>
      <c r="AW376" s="14" t="s">
        <v>33</v>
      </c>
      <c r="AX376" s="14" t="s">
        <v>84</v>
      </c>
      <c r="AY376" s="182" t="s">
        <v>135</v>
      </c>
    </row>
    <row r="377" spans="1:65" s="2" customFormat="1" ht="16.5" customHeight="1">
      <c r="A377" s="32"/>
      <c r="B377" s="157"/>
      <c r="C377" s="196" t="s">
        <v>770</v>
      </c>
      <c r="D377" s="196" t="s">
        <v>194</v>
      </c>
      <c r="E377" s="197" t="s">
        <v>771</v>
      </c>
      <c r="F377" s="198" t="s">
        <v>772</v>
      </c>
      <c r="G377" s="199" t="s">
        <v>191</v>
      </c>
      <c r="H377" s="200">
        <v>31.378</v>
      </c>
      <c r="I377" s="201"/>
      <c r="J377" s="202">
        <f>ROUND(I377*H377,2)</f>
        <v>0</v>
      </c>
      <c r="K377" s="203"/>
      <c r="L377" s="204"/>
      <c r="M377" s="205" t="s">
        <v>1</v>
      </c>
      <c r="N377" s="206" t="s">
        <v>42</v>
      </c>
      <c r="O377" s="58"/>
      <c r="P377" s="168">
        <f>O377*H377</f>
        <v>0</v>
      </c>
      <c r="Q377" s="168">
        <v>0</v>
      </c>
      <c r="R377" s="168">
        <f>Q377*H377</f>
        <v>0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285</v>
      </c>
      <c r="AT377" s="170" t="s">
        <v>194</v>
      </c>
      <c r="AU377" s="170" t="s">
        <v>81</v>
      </c>
      <c r="AY377" s="17" t="s">
        <v>135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81</v>
      </c>
      <c r="BK377" s="171">
        <f>ROUND(I377*H377,2)</f>
        <v>0</v>
      </c>
      <c r="BL377" s="17" t="s">
        <v>201</v>
      </c>
      <c r="BM377" s="170" t="s">
        <v>773</v>
      </c>
    </row>
    <row r="378" spans="1:65" s="13" customFormat="1">
      <c r="B378" s="172"/>
      <c r="D378" s="173" t="s">
        <v>144</v>
      </c>
      <c r="E378" s="174" t="s">
        <v>1</v>
      </c>
      <c r="F378" s="175" t="s">
        <v>774</v>
      </c>
      <c r="H378" s="176">
        <v>31.378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144</v>
      </c>
      <c r="AU378" s="174" t="s">
        <v>81</v>
      </c>
      <c r="AV378" s="13" t="s">
        <v>81</v>
      </c>
      <c r="AW378" s="13" t="s">
        <v>33</v>
      </c>
      <c r="AX378" s="13" t="s">
        <v>84</v>
      </c>
      <c r="AY378" s="174" t="s">
        <v>135</v>
      </c>
    </row>
    <row r="379" spans="1:65" s="2" customFormat="1" ht="21.75" customHeight="1">
      <c r="A379" s="32"/>
      <c r="B379" s="157"/>
      <c r="C379" s="158" t="s">
        <v>775</v>
      </c>
      <c r="D379" s="158" t="s">
        <v>138</v>
      </c>
      <c r="E379" s="159" t="s">
        <v>776</v>
      </c>
      <c r="F379" s="160" t="s">
        <v>777</v>
      </c>
      <c r="G379" s="161" t="s">
        <v>141</v>
      </c>
      <c r="H379" s="162">
        <v>22.82</v>
      </c>
      <c r="I379" s="163"/>
      <c r="J379" s="164">
        <f>ROUND(I379*H379,2)</f>
        <v>0</v>
      </c>
      <c r="K379" s="165"/>
      <c r="L379" s="33"/>
      <c r="M379" s="166" t="s">
        <v>1</v>
      </c>
      <c r="N379" s="167" t="s">
        <v>42</v>
      </c>
      <c r="O379" s="58"/>
      <c r="P379" s="168">
        <f>O379*H379</f>
        <v>0</v>
      </c>
      <c r="Q379" s="168">
        <v>3.3619999999999997E-2</v>
      </c>
      <c r="R379" s="168">
        <f>Q379*H379</f>
        <v>0.7672083999999999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201</v>
      </c>
      <c r="AT379" s="170" t="s">
        <v>138</v>
      </c>
      <c r="AU379" s="170" t="s">
        <v>81</v>
      </c>
      <c r="AY379" s="17" t="s">
        <v>135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81</v>
      </c>
      <c r="BK379" s="171">
        <f>ROUND(I379*H379,2)</f>
        <v>0</v>
      </c>
      <c r="BL379" s="17" t="s">
        <v>201</v>
      </c>
      <c r="BM379" s="170" t="s">
        <v>778</v>
      </c>
    </row>
    <row r="380" spans="1:65" s="13" customFormat="1">
      <c r="B380" s="172"/>
      <c r="D380" s="173" t="s">
        <v>144</v>
      </c>
      <c r="E380" s="174" t="s">
        <v>1</v>
      </c>
      <c r="F380" s="175" t="s">
        <v>779</v>
      </c>
      <c r="H380" s="176">
        <v>8.68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144</v>
      </c>
      <c r="AU380" s="174" t="s">
        <v>81</v>
      </c>
      <c r="AV380" s="13" t="s">
        <v>81</v>
      </c>
      <c r="AW380" s="13" t="s">
        <v>33</v>
      </c>
      <c r="AX380" s="13" t="s">
        <v>76</v>
      </c>
      <c r="AY380" s="174" t="s">
        <v>135</v>
      </c>
    </row>
    <row r="381" spans="1:65" s="13" customFormat="1">
      <c r="B381" s="172"/>
      <c r="D381" s="173" t="s">
        <v>144</v>
      </c>
      <c r="E381" s="174" t="s">
        <v>1</v>
      </c>
      <c r="F381" s="175" t="s">
        <v>780</v>
      </c>
      <c r="H381" s="176">
        <v>14.14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144</v>
      </c>
      <c r="AU381" s="174" t="s">
        <v>81</v>
      </c>
      <c r="AV381" s="13" t="s">
        <v>81</v>
      </c>
      <c r="AW381" s="13" t="s">
        <v>33</v>
      </c>
      <c r="AX381" s="13" t="s">
        <v>76</v>
      </c>
      <c r="AY381" s="174" t="s">
        <v>135</v>
      </c>
    </row>
    <row r="382" spans="1:65" s="14" customFormat="1">
      <c r="B382" s="181"/>
      <c r="D382" s="173" t="s">
        <v>144</v>
      </c>
      <c r="E382" s="182" t="s">
        <v>1</v>
      </c>
      <c r="F382" s="183" t="s">
        <v>152</v>
      </c>
      <c r="H382" s="184">
        <v>22.82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144</v>
      </c>
      <c r="AU382" s="182" t="s">
        <v>81</v>
      </c>
      <c r="AV382" s="14" t="s">
        <v>142</v>
      </c>
      <c r="AW382" s="14" t="s">
        <v>33</v>
      </c>
      <c r="AX382" s="14" t="s">
        <v>84</v>
      </c>
      <c r="AY382" s="182" t="s">
        <v>135</v>
      </c>
    </row>
    <row r="383" spans="1:65" s="2" customFormat="1" ht="21.75" customHeight="1">
      <c r="A383" s="32"/>
      <c r="B383" s="157"/>
      <c r="C383" s="196" t="s">
        <v>781</v>
      </c>
      <c r="D383" s="196" t="s">
        <v>194</v>
      </c>
      <c r="E383" s="197" t="s">
        <v>782</v>
      </c>
      <c r="F383" s="198" t="s">
        <v>783</v>
      </c>
      <c r="G383" s="199" t="s">
        <v>141</v>
      </c>
      <c r="H383" s="200">
        <v>25.102</v>
      </c>
      <c r="I383" s="201"/>
      <c r="J383" s="202">
        <f>ROUND(I383*H383,2)</f>
        <v>0</v>
      </c>
      <c r="K383" s="203"/>
      <c r="L383" s="204"/>
      <c r="M383" s="205" t="s">
        <v>1</v>
      </c>
      <c r="N383" s="206" t="s">
        <v>42</v>
      </c>
      <c r="O383" s="58"/>
      <c r="P383" s="168">
        <f>O383*H383</f>
        <v>0</v>
      </c>
      <c r="Q383" s="168">
        <v>1.55E-2</v>
      </c>
      <c r="R383" s="168">
        <f>Q383*H383</f>
        <v>0.38908100000000001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285</v>
      </c>
      <c r="AT383" s="170" t="s">
        <v>194</v>
      </c>
      <c r="AU383" s="170" t="s">
        <v>81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81</v>
      </c>
      <c r="BK383" s="171">
        <f>ROUND(I383*H383,2)</f>
        <v>0</v>
      </c>
      <c r="BL383" s="17" t="s">
        <v>201</v>
      </c>
      <c r="BM383" s="170" t="s">
        <v>784</v>
      </c>
    </row>
    <row r="384" spans="1:65" s="13" customFormat="1">
      <c r="B384" s="172"/>
      <c r="D384" s="173" t="s">
        <v>144</v>
      </c>
      <c r="E384" s="174" t="s">
        <v>1</v>
      </c>
      <c r="F384" s="175" t="s">
        <v>785</v>
      </c>
      <c r="H384" s="176">
        <v>25.102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81</v>
      </c>
      <c r="AV384" s="13" t="s">
        <v>81</v>
      </c>
      <c r="AW384" s="13" t="s">
        <v>33</v>
      </c>
      <c r="AX384" s="13" t="s">
        <v>84</v>
      </c>
      <c r="AY384" s="174" t="s">
        <v>135</v>
      </c>
    </row>
    <row r="385" spans="1:65" s="2" customFormat="1" ht="16.5" customHeight="1">
      <c r="A385" s="32"/>
      <c r="B385" s="157"/>
      <c r="C385" s="158" t="s">
        <v>786</v>
      </c>
      <c r="D385" s="158" t="s">
        <v>138</v>
      </c>
      <c r="E385" s="159" t="s">
        <v>787</v>
      </c>
      <c r="F385" s="160" t="s">
        <v>788</v>
      </c>
      <c r="G385" s="161" t="s">
        <v>141</v>
      </c>
      <c r="H385" s="162">
        <v>22.82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2.9999999999999997E-4</v>
      </c>
      <c r="R385" s="168">
        <f>Q385*H385</f>
        <v>6.8459999999999997E-3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201</v>
      </c>
      <c r="AT385" s="170" t="s">
        <v>138</v>
      </c>
      <c r="AU385" s="170" t="s">
        <v>81</v>
      </c>
      <c r="AY385" s="17" t="s">
        <v>135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81</v>
      </c>
      <c r="BK385" s="171">
        <f>ROUND(I385*H385,2)</f>
        <v>0</v>
      </c>
      <c r="BL385" s="17" t="s">
        <v>201</v>
      </c>
      <c r="BM385" s="170" t="s">
        <v>789</v>
      </c>
    </row>
    <row r="386" spans="1:65" s="2" customFormat="1" ht="21.75" customHeight="1">
      <c r="A386" s="32"/>
      <c r="B386" s="157"/>
      <c r="C386" s="158" t="s">
        <v>790</v>
      </c>
      <c r="D386" s="158" t="s">
        <v>138</v>
      </c>
      <c r="E386" s="159" t="s">
        <v>791</v>
      </c>
      <c r="F386" s="160" t="s">
        <v>792</v>
      </c>
      <c r="G386" s="161" t="s">
        <v>232</v>
      </c>
      <c r="H386" s="162">
        <v>1.167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201</v>
      </c>
      <c r="AT386" s="170" t="s">
        <v>138</v>
      </c>
      <c r="AU386" s="170" t="s">
        <v>81</v>
      </c>
      <c r="AY386" s="17" t="s">
        <v>135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81</v>
      </c>
      <c r="BK386" s="171">
        <f>ROUND(I386*H386,2)</f>
        <v>0</v>
      </c>
      <c r="BL386" s="17" t="s">
        <v>201</v>
      </c>
      <c r="BM386" s="170" t="s">
        <v>793</v>
      </c>
    </row>
    <row r="387" spans="1:65" s="2" customFormat="1" ht="21.75" customHeight="1">
      <c r="A387" s="32"/>
      <c r="B387" s="157"/>
      <c r="C387" s="158" t="s">
        <v>794</v>
      </c>
      <c r="D387" s="158" t="s">
        <v>138</v>
      </c>
      <c r="E387" s="159" t="s">
        <v>795</v>
      </c>
      <c r="F387" s="160" t="s">
        <v>796</v>
      </c>
      <c r="G387" s="161" t="s">
        <v>232</v>
      </c>
      <c r="H387" s="162">
        <v>1.167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201</v>
      </c>
      <c r="AT387" s="170" t="s">
        <v>138</v>
      </c>
      <c r="AU387" s="170" t="s">
        <v>81</v>
      </c>
      <c r="AY387" s="17" t="s">
        <v>135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81</v>
      </c>
      <c r="BK387" s="171">
        <f>ROUND(I387*H387,2)</f>
        <v>0</v>
      </c>
      <c r="BL387" s="17" t="s">
        <v>201</v>
      </c>
      <c r="BM387" s="170" t="s">
        <v>797</v>
      </c>
    </row>
    <row r="388" spans="1:65" s="12" customFormat="1" ht="22.9" customHeight="1">
      <c r="B388" s="144"/>
      <c r="D388" s="145" t="s">
        <v>75</v>
      </c>
      <c r="E388" s="155" t="s">
        <v>798</v>
      </c>
      <c r="F388" s="155" t="s">
        <v>799</v>
      </c>
      <c r="I388" s="147"/>
      <c r="J388" s="156">
        <f>BK388</f>
        <v>0</v>
      </c>
      <c r="L388" s="144"/>
      <c r="M388" s="149"/>
      <c r="N388" s="150"/>
      <c r="O388" s="150"/>
      <c r="P388" s="151">
        <f>SUM(P389:P393)</f>
        <v>0</v>
      </c>
      <c r="Q388" s="150"/>
      <c r="R388" s="151">
        <f>SUM(R389:R393)</f>
        <v>1.6169999999999999E-3</v>
      </c>
      <c r="S388" s="150"/>
      <c r="T388" s="152">
        <f>SUM(T389:T393)</f>
        <v>0</v>
      </c>
      <c r="AR388" s="145" t="s">
        <v>81</v>
      </c>
      <c r="AT388" s="153" t="s">
        <v>75</v>
      </c>
      <c r="AU388" s="153" t="s">
        <v>84</v>
      </c>
      <c r="AY388" s="145" t="s">
        <v>135</v>
      </c>
      <c r="BK388" s="154">
        <f>SUM(BK389:BK393)</f>
        <v>0</v>
      </c>
    </row>
    <row r="389" spans="1:65" s="2" customFormat="1" ht="21.75" customHeight="1">
      <c r="A389" s="32"/>
      <c r="B389" s="157"/>
      <c r="C389" s="158" t="s">
        <v>800</v>
      </c>
      <c r="D389" s="158" t="s">
        <v>138</v>
      </c>
      <c r="E389" s="159" t="s">
        <v>801</v>
      </c>
      <c r="F389" s="160" t="s">
        <v>802</v>
      </c>
      <c r="G389" s="161" t="s">
        <v>141</v>
      </c>
      <c r="H389" s="162">
        <v>4.9000000000000004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6.9999999999999994E-5</v>
      </c>
      <c r="R389" s="168">
        <f>Q389*H389</f>
        <v>3.4299999999999999E-4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201</v>
      </c>
      <c r="AT389" s="170" t="s">
        <v>138</v>
      </c>
      <c r="AU389" s="170" t="s">
        <v>81</v>
      </c>
      <c r="AY389" s="17" t="s">
        <v>135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81</v>
      </c>
      <c r="BK389" s="171">
        <f>ROUND(I389*H389,2)</f>
        <v>0</v>
      </c>
      <c r="BL389" s="17" t="s">
        <v>201</v>
      </c>
      <c r="BM389" s="170" t="s">
        <v>803</v>
      </c>
    </row>
    <row r="390" spans="1:65" s="2" customFormat="1" ht="21.75" customHeight="1">
      <c r="A390" s="32"/>
      <c r="B390" s="157"/>
      <c r="C390" s="158" t="s">
        <v>804</v>
      </c>
      <c r="D390" s="158" t="s">
        <v>138</v>
      </c>
      <c r="E390" s="159" t="s">
        <v>805</v>
      </c>
      <c r="F390" s="160" t="s">
        <v>806</v>
      </c>
      <c r="G390" s="161" t="s">
        <v>141</v>
      </c>
      <c r="H390" s="162">
        <v>4.9000000000000004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1.3999999999999999E-4</v>
      </c>
      <c r="R390" s="168">
        <f>Q390*H390</f>
        <v>6.8599999999999998E-4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201</v>
      </c>
      <c r="AT390" s="170" t="s">
        <v>138</v>
      </c>
      <c r="AU390" s="170" t="s">
        <v>81</v>
      </c>
      <c r="AY390" s="17" t="s">
        <v>135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81</v>
      </c>
      <c r="BK390" s="171">
        <f>ROUND(I390*H390,2)</f>
        <v>0</v>
      </c>
      <c r="BL390" s="17" t="s">
        <v>201</v>
      </c>
      <c r="BM390" s="170" t="s">
        <v>807</v>
      </c>
    </row>
    <row r="391" spans="1:65" s="15" customFormat="1">
      <c r="B391" s="189"/>
      <c r="D391" s="173" t="s">
        <v>144</v>
      </c>
      <c r="E391" s="190" t="s">
        <v>1</v>
      </c>
      <c r="F391" s="191" t="s">
        <v>808</v>
      </c>
      <c r="H391" s="190" t="s">
        <v>1</v>
      </c>
      <c r="I391" s="192"/>
      <c r="L391" s="189"/>
      <c r="M391" s="193"/>
      <c r="N391" s="194"/>
      <c r="O391" s="194"/>
      <c r="P391" s="194"/>
      <c r="Q391" s="194"/>
      <c r="R391" s="194"/>
      <c r="S391" s="194"/>
      <c r="T391" s="195"/>
      <c r="AT391" s="190" t="s">
        <v>144</v>
      </c>
      <c r="AU391" s="190" t="s">
        <v>81</v>
      </c>
      <c r="AV391" s="15" t="s">
        <v>84</v>
      </c>
      <c r="AW391" s="15" t="s">
        <v>33</v>
      </c>
      <c r="AX391" s="15" t="s">
        <v>76</v>
      </c>
      <c r="AY391" s="190" t="s">
        <v>135</v>
      </c>
    </row>
    <row r="392" spans="1:65" s="13" customFormat="1">
      <c r="B392" s="172"/>
      <c r="D392" s="173" t="s">
        <v>144</v>
      </c>
      <c r="E392" s="174" t="s">
        <v>1</v>
      </c>
      <c r="F392" s="175" t="s">
        <v>809</v>
      </c>
      <c r="H392" s="176">
        <v>4.9000000000000004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144</v>
      </c>
      <c r="AU392" s="174" t="s">
        <v>81</v>
      </c>
      <c r="AV392" s="13" t="s">
        <v>81</v>
      </c>
      <c r="AW392" s="13" t="s">
        <v>33</v>
      </c>
      <c r="AX392" s="13" t="s">
        <v>84</v>
      </c>
      <c r="AY392" s="174" t="s">
        <v>135</v>
      </c>
    </row>
    <row r="393" spans="1:65" s="2" customFormat="1" ht="21.75" customHeight="1">
      <c r="A393" s="32"/>
      <c r="B393" s="157"/>
      <c r="C393" s="158" t="s">
        <v>810</v>
      </c>
      <c r="D393" s="158" t="s">
        <v>138</v>
      </c>
      <c r="E393" s="159" t="s">
        <v>811</v>
      </c>
      <c r="F393" s="160" t="s">
        <v>812</v>
      </c>
      <c r="G393" s="161" t="s">
        <v>141</v>
      </c>
      <c r="H393" s="162">
        <v>4.9000000000000004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1.2E-4</v>
      </c>
      <c r="R393" s="168">
        <f>Q393*H393</f>
        <v>5.8800000000000009E-4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201</v>
      </c>
      <c r="AT393" s="170" t="s">
        <v>138</v>
      </c>
      <c r="AU393" s="170" t="s">
        <v>81</v>
      </c>
      <c r="AY393" s="17" t="s">
        <v>135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81</v>
      </c>
      <c r="BK393" s="171">
        <f>ROUND(I393*H393,2)</f>
        <v>0</v>
      </c>
      <c r="BL393" s="17" t="s">
        <v>201</v>
      </c>
      <c r="BM393" s="170" t="s">
        <v>813</v>
      </c>
    </row>
    <row r="394" spans="1:65" s="12" customFormat="1" ht="22.9" customHeight="1">
      <c r="B394" s="144"/>
      <c r="D394" s="145" t="s">
        <v>75</v>
      </c>
      <c r="E394" s="155" t="s">
        <v>814</v>
      </c>
      <c r="F394" s="155" t="s">
        <v>815</v>
      </c>
      <c r="I394" s="147"/>
      <c r="J394" s="156">
        <f>BK394</f>
        <v>0</v>
      </c>
      <c r="L394" s="144"/>
      <c r="M394" s="149"/>
      <c r="N394" s="150"/>
      <c r="O394" s="150"/>
      <c r="P394" s="151">
        <f>SUM(P395:P405)</f>
        <v>0</v>
      </c>
      <c r="Q394" s="150"/>
      <c r="R394" s="151">
        <f>SUM(R395:R405)</f>
        <v>1.4857720000000001E-2</v>
      </c>
      <c r="S394" s="150"/>
      <c r="T394" s="152">
        <f>SUM(T395:T405)</f>
        <v>0</v>
      </c>
      <c r="AR394" s="145" t="s">
        <v>81</v>
      </c>
      <c r="AT394" s="153" t="s">
        <v>75</v>
      </c>
      <c r="AU394" s="153" t="s">
        <v>84</v>
      </c>
      <c r="AY394" s="145" t="s">
        <v>135</v>
      </c>
      <c r="BK394" s="154">
        <f>SUM(BK395:BK405)</f>
        <v>0</v>
      </c>
    </row>
    <row r="395" spans="1:65" s="2" customFormat="1" ht="21.75" customHeight="1">
      <c r="A395" s="32"/>
      <c r="B395" s="157"/>
      <c r="C395" s="158" t="s">
        <v>816</v>
      </c>
      <c r="D395" s="158" t="s">
        <v>138</v>
      </c>
      <c r="E395" s="159" t="s">
        <v>199</v>
      </c>
      <c r="F395" s="160" t="s">
        <v>200</v>
      </c>
      <c r="G395" s="161" t="s">
        <v>141</v>
      </c>
      <c r="H395" s="162">
        <v>40.155999999999999</v>
      </c>
      <c r="I395" s="163"/>
      <c r="J395" s="164">
        <f>ROUND(I395*H395,2)</f>
        <v>0</v>
      </c>
      <c r="K395" s="165"/>
      <c r="L395" s="33"/>
      <c r="M395" s="166" t="s">
        <v>1</v>
      </c>
      <c r="N395" s="167" t="s">
        <v>42</v>
      </c>
      <c r="O395" s="58"/>
      <c r="P395" s="168">
        <f>O395*H395</f>
        <v>0</v>
      </c>
      <c r="Q395" s="168">
        <v>0</v>
      </c>
      <c r="R395" s="168">
        <f>Q395*H395</f>
        <v>0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201</v>
      </c>
      <c r="AT395" s="170" t="s">
        <v>138</v>
      </c>
      <c r="AU395" s="170" t="s">
        <v>81</v>
      </c>
      <c r="AY395" s="17" t="s">
        <v>135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81</v>
      </c>
      <c r="BK395" s="171">
        <f>ROUND(I395*H395,2)</f>
        <v>0</v>
      </c>
      <c r="BL395" s="17" t="s">
        <v>201</v>
      </c>
      <c r="BM395" s="170" t="s">
        <v>817</v>
      </c>
    </row>
    <row r="396" spans="1:65" s="15" customFormat="1">
      <c r="B396" s="189"/>
      <c r="D396" s="173" t="s">
        <v>144</v>
      </c>
      <c r="E396" s="190" t="s">
        <v>1</v>
      </c>
      <c r="F396" s="191" t="s">
        <v>205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144</v>
      </c>
      <c r="AU396" s="190" t="s">
        <v>81</v>
      </c>
      <c r="AV396" s="15" t="s">
        <v>84</v>
      </c>
      <c r="AW396" s="15" t="s">
        <v>33</v>
      </c>
      <c r="AX396" s="15" t="s">
        <v>76</v>
      </c>
      <c r="AY396" s="190" t="s">
        <v>135</v>
      </c>
    </row>
    <row r="397" spans="1:65" s="13" customFormat="1">
      <c r="B397" s="172"/>
      <c r="D397" s="173" t="s">
        <v>144</v>
      </c>
      <c r="E397" s="174" t="s">
        <v>1</v>
      </c>
      <c r="F397" s="175" t="s">
        <v>818</v>
      </c>
      <c r="H397" s="176">
        <v>9.1300000000000008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144</v>
      </c>
      <c r="AU397" s="174" t="s">
        <v>81</v>
      </c>
      <c r="AV397" s="13" t="s">
        <v>81</v>
      </c>
      <c r="AW397" s="13" t="s">
        <v>33</v>
      </c>
      <c r="AX397" s="13" t="s">
        <v>76</v>
      </c>
      <c r="AY397" s="174" t="s">
        <v>135</v>
      </c>
    </row>
    <row r="398" spans="1:65" s="15" customFormat="1">
      <c r="B398" s="189"/>
      <c r="D398" s="173" t="s">
        <v>144</v>
      </c>
      <c r="E398" s="190" t="s">
        <v>1</v>
      </c>
      <c r="F398" s="191" t="s">
        <v>819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144</v>
      </c>
      <c r="AU398" s="190" t="s">
        <v>81</v>
      </c>
      <c r="AV398" s="15" t="s">
        <v>84</v>
      </c>
      <c r="AW398" s="15" t="s">
        <v>33</v>
      </c>
      <c r="AX398" s="15" t="s">
        <v>76</v>
      </c>
      <c r="AY398" s="190" t="s">
        <v>135</v>
      </c>
    </row>
    <row r="399" spans="1:65" s="13" customFormat="1">
      <c r="B399" s="172"/>
      <c r="D399" s="173" t="s">
        <v>144</v>
      </c>
      <c r="E399" s="174" t="s">
        <v>1</v>
      </c>
      <c r="F399" s="175" t="s">
        <v>820</v>
      </c>
      <c r="H399" s="176">
        <v>2.6040000000000001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144</v>
      </c>
      <c r="AU399" s="174" t="s">
        <v>81</v>
      </c>
      <c r="AV399" s="13" t="s">
        <v>81</v>
      </c>
      <c r="AW399" s="13" t="s">
        <v>33</v>
      </c>
      <c r="AX399" s="13" t="s">
        <v>76</v>
      </c>
      <c r="AY399" s="174" t="s">
        <v>135</v>
      </c>
    </row>
    <row r="400" spans="1:65" s="13" customFormat="1">
      <c r="B400" s="172"/>
      <c r="D400" s="173" t="s">
        <v>144</v>
      </c>
      <c r="E400" s="174" t="s">
        <v>1</v>
      </c>
      <c r="F400" s="175" t="s">
        <v>821</v>
      </c>
      <c r="H400" s="176">
        <v>4.242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144</v>
      </c>
      <c r="AU400" s="174" t="s">
        <v>81</v>
      </c>
      <c r="AV400" s="13" t="s">
        <v>81</v>
      </c>
      <c r="AW400" s="13" t="s">
        <v>33</v>
      </c>
      <c r="AX400" s="13" t="s">
        <v>76</v>
      </c>
      <c r="AY400" s="174" t="s">
        <v>135</v>
      </c>
    </row>
    <row r="401" spans="1:65" s="15" customFormat="1">
      <c r="B401" s="189"/>
      <c r="D401" s="173" t="s">
        <v>144</v>
      </c>
      <c r="E401" s="190" t="s">
        <v>1</v>
      </c>
      <c r="F401" s="191" t="s">
        <v>822</v>
      </c>
      <c r="H401" s="190" t="s">
        <v>1</v>
      </c>
      <c r="I401" s="192"/>
      <c r="L401" s="189"/>
      <c r="M401" s="193"/>
      <c r="N401" s="194"/>
      <c r="O401" s="194"/>
      <c r="P401" s="194"/>
      <c r="Q401" s="194"/>
      <c r="R401" s="194"/>
      <c r="S401" s="194"/>
      <c r="T401" s="195"/>
      <c r="AT401" s="190" t="s">
        <v>144</v>
      </c>
      <c r="AU401" s="190" t="s">
        <v>81</v>
      </c>
      <c r="AV401" s="15" t="s">
        <v>84</v>
      </c>
      <c r="AW401" s="15" t="s">
        <v>33</v>
      </c>
      <c r="AX401" s="15" t="s">
        <v>76</v>
      </c>
      <c r="AY401" s="190" t="s">
        <v>135</v>
      </c>
    </row>
    <row r="402" spans="1:65" s="13" customFormat="1">
      <c r="B402" s="172"/>
      <c r="D402" s="173" t="s">
        <v>144</v>
      </c>
      <c r="E402" s="174" t="s">
        <v>1</v>
      </c>
      <c r="F402" s="175" t="s">
        <v>823</v>
      </c>
      <c r="H402" s="176">
        <v>24.18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144</v>
      </c>
      <c r="AU402" s="174" t="s">
        <v>81</v>
      </c>
      <c r="AV402" s="13" t="s">
        <v>81</v>
      </c>
      <c r="AW402" s="13" t="s">
        <v>33</v>
      </c>
      <c r="AX402" s="13" t="s">
        <v>76</v>
      </c>
      <c r="AY402" s="174" t="s">
        <v>135</v>
      </c>
    </row>
    <row r="403" spans="1:65" s="14" customFormat="1">
      <c r="B403" s="181"/>
      <c r="D403" s="173" t="s">
        <v>144</v>
      </c>
      <c r="E403" s="182" t="s">
        <v>1</v>
      </c>
      <c r="F403" s="183" t="s">
        <v>152</v>
      </c>
      <c r="H403" s="184">
        <v>40.156000000000006</v>
      </c>
      <c r="I403" s="185"/>
      <c r="L403" s="181"/>
      <c r="M403" s="186"/>
      <c r="N403" s="187"/>
      <c r="O403" s="187"/>
      <c r="P403" s="187"/>
      <c r="Q403" s="187"/>
      <c r="R403" s="187"/>
      <c r="S403" s="187"/>
      <c r="T403" s="188"/>
      <c r="AT403" s="182" t="s">
        <v>144</v>
      </c>
      <c r="AU403" s="182" t="s">
        <v>81</v>
      </c>
      <c r="AV403" s="14" t="s">
        <v>142</v>
      </c>
      <c r="AW403" s="14" t="s">
        <v>33</v>
      </c>
      <c r="AX403" s="14" t="s">
        <v>84</v>
      </c>
      <c r="AY403" s="182" t="s">
        <v>135</v>
      </c>
    </row>
    <row r="404" spans="1:65" s="2" customFormat="1" ht="21.75" customHeight="1">
      <c r="A404" s="32"/>
      <c r="B404" s="157"/>
      <c r="C404" s="158" t="s">
        <v>824</v>
      </c>
      <c r="D404" s="158" t="s">
        <v>138</v>
      </c>
      <c r="E404" s="159" t="s">
        <v>825</v>
      </c>
      <c r="F404" s="160" t="s">
        <v>826</v>
      </c>
      <c r="G404" s="161" t="s">
        <v>141</v>
      </c>
      <c r="H404" s="162">
        <v>40.155999999999999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2.1000000000000001E-4</v>
      </c>
      <c r="R404" s="168">
        <f>Q404*H404</f>
        <v>8.4327600000000009E-3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201</v>
      </c>
      <c r="AT404" s="170" t="s">
        <v>138</v>
      </c>
      <c r="AU404" s="170" t="s">
        <v>81</v>
      </c>
      <c r="AY404" s="17" t="s">
        <v>135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81</v>
      </c>
      <c r="BK404" s="171">
        <f>ROUND(I404*H404,2)</f>
        <v>0</v>
      </c>
      <c r="BL404" s="17" t="s">
        <v>201</v>
      </c>
      <c r="BM404" s="170" t="s">
        <v>827</v>
      </c>
    </row>
    <row r="405" spans="1:65" s="2" customFormat="1" ht="21.75" customHeight="1">
      <c r="A405" s="32"/>
      <c r="B405" s="157"/>
      <c r="C405" s="158" t="s">
        <v>828</v>
      </c>
      <c r="D405" s="158" t="s">
        <v>138</v>
      </c>
      <c r="E405" s="159" t="s">
        <v>829</v>
      </c>
      <c r="F405" s="160" t="s">
        <v>830</v>
      </c>
      <c r="G405" s="161" t="s">
        <v>141</v>
      </c>
      <c r="H405" s="162">
        <v>40.155999999999999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1.6000000000000001E-4</v>
      </c>
      <c r="R405" s="168">
        <f>Q405*H405</f>
        <v>6.4249600000000004E-3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201</v>
      </c>
      <c r="AT405" s="170" t="s">
        <v>138</v>
      </c>
      <c r="AU405" s="170" t="s">
        <v>81</v>
      </c>
      <c r="AY405" s="17" t="s">
        <v>135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81</v>
      </c>
      <c r="BK405" s="171">
        <f>ROUND(I405*H405,2)</f>
        <v>0</v>
      </c>
      <c r="BL405" s="17" t="s">
        <v>201</v>
      </c>
      <c r="BM405" s="170" t="s">
        <v>831</v>
      </c>
    </row>
    <row r="406" spans="1:65" s="12" customFormat="1" ht="25.9" customHeight="1">
      <c r="B406" s="144"/>
      <c r="D406" s="145" t="s">
        <v>75</v>
      </c>
      <c r="E406" s="146" t="s">
        <v>832</v>
      </c>
      <c r="F406" s="146" t="s">
        <v>833</v>
      </c>
      <c r="I406" s="147"/>
      <c r="J406" s="148">
        <f>BK406</f>
        <v>0</v>
      </c>
      <c r="L406" s="144"/>
      <c r="M406" s="149"/>
      <c r="N406" s="150"/>
      <c r="O406" s="150"/>
      <c r="P406" s="151">
        <f>SUM(P407:P429)</f>
        <v>0</v>
      </c>
      <c r="Q406" s="150"/>
      <c r="R406" s="151">
        <f>SUM(R407:R429)</f>
        <v>0</v>
      </c>
      <c r="S406" s="150"/>
      <c r="T406" s="152">
        <f>SUM(T407:T429)</f>
        <v>0</v>
      </c>
      <c r="AR406" s="145" t="s">
        <v>142</v>
      </c>
      <c r="AT406" s="153" t="s">
        <v>75</v>
      </c>
      <c r="AU406" s="153" t="s">
        <v>76</v>
      </c>
      <c r="AY406" s="145" t="s">
        <v>135</v>
      </c>
      <c r="BK406" s="154">
        <f>SUM(BK407:BK429)</f>
        <v>0</v>
      </c>
    </row>
    <row r="407" spans="1:65" s="2" customFormat="1" ht="16.5" customHeight="1">
      <c r="A407" s="32"/>
      <c r="B407" s="157"/>
      <c r="C407" s="158" t="s">
        <v>834</v>
      </c>
      <c r="D407" s="158" t="s">
        <v>138</v>
      </c>
      <c r="E407" s="159" t="s">
        <v>835</v>
      </c>
      <c r="F407" s="160" t="s">
        <v>836</v>
      </c>
      <c r="G407" s="161" t="s">
        <v>837</v>
      </c>
      <c r="H407" s="162">
        <v>50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0</v>
      </c>
      <c r="R407" s="168">
        <f>Q407*H407</f>
        <v>0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838</v>
      </c>
      <c r="AT407" s="170" t="s">
        <v>138</v>
      </c>
      <c r="AU407" s="170" t="s">
        <v>84</v>
      </c>
      <c r="AY407" s="17" t="s">
        <v>135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81</v>
      </c>
      <c r="BK407" s="171">
        <f>ROUND(I407*H407,2)</f>
        <v>0</v>
      </c>
      <c r="BL407" s="17" t="s">
        <v>838</v>
      </c>
      <c r="BM407" s="170" t="s">
        <v>839</v>
      </c>
    </row>
    <row r="408" spans="1:65" s="15" customFormat="1" ht="22.5">
      <c r="B408" s="189"/>
      <c r="D408" s="173" t="s">
        <v>144</v>
      </c>
      <c r="E408" s="190" t="s">
        <v>1</v>
      </c>
      <c r="F408" s="191" t="s">
        <v>840</v>
      </c>
      <c r="H408" s="190" t="s">
        <v>1</v>
      </c>
      <c r="I408" s="192"/>
      <c r="L408" s="189"/>
      <c r="M408" s="193"/>
      <c r="N408" s="194"/>
      <c r="O408" s="194"/>
      <c r="P408" s="194"/>
      <c r="Q408" s="194"/>
      <c r="R408" s="194"/>
      <c r="S408" s="194"/>
      <c r="T408" s="195"/>
      <c r="AT408" s="190" t="s">
        <v>144</v>
      </c>
      <c r="AU408" s="190" t="s">
        <v>84</v>
      </c>
      <c r="AV408" s="15" t="s">
        <v>84</v>
      </c>
      <c r="AW408" s="15" t="s">
        <v>33</v>
      </c>
      <c r="AX408" s="15" t="s">
        <v>76</v>
      </c>
      <c r="AY408" s="190" t="s">
        <v>135</v>
      </c>
    </row>
    <row r="409" spans="1:65" s="15" customFormat="1">
      <c r="B409" s="189"/>
      <c r="D409" s="173" t="s">
        <v>144</v>
      </c>
      <c r="E409" s="190" t="s">
        <v>1</v>
      </c>
      <c r="F409" s="191" t="s">
        <v>841</v>
      </c>
      <c r="H409" s="190" t="s">
        <v>1</v>
      </c>
      <c r="I409" s="192"/>
      <c r="L409" s="189"/>
      <c r="M409" s="193"/>
      <c r="N409" s="194"/>
      <c r="O409" s="194"/>
      <c r="P409" s="194"/>
      <c r="Q409" s="194"/>
      <c r="R409" s="194"/>
      <c r="S409" s="194"/>
      <c r="T409" s="195"/>
      <c r="AT409" s="190" t="s">
        <v>144</v>
      </c>
      <c r="AU409" s="190" t="s">
        <v>84</v>
      </c>
      <c r="AV409" s="15" t="s">
        <v>84</v>
      </c>
      <c r="AW409" s="15" t="s">
        <v>33</v>
      </c>
      <c r="AX409" s="15" t="s">
        <v>76</v>
      </c>
      <c r="AY409" s="190" t="s">
        <v>135</v>
      </c>
    </row>
    <row r="410" spans="1:65" s="13" customFormat="1">
      <c r="B410" s="172"/>
      <c r="D410" s="173" t="s">
        <v>144</v>
      </c>
      <c r="E410" s="174" t="s">
        <v>1</v>
      </c>
      <c r="F410" s="175" t="s">
        <v>201</v>
      </c>
      <c r="H410" s="176">
        <v>16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144</v>
      </c>
      <c r="AU410" s="174" t="s">
        <v>84</v>
      </c>
      <c r="AV410" s="13" t="s">
        <v>81</v>
      </c>
      <c r="AW410" s="13" t="s">
        <v>33</v>
      </c>
      <c r="AX410" s="13" t="s">
        <v>76</v>
      </c>
      <c r="AY410" s="174" t="s">
        <v>135</v>
      </c>
    </row>
    <row r="411" spans="1:65" s="15" customFormat="1">
      <c r="B411" s="189"/>
      <c r="D411" s="173" t="s">
        <v>144</v>
      </c>
      <c r="E411" s="190" t="s">
        <v>1</v>
      </c>
      <c r="F411" s="191" t="s">
        <v>842</v>
      </c>
      <c r="H411" s="190" t="s">
        <v>1</v>
      </c>
      <c r="I411" s="192"/>
      <c r="L411" s="189"/>
      <c r="M411" s="193"/>
      <c r="N411" s="194"/>
      <c r="O411" s="194"/>
      <c r="P411" s="194"/>
      <c r="Q411" s="194"/>
      <c r="R411" s="194"/>
      <c r="S411" s="194"/>
      <c r="T411" s="195"/>
      <c r="AT411" s="190" t="s">
        <v>144</v>
      </c>
      <c r="AU411" s="190" t="s">
        <v>84</v>
      </c>
      <c r="AV411" s="15" t="s">
        <v>84</v>
      </c>
      <c r="AW411" s="15" t="s">
        <v>33</v>
      </c>
      <c r="AX411" s="15" t="s">
        <v>76</v>
      </c>
      <c r="AY411" s="190" t="s">
        <v>135</v>
      </c>
    </row>
    <row r="412" spans="1:65" s="13" customFormat="1">
      <c r="B412" s="172"/>
      <c r="D412" s="173" t="s">
        <v>144</v>
      </c>
      <c r="E412" s="174" t="s">
        <v>1</v>
      </c>
      <c r="F412" s="175" t="s">
        <v>201</v>
      </c>
      <c r="H412" s="176">
        <v>16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144</v>
      </c>
      <c r="AU412" s="174" t="s">
        <v>84</v>
      </c>
      <c r="AV412" s="13" t="s">
        <v>81</v>
      </c>
      <c r="AW412" s="13" t="s">
        <v>33</v>
      </c>
      <c r="AX412" s="13" t="s">
        <v>76</v>
      </c>
      <c r="AY412" s="174" t="s">
        <v>135</v>
      </c>
    </row>
    <row r="413" spans="1:65" s="15" customFormat="1" ht="22.5">
      <c r="B413" s="189"/>
      <c r="D413" s="173" t="s">
        <v>144</v>
      </c>
      <c r="E413" s="190" t="s">
        <v>1</v>
      </c>
      <c r="F413" s="191" t="s">
        <v>843</v>
      </c>
      <c r="H413" s="190" t="s">
        <v>1</v>
      </c>
      <c r="I413" s="192"/>
      <c r="L413" s="189"/>
      <c r="M413" s="193"/>
      <c r="N413" s="194"/>
      <c r="O413" s="194"/>
      <c r="P413" s="194"/>
      <c r="Q413" s="194"/>
      <c r="R413" s="194"/>
      <c r="S413" s="194"/>
      <c r="T413" s="195"/>
      <c r="AT413" s="190" t="s">
        <v>144</v>
      </c>
      <c r="AU413" s="190" t="s">
        <v>84</v>
      </c>
      <c r="AV413" s="15" t="s">
        <v>84</v>
      </c>
      <c r="AW413" s="15" t="s">
        <v>33</v>
      </c>
      <c r="AX413" s="15" t="s">
        <v>76</v>
      </c>
      <c r="AY413" s="190" t="s">
        <v>135</v>
      </c>
    </row>
    <row r="414" spans="1:65" s="13" customFormat="1">
      <c r="B414" s="172"/>
      <c r="D414" s="173" t="s">
        <v>144</v>
      </c>
      <c r="E414" s="174" t="s">
        <v>1</v>
      </c>
      <c r="F414" s="175" t="s">
        <v>81</v>
      </c>
      <c r="H414" s="176">
        <v>2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144</v>
      </c>
      <c r="AU414" s="174" t="s">
        <v>84</v>
      </c>
      <c r="AV414" s="13" t="s">
        <v>81</v>
      </c>
      <c r="AW414" s="13" t="s">
        <v>33</v>
      </c>
      <c r="AX414" s="13" t="s">
        <v>76</v>
      </c>
      <c r="AY414" s="174" t="s">
        <v>135</v>
      </c>
    </row>
    <row r="415" spans="1:65" s="15" customFormat="1">
      <c r="B415" s="189"/>
      <c r="D415" s="173" t="s">
        <v>144</v>
      </c>
      <c r="E415" s="190" t="s">
        <v>1</v>
      </c>
      <c r="F415" s="191" t="s">
        <v>844</v>
      </c>
      <c r="H415" s="190" t="s">
        <v>1</v>
      </c>
      <c r="I415" s="192"/>
      <c r="L415" s="189"/>
      <c r="M415" s="193"/>
      <c r="N415" s="194"/>
      <c r="O415" s="194"/>
      <c r="P415" s="194"/>
      <c r="Q415" s="194"/>
      <c r="R415" s="194"/>
      <c r="S415" s="194"/>
      <c r="T415" s="195"/>
      <c r="AT415" s="190" t="s">
        <v>144</v>
      </c>
      <c r="AU415" s="190" t="s">
        <v>84</v>
      </c>
      <c r="AV415" s="15" t="s">
        <v>84</v>
      </c>
      <c r="AW415" s="15" t="s">
        <v>33</v>
      </c>
      <c r="AX415" s="15" t="s">
        <v>76</v>
      </c>
      <c r="AY415" s="190" t="s">
        <v>135</v>
      </c>
    </row>
    <row r="416" spans="1:65" s="13" customFormat="1">
      <c r="B416" s="172"/>
      <c r="D416" s="173" t="s">
        <v>144</v>
      </c>
      <c r="E416" s="174" t="s">
        <v>1</v>
      </c>
      <c r="F416" s="175" t="s">
        <v>163</v>
      </c>
      <c r="H416" s="176">
        <v>8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144</v>
      </c>
      <c r="AU416" s="174" t="s">
        <v>84</v>
      </c>
      <c r="AV416" s="13" t="s">
        <v>81</v>
      </c>
      <c r="AW416" s="13" t="s">
        <v>33</v>
      </c>
      <c r="AX416" s="13" t="s">
        <v>76</v>
      </c>
      <c r="AY416" s="174" t="s">
        <v>135</v>
      </c>
    </row>
    <row r="417" spans="1:65" s="15" customFormat="1">
      <c r="B417" s="189"/>
      <c r="D417" s="173" t="s">
        <v>144</v>
      </c>
      <c r="E417" s="190" t="s">
        <v>1</v>
      </c>
      <c r="F417" s="191" t="s">
        <v>845</v>
      </c>
      <c r="H417" s="190" t="s">
        <v>1</v>
      </c>
      <c r="I417" s="192"/>
      <c r="L417" s="189"/>
      <c r="M417" s="193"/>
      <c r="N417" s="194"/>
      <c r="O417" s="194"/>
      <c r="P417" s="194"/>
      <c r="Q417" s="194"/>
      <c r="R417" s="194"/>
      <c r="S417" s="194"/>
      <c r="T417" s="195"/>
      <c r="AT417" s="190" t="s">
        <v>144</v>
      </c>
      <c r="AU417" s="190" t="s">
        <v>84</v>
      </c>
      <c r="AV417" s="15" t="s">
        <v>84</v>
      </c>
      <c r="AW417" s="15" t="s">
        <v>33</v>
      </c>
      <c r="AX417" s="15" t="s">
        <v>76</v>
      </c>
      <c r="AY417" s="190" t="s">
        <v>135</v>
      </c>
    </row>
    <row r="418" spans="1:65" s="13" customFormat="1">
      <c r="B418" s="172"/>
      <c r="D418" s="173" t="s">
        <v>144</v>
      </c>
      <c r="E418" s="174" t="s">
        <v>1</v>
      </c>
      <c r="F418" s="175" t="s">
        <v>163</v>
      </c>
      <c r="H418" s="176">
        <v>8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144</v>
      </c>
      <c r="AU418" s="174" t="s">
        <v>84</v>
      </c>
      <c r="AV418" s="13" t="s">
        <v>81</v>
      </c>
      <c r="AW418" s="13" t="s">
        <v>33</v>
      </c>
      <c r="AX418" s="13" t="s">
        <v>76</v>
      </c>
      <c r="AY418" s="174" t="s">
        <v>135</v>
      </c>
    </row>
    <row r="419" spans="1:65" s="14" customFormat="1">
      <c r="B419" s="181"/>
      <c r="D419" s="173" t="s">
        <v>144</v>
      </c>
      <c r="E419" s="182" t="s">
        <v>1</v>
      </c>
      <c r="F419" s="183" t="s">
        <v>152</v>
      </c>
      <c r="H419" s="184">
        <v>50</v>
      </c>
      <c r="I419" s="185"/>
      <c r="L419" s="181"/>
      <c r="M419" s="186"/>
      <c r="N419" s="187"/>
      <c r="O419" s="187"/>
      <c r="P419" s="187"/>
      <c r="Q419" s="187"/>
      <c r="R419" s="187"/>
      <c r="S419" s="187"/>
      <c r="T419" s="188"/>
      <c r="AT419" s="182" t="s">
        <v>144</v>
      </c>
      <c r="AU419" s="182" t="s">
        <v>84</v>
      </c>
      <c r="AV419" s="14" t="s">
        <v>142</v>
      </c>
      <c r="AW419" s="14" t="s">
        <v>33</v>
      </c>
      <c r="AX419" s="14" t="s">
        <v>84</v>
      </c>
      <c r="AY419" s="182" t="s">
        <v>135</v>
      </c>
    </row>
    <row r="420" spans="1:65" s="2" customFormat="1" ht="16.5" customHeight="1">
      <c r="A420" s="32"/>
      <c r="B420" s="157"/>
      <c r="C420" s="158" t="s">
        <v>846</v>
      </c>
      <c r="D420" s="158" t="s">
        <v>138</v>
      </c>
      <c r="E420" s="159" t="s">
        <v>847</v>
      </c>
      <c r="F420" s="160" t="s">
        <v>848</v>
      </c>
      <c r="G420" s="161" t="s">
        <v>837</v>
      </c>
      <c r="H420" s="162">
        <v>8</v>
      </c>
      <c r="I420" s="163"/>
      <c r="J420" s="164">
        <f>ROUND(I420*H420,2)</f>
        <v>0</v>
      </c>
      <c r="K420" s="165"/>
      <c r="L420" s="33"/>
      <c r="M420" s="166" t="s">
        <v>1</v>
      </c>
      <c r="N420" s="167" t="s">
        <v>42</v>
      </c>
      <c r="O420" s="58"/>
      <c r="P420" s="168">
        <f>O420*H420</f>
        <v>0</v>
      </c>
      <c r="Q420" s="168">
        <v>0</v>
      </c>
      <c r="R420" s="168">
        <f>Q420*H420</f>
        <v>0</v>
      </c>
      <c r="S420" s="168">
        <v>0</v>
      </c>
      <c r="T420" s="169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70" t="s">
        <v>838</v>
      </c>
      <c r="AT420" s="170" t="s">
        <v>138</v>
      </c>
      <c r="AU420" s="170" t="s">
        <v>84</v>
      </c>
      <c r="AY420" s="17" t="s">
        <v>135</v>
      </c>
      <c r="BE420" s="171">
        <f>IF(N420="základní",J420,0)</f>
        <v>0</v>
      </c>
      <c r="BF420" s="171">
        <f>IF(N420="snížená",J420,0)</f>
        <v>0</v>
      </c>
      <c r="BG420" s="171">
        <f>IF(N420="zákl. přenesená",J420,0)</f>
        <v>0</v>
      </c>
      <c r="BH420" s="171">
        <f>IF(N420="sníž. přenesená",J420,0)</f>
        <v>0</v>
      </c>
      <c r="BI420" s="171">
        <f>IF(N420="nulová",J420,0)</f>
        <v>0</v>
      </c>
      <c r="BJ420" s="17" t="s">
        <v>81</v>
      </c>
      <c r="BK420" s="171">
        <f>ROUND(I420*H420,2)</f>
        <v>0</v>
      </c>
      <c r="BL420" s="17" t="s">
        <v>838</v>
      </c>
      <c r="BM420" s="170" t="s">
        <v>849</v>
      </c>
    </row>
    <row r="421" spans="1:65" s="15" customFormat="1" ht="22.5">
      <c r="B421" s="189"/>
      <c r="D421" s="173" t="s">
        <v>144</v>
      </c>
      <c r="E421" s="190" t="s">
        <v>1</v>
      </c>
      <c r="F421" s="191" t="s">
        <v>850</v>
      </c>
      <c r="H421" s="190" t="s">
        <v>1</v>
      </c>
      <c r="I421" s="192"/>
      <c r="L421" s="189"/>
      <c r="M421" s="193"/>
      <c r="N421" s="194"/>
      <c r="O421" s="194"/>
      <c r="P421" s="194"/>
      <c r="Q421" s="194"/>
      <c r="R421" s="194"/>
      <c r="S421" s="194"/>
      <c r="T421" s="195"/>
      <c r="AT421" s="190" t="s">
        <v>144</v>
      </c>
      <c r="AU421" s="190" t="s">
        <v>84</v>
      </c>
      <c r="AV421" s="15" t="s">
        <v>84</v>
      </c>
      <c r="AW421" s="15" t="s">
        <v>33</v>
      </c>
      <c r="AX421" s="15" t="s">
        <v>76</v>
      </c>
      <c r="AY421" s="190" t="s">
        <v>135</v>
      </c>
    </row>
    <row r="422" spans="1:65" s="13" customFormat="1">
      <c r="B422" s="172"/>
      <c r="D422" s="173" t="s">
        <v>144</v>
      </c>
      <c r="E422" s="174" t="s">
        <v>1</v>
      </c>
      <c r="F422" s="175" t="s">
        <v>163</v>
      </c>
      <c r="H422" s="176">
        <v>8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144</v>
      </c>
      <c r="AU422" s="174" t="s">
        <v>84</v>
      </c>
      <c r="AV422" s="13" t="s">
        <v>81</v>
      </c>
      <c r="AW422" s="13" t="s">
        <v>33</v>
      </c>
      <c r="AX422" s="13" t="s">
        <v>76</v>
      </c>
      <c r="AY422" s="174" t="s">
        <v>135</v>
      </c>
    </row>
    <row r="423" spans="1:65" s="14" customFormat="1">
      <c r="B423" s="181"/>
      <c r="D423" s="173" t="s">
        <v>144</v>
      </c>
      <c r="E423" s="182" t="s">
        <v>1</v>
      </c>
      <c r="F423" s="183" t="s">
        <v>152</v>
      </c>
      <c r="H423" s="184">
        <v>8</v>
      </c>
      <c r="I423" s="185"/>
      <c r="L423" s="181"/>
      <c r="M423" s="186"/>
      <c r="N423" s="187"/>
      <c r="O423" s="187"/>
      <c r="P423" s="187"/>
      <c r="Q423" s="187"/>
      <c r="R423" s="187"/>
      <c r="S423" s="187"/>
      <c r="T423" s="188"/>
      <c r="AT423" s="182" t="s">
        <v>144</v>
      </c>
      <c r="AU423" s="182" t="s">
        <v>84</v>
      </c>
      <c r="AV423" s="14" t="s">
        <v>142</v>
      </c>
      <c r="AW423" s="14" t="s">
        <v>33</v>
      </c>
      <c r="AX423" s="14" t="s">
        <v>84</v>
      </c>
      <c r="AY423" s="182" t="s">
        <v>135</v>
      </c>
    </row>
    <row r="424" spans="1:65" s="2" customFormat="1" ht="16.5" customHeight="1">
      <c r="A424" s="32"/>
      <c r="B424" s="157"/>
      <c r="C424" s="158" t="s">
        <v>851</v>
      </c>
      <c r="D424" s="158" t="s">
        <v>138</v>
      </c>
      <c r="E424" s="159" t="s">
        <v>852</v>
      </c>
      <c r="F424" s="160" t="s">
        <v>853</v>
      </c>
      <c r="G424" s="161" t="s">
        <v>837</v>
      </c>
      <c r="H424" s="162">
        <v>4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0</v>
      </c>
      <c r="R424" s="168">
        <f>Q424*H424</f>
        <v>0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838</v>
      </c>
      <c r="AT424" s="170" t="s">
        <v>138</v>
      </c>
      <c r="AU424" s="170" t="s">
        <v>84</v>
      </c>
      <c r="AY424" s="17" t="s">
        <v>135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81</v>
      </c>
      <c r="BK424" s="171">
        <f>ROUND(I424*H424,2)</f>
        <v>0</v>
      </c>
      <c r="BL424" s="17" t="s">
        <v>838</v>
      </c>
      <c r="BM424" s="170" t="s">
        <v>854</v>
      </c>
    </row>
    <row r="425" spans="1:65" s="15" customFormat="1">
      <c r="B425" s="189"/>
      <c r="D425" s="173" t="s">
        <v>144</v>
      </c>
      <c r="E425" s="190" t="s">
        <v>1</v>
      </c>
      <c r="F425" s="191" t="s">
        <v>855</v>
      </c>
      <c r="H425" s="190" t="s">
        <v>1</v>
      </c>
      <c r="I425" s="192"/>
      <c r="L425" s="189"/>
      <c r="M425" s="193"/>
      <c r="N425" s="194"/>
      <c r="O425" s="194"/>
      <c r="P425" s="194"/>
      <c r="Q425" s="194"/>
      <c r="R425" s="194"/>
      <c r="S425" s="194"/>
      <c r="T425" s="195"/>
      <c r="AT425" s="190" t="s">
        <v>144</v>
      </c>
      <c r="AU425" s="190" t="s">
        <v>84</v>
      </c>
      <c r="AV425" s="15" t="s">
        <v>84</v>
      </c>
      <c r="AW425" s="15" t="s">
        <v>33</v>
      </c>
      <c r="AX425" s="15" t="s">
        <v>76</v>
      </c>
      <c r="AY425" s="190" t="s">
        <v>135</v>
      </c>
    </row>
    <row r="426" spans="1:65" s="13" customFormat="1">
      <c r="B426" s="172"/>
      <c r="D426" s="173" t="s">
        <v>144</v>
      </c>
      <c r="E426" s="174" t="s">
        <v>1</v>
      </c>
      <c r="F426" s="175" t="s">
        <v>142</v>
      </c>
      <c r="H426" s="176">
        <v>4</v>
      </c>
      <c r="I426" s="177"/>
      <c r="L426" s="172"/>
      <c r="M426" s="178"/>
      <c r="N426" s="179"/>
      <c r="O426" s="179"/>
      <c r="P426" s="179"/>
      <c r="Q426" s="179"/>
      <c r="R426" s="179"/>
      <c r="S426" s="179"/>
      <c r="T426" s="180"/>
      <c r="AT426" s="174" t="s">
        <v>144</v>
      </c>
      <c r="AU426" s="174" t="s">
        <v>84</v>
      </c>
      <c r="AV426" s="13" t="s">
        <v>81</v>
      </c>
      <c r="AW426" s="13" t="s">
        <v>33</v>
      </c>
      <c r="AX426" s="13" t="s">
        <v>84</v>
      </c>
      <c r="AY426" s="174" t="s">
        <v>135</v>
      </c>
    </row>
    <row r="427" spans="1:65" s="2" customFormat="1" ht="16.5" customHeight="1">
      <c r="A427" s="32"/>
      <c r="B427" s="157"/>
      <c r="C427" s="158" t="s">
        <v>856</v>
      </c>
      <c r="D427" s="158" t="s">
        <v>138</v>
      </c>
      <c r="E427" s="159" t="s">
        <v>857</v>
      </c>
      <c r="F427" s="160" t="s">
        <v>858</v>
      </c>
      <c r="G427" s="161" t="s">
        <v>837</v>
      </c>
      <c r="H427" s="162">
        <v>4</v>
      </c>
      <c r="I427" s="163"/>
      <c r="J427" s="164">
        <f>ROUND(I427*H427,2)</f>
        <v>0</v>
      </c>
      <c r="K427" s="165"/>
      <c r="L427" s="33"/>
      <c r="M427" s="166" t="s">
        <v>1</v>
      </c>
      <c r="N427" s="167" t="s">
        <v>42</v>
      </c>
      <c r="O427" s="58"/>
      <c r="P427" s="168">
        <f>O427*H427</f>
        <v>0</v>
      </c>
      <c r="Q427" s="168">
        <v>0</v>
      </c>
      <c r="R427" s="168">
        <f>Q427*H427</f>
        <v>0</v>
      </c>
      <c r="S427" s="168">
        <v>0</v>
      </c>
      <c r="T427" s="169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70" t="s">
        <v>838</v>
      </c>
      <c r="AT427" s="170" t="s">
        <v>138</v>
      </c>
      <c r="AU427" s="170" t="s">
        <v>84</v>
      </c>
      <c r="AY427" s="17" t="s">
        <v>135</v>
      </c>
      <c r="BE427" s="171">
        <f>IF(N427="základní",J427,0)</f>
        <v>0</v>
      </c>
      <c r="BF427" s="171">
        <f>IF(N427="snížená",J427,0)</f>
        <v>0</v>
      </c>
      <c r="BG427" s="171">
        <f>IF(N427="zákl. přenesená",J427,0)</f>
        <v>0</v>
      </c>
      <c r="BH427" s="171">
        <f>IF(N427="sníž. přenesená",J427,0)</f>
        <v>0</v>
      </c>
      <c r="BI427" s="171">
        <f>IF(N427="nulová",J427,0)</f>
        <v>0</v>
      </c>
      <c r="BJ427" s="17" t="s">
        <v>81</v>
      </c>
      <c r="BK427" s="171">
        <f>ROUND(I427*H427,2)</f>
        <v>0</v>
      </c>
      <c r="BL427" s="17" t="s">
        <v>838</v>
      </c>
      <c r="BM427" s="170" t="s">
        <v>859</v>
      </c>
    </row>
    <row r="428" spans="1:65" s="15" customFormat="1">
      <c r="B428" s="189"/>
      <c r="D428" s="173" t="s">
        <v>144</v>
      </c>
      <c r="E428" s="190" t="s">
        <v>1</v>
      </c>
      <c r="F428" s="191" t="s">
        <v>860</v>
      </c>
      <c r="H428" s="190" t="s">
        <v>1</v>
      </c>
      <c r="I428" s="192"/>
      <c r="L428" s="189"/>
      <c r="M428" s="193"/>
      <c r="N428" s="194"/>
      <c r="O428" s="194"/>
      <c r="P428" s="194"/>
      <c r="Q428" s="194"/>
      <c r="R428" s="194"/>
      <c r="S428" s="194"/>
      <c r="T428" s="195"/>
      <c r="AT428" s="190" t="s">
        <v>144</v>
      </c>
      <c r="AU428" s="190" t="s">
        <v>84</v>
      </c>
      <c r="AV428" s="15" t="s">
        <v>84</v>
      </c>
      <c r="AW428" s="15" t="s">
        <v>33</v>
      </c>
      <c r="AX428" s="15" t="s">
        <v>76</v>
      </c>
      <c r="AY428" s="190" t="s">
        <v>135</v>
      </c>
    </row>
    <row r="429" spans="1:65" s="13" customFormat="1">
      <c r="B429" s="172"/>
      <c r="D429" s="173" t="s">
        <v>144</v>
      </c>
      <c r="E429" s="174" t="s">
        <v>1</v>
      </c>
      <c r="F429" s="175" t="s">
        <v>142</v>
      </c>
      <c r="H429" s="176">
        <v>4</v>
      </c>
      <c r="I429" s="177"/>
      <c r="L429" s="172"/>
      <c r="M429" s="178"/>
      <c r="N429" s="179"/>
      <c r="O429" s="179"/>
      <c r="P429" s="179"/>
      <c r="Q429" s="179"/>
      <c r="R429" s="179"/>
      <c r="S429" s="179"/>
      <c r="T429" s="180"/>
      <c r="AT429" s="174" t="s">
        <v>144</v>
      </c>
      <c r="AU429" s="174" t="s">
        <v>84</v>
      </c>
      <c r="AV429" s="13" t="s">
        <v>81</v>
      </c>
      <c r="AW429" s="13" t="s">
        <v>33</v>
      </c>
      <c r="AX429" s="13" t="s">
        <v>84</v>
      </c>
      <c r="AY429" s="174" t="s">
        <v>135</v>
      </c>
    </row>
    <row r="430" spans="1:65" s="12" customFormat="1" ht="25.9" customHeight="1">
      <c r="B430" s="144"/>
      <c r="D430" s="145" t="s">
        <v>75</v>
      </c>
      <c r="E430" s="146" t="s">
        <v>861</v>
      </c>
      <c r="F430" s="146" t="s">
        <v>862</v>
      </c>
      <c r="I430" s="147"/>
      <c r="J430" s="148">
        <f>BK430</f>
        <v>0</v>
      </c>
      <c r="L430" s="144"/>
      <c r="M430" s="149"/>
      <c r="N430" s="150"/>
      <c r="O430" s="150"/>
      <c r="P430" s="151">
        <f>P431+P433</f>
        <v>0</v>
      </c>
      <c r="Q430" s="150"/>
      <c r="R430" s="151">
        <f>R431+R433</f>
        <v>0</v>
      </c>
      <c r="S430" s="150"/>
      <c r="T430" s="152">
        <f>T431+T433</f>
        <v>0</v>
      </c>
      <c r="AR430" s="145" t="s">
        <v>155</v>
      </c>
      <c r="AT430" s="153" t="s">
        <v>75</v>
      </c>
      <c r="AU430" s="153" t="s">
        <v>76</v>
      </c>
      <c r="AY430" s="145" t="s">
        <v>135</v>
      </c>
      <c r="BK430" s="154">
        <f>BK431+BK433</f>
        <v>0</v>
      </c>
    </row>
    <row r="431" spans="1:65" s="12" customFormat="1" ht="22.9" customHeight="1">
      <c r="B431" s="144"/>
      <c r="D431" s="145" t="s">
        <v>75</v>
      </c>
      <c r="E431" s="155" t="s">
        <v>863</v>
      </c>
      <c r="F431" s="155" t="s">
        <v>864</v>
      </c>
      <c r="I431" s="147"/>
      <c r="J431" s="156">
        <f>BK431</f>
        <v>0</v>
      </c>
      <c r="L431" s="144"/>
      <c r="M431" s="149"/>
      <c r="N431" s="150"/>
      <c r="O431" s="150"/>
      <c r="P431" s="151">
        <f>P432</f>
        <v>0</v>
      </c>
      <c r="Q431" s="150"/>
      <c r="R431" s="151">
        <f>R432</f>
        <v>0</v>
      </c>
      <c r="S431" s="150"/>
      <c r="T431" s="152">
        <f>T432</f>
        <v>0</v>
      </c>
      <c r="AR431" s="145" t="s">
        <v>155</v>
      </c>
      <c r="AT431" s="153" t="s">
        <v>75</v>
      </c>
      <c r="AU431" s="153" t="s">
        <v>84</v>
      </c>
      <c r="AY431" s="145" t="s">
        <v>135</v>
      </c>
      <c r="BK431" s="154">
        <f>BK432</f>
        <v>0</v>
      </c>
    </row>
    <row r="432" spans="1:65" s="2" customFormat="1" ht="16.5" customHeight="1">
      <c r="A432" s="32"/>
      <c r="B432" s="157"/>
      <c r="C432" s="158" t="s">
        <v>865</v>
      </c>
      <c r="D432" s="158" t="s">
        <v>138</v>
      </c>
      <c r="E432" s="159" t="s">
        <v>866</v>
      </c>
      <c r="F432" s="160" t="s">
        <v>864</v>
      </c>
      <c r="G432" s="161" t="s">
        <v>380</v>
      </c>
      <c r="H432" s="162">
        <v>1</v>
      </c>
      <c r="I432" s="163"/>
      <c r="J432" s="164">
        <f>ROUND(I432*H432,2)</f>
        <v>0</v>
      </c>
      <c r="K432" s="165"/>
      <c r="L432" s="33"/>
      <c r="M432" s="166" t="s">
        <v>1</v>
      </c>
      <c r="N432" s="167" t="s">
        <v>42</v>
      </c>
      <c r="O432" s="58"/>
      <c r="P432" s="168">
        <f>O432*H432</f>
        <v>0</v>
      </c>
      <c r="Q432" s="168">
        <v>0</v>
      </c>
      <c r="R432" s="168">
        <f>Q432*H432</f>
        <v>0</v>
      </c>
      <c r="S432" s="168">
        <v>0</v>
      </c>
      <c r="T432" s="169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70" t="s">
        <v>867</v>
      </c>
      <c r="AT432" s="170" t="s">
        <v>138</v>
      </c>
      <c r="AU432" s="170" t="s">
        <v>81</v>
      </c>
      <c r="AY432" s="17" t="s">
        <v>135</v>
      </c>
      <c r="BE432" s="171">
        <f>IF(N432="základní",J432,0)</f>
        <v>0</v>
      </c>
      <c r="BF432" s="171">
        <f>IF(N432="snížená",J432,0)</f>
        <v>0</v>
      </c>
      <c r="BG432" s="171">
        <f>IF(N432="zákl. přenesená",J432,0)</f>
        <v>0</v>
      </c>
      <c r="BH432" s="171">
        <f>IF(N432="sníž. přenesená",J432,0)</f>
        <v>0</v>
      </c>
      <c r="BI432" s="171">
        <f>IF(N432="nulová",J432,0)</f>
        <v>0</v>
      </c>
      <c r="BJ432" s="17" t="s">
        <v>81</v>
      </c>
      <c r="BK432" s="171">
        <f>ROUND(I432*H432,2)</f>
        <v>0</v>
      </c>
      <c r="BL432" s="17" t="s">
        <v>867</v>
      </c>
      <c r="BM432" s="170" t="s">
        <v>868</v>
      </c>
    </row>
    <row r="433" spans="1:65" s="12" customFormat="1" ht="22.9" customHeight="1">
      <c r="B433" s="144"/>
      <c r="D433" s="145" t="s">
        <v>75</v>
      </c>
      <c r="E433" s="155" t="s">
        <v>869</v>
      </c>
      <c r="F433" s="155" t="s">
        <v>870</v>
      </c>
      <c r="I433" s="147"/>
      <c r="J433" s="156">
        <f>BK433</f>
        <v>0</v>
      </c>
      <c r="L433" s="144"/>
      <c r="M433" s="149"/>
      <c r="N433" s="150"/>
      <c r="O433" s="150"/>
      <c r="P433" s="151">
        <f>P434</f>
        <v>0</v>
      </c>
      <c r="Q433" s="150"/>
      <c r="R433" s="151">
        <f>R434</f>
        <v>0</v>
      </c>
      <c r="S433" s="150"/>
      <c r="T433" s="152">
        <f>T434</f>
        <v>0</v>
      </c>
      <c r="AR433" s="145" t="s">
        <v>155</v>
      </c>
      <c r="AT433" s="153" t="s">
        <v>75</v>
      </c>
      <c r="AU433" s="153" t="s">
        <v>84</v>
      </c>
      <c r="AY433" s="145" t="s">
        <v>135</v>
      </c>
      <c r="BK433" s="154">
        <f>BK434</f>
        <v>0</v>
      </c>
    </row>
    <row r="434" spans="1:65" s="2" customFormat="1" ht="16.5" customHeight="1">
      <c r="A434" s="32"/>
      <c r="B434" s="157"/>
      <c r="C434" s="158" t="s">
        <v>871</v>
      </c>
      <c r="D434" s="158" t="s">
        <v>138</v>
      </c>
      <c r="E434" s="159" t="s">
        <v>872</v>
      </c>
      <c r="F434" s="160" t="s">
        <v>870</v>
      </c>
      <c r="G434" s="161" t="s">
        <v>380</v>
      </c>
      <c r="H434" s="162">
        <v>1</v>
      </c>
      <c r="I434" s="163"/>
      <c r="J434" s="164">
        <f>ROUND(I434*H434,2)</f>
        <v>0</v>
      </c>
      <c r="K434" s="165"/>
      <c r="L434" s="33"/>
      <c r="M434" s="207" t="s">
        <v>1</v>
      </c>
      <c r="N434" s="208" t="s">
        <v>42</v>
      </c>
      <c r="O434" s="209"/>
      <c r="P434" s="210">
        <f>O434*H434</f>
        <v>0</v>
      </c>
      <c r="Q434" s="210">
        <v>0</v>
      </c>
      <c r="R434" s="210">
        <f>Q434*H434</f>
        <v>0</v>
      </c>
      <c r="S434" s="210">
        <v>0</v>
      </c>
      <c r="T434" s="211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70" t="s">
        <v>867</v>
      </c>
      <c r="AT434" s="170" t="s">
        <v>138</v>
      </c>
      <c r="AU434" s="170" t="s">
        <v>81</v>
      </c>
      <c r="AY434" s="17" t="s">
        <v>135</v>
      </c>
      <c r="BE434" s="171">
        <f>IF(N434="základní",J434,0)</f>
        <v>0</v>
      </c>
      <c r="BF434" s="171">
        <f>IF(N434="snížená",J434,0)</f>
        <v>0</v>
      </c>
      <c r="BG434" s="171">
        <f>IF(N434="zákl. přenesená",J434,0)</f>
        <v>0</v>
      </c>
      <c r="BH434" s="171">
        <f>IF(N434="sníž. přenesená",J434,0)</f>
        <v>0</v>
      </c>
      <c r="BI434" s="171">
        <f>IF(N434="nulová",J434,0)</f>
        <v>0</v>
      </c>
      <c r="BJ434" s="17" t="s">
        <v>81</v>
      </c>
      <c r="BK434" s="171">
        <f>ROUND(I434*H434,2)</f>
        <v>0</v>
      </c>
      <c r="BL434" s="17" t="s">
        <v>867</v>
      </c>
      <c r="BM434" s="170" t="s">
        <v>873</v>
      </c>
    </row>
    <row r="435" spans="1:65" s="2" customFormat="1" ht="6.95" customHeight="1">
      <c r="A435" s="32"/>
      <c r="B435" s="47"/>
      <c r="C435" s="48"/>
      <c r="D435" s="48"/>
      <c r="E435" s="48"/>
      <c r="F435" s="48"/>
      <c r="G435" s="48"/>
      <c r="H435" s="48"/>
      <c r="I435" s="116"/>
      <c r="J435" s="48"/>
      <c r="K435" s="48"/>
      <c r="L435" s="33"/>
      <c r="M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</row>
  </sheetData>
  <autoFilter ref="C141:K434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Bytová jednotka č.2</vt:lpstr>
      <vt:lpstr>'2 - Bytová jednotka č.2'!Názvy_tisku</vt:lpstr>
      <vt:lpstr>'Rekapitulace stavby'!Názvy_tisku</vt:lpstr>
      <vt:lpstr>'2 - Bytová jednotka č.2'!Oblast_tisku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2020-06-02T05:49:09Z</dcterms:created>
  <dcterms:modified xsi:type="dcterms:W3CDTF">2021-09-24T06:23:26Z</dcterms:modified>
</cp:coreProperties>
</file>