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č.3'!$C$141:$K$485</definedName>
    <definedName name="_xlnm.Print_Area" localSheetId="1">'3 - Bytová jednotka č.3'!$C$4:$J$76,'3 - Bytová jednotka č.3'!$C$82:$J$123,'3 - Bytová jednotka č.3'!$C$129:$K$485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<sst xmlns="http://schemas.openxmlformats.org/spreadsheetml/2006/main" count="4168" uniqueCount="951">
  <si>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</si>
  <si>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</si>
  <si>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</si>
  <si>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</si>
  <si>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</si>
  <si>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</si>
  <si>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</si>
  <si>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</si>
  <si>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</si>
  <si>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</si>
  <si>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</si>
  <si>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</si>
  <si>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</si>
  <si>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</si>
  <si>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</si>
  <si>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</si>
  <si>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</si>
  <si>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</si>
  <si>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</si>
  <si>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</si>
  <si>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</si>
  <si>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</si>
  <si>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</si>
  <si>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</si>
  <si>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</si>
  <si>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</si>
  <si>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</si>
  <si>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</si>
  <si>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</si>
  <si>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</si>
  <si>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</si>
  <si>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</si>
  <si>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</si>
  <si>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</si>
  <si>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</si>
  <si>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</si>
  <si>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</si>
  <si>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</si>
  <si>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</si>
  <si>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</si>
  <si>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</si>
  <si>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</si>
  <si>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</si>
  <si>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</si>
  <si>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</si>
  <si>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</si>
  <si>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</si>
  <si>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</si>
  <si>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</si>
  <si>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</si>
  <si>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</si>
  <si>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</si>
  <si>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</si>
  <si>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</si>
  <si>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</si>
  <si>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</si>
  <si>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</si>
  <si>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</si>
  <si>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</si>
  <si>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</si>
  <si>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</si>
  <si>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</si>
  <si>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</si>
  <si>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</si>
  <si>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</si>
  <si>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</si>
  <si>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</si>
  <si>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</si>
  <si>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</si>
  <si>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</si>
  <si>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</si>
  <si>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</si>
  <si>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</si>
  <si>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</si>
  <si>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</si>
  <si>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</si>
  <si>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</si>
  <si>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</si>
  <si>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</si>
  <si>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</si>
  <si>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</si>
  <si>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</si>
  <si>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</si>
  <si>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</si>
  <si>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</si>
  <si>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</si>
  <si>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</si>
  <si>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</si>
  <si>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</si>
  <si>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</si>
  <si>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</si>
  <si>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</si>
  <si>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</si>
  <si>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</si>
  <si>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</si>
  <si>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</si>
  <si>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</si>
  <si>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</si>
  <si>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</si>
  <si>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</si>
  <si>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</si>
  <si>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</si>
  <si>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</si>
  <si>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</si>
  <si>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</si>
  <si>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</si>
  <si>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</si>
  <si>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</si>
  <si>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</si>
  <si>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</si>
  <si>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</si>
  <si>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</si>
  <si>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</si>
  <si>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</si>
  <si>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</si>
  <si>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</si>
  <si>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</si>
  <si>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</si>
  <si>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</si>
  <si>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</si>
  <si>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</si>
  <si>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</si>
  <si>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</si>
  <si>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</si>
  <si>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</si>
  <si>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</si>
  <si>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</si>
  <si>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</si>
  <si>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</si>
  <si>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</si>
  <si>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</si>
  <si>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</si>
  <si>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</si>
  <si>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</si>
  <si>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</si>
  <si>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</si>
  <si>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</si>
  <si>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</si>
  <si>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</si>
  <si>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</si>
  <si>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</si>
  <si>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</si>
  <si>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</si>
  <si>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</si>
  <si>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</si>
  <si>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</si>
  <si>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</si>
  <si>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</si>
  <si>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</si>
  <si>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</si>
  <si>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</si>
  <si>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</si>
  <si>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</si>
  <si>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</si>
  <si>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</si>
  <si>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</si>
  <si>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</si>
  <si>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-752660017</t>
  </si>
  <si>
    <t>611311131</t>
  </si>
  <si>
    <t>Potažení vnitřních rovných stropů vápenným štukem tloušťky do 3 mm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</si>
  <si>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</si>
  <si>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</si>
  <si>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</si>
  <si>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</si>
  <si>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</si>
  <si>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</si>
  <si>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</si>
  <si>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</si>
  <si>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</si>
  <si>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</si>
  <si>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</si>
  <si>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</si>
  <si>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</si>
  <si>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</si>
  <si>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</si>
  <si>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</si>
  <si>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</si>
  <si>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</si>
  <si>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</si>
  <si>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</si>
  <si>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</si>
  <si>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</si>
  <si>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</si>
  <si>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</si>
  <si>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</si>
  <si>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</si>
  <si>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</si>
  <si>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</si>
  <si>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</si>
  <si>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</si>
  <si>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</si>
  <si>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</si>
  <si>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</si>
  <si>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</si>
  <si>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</si>
  <si>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</si>
  <si>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</si>
  <si>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</si>
  <si>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</si>
  <si>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</si>
  <si>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</si>
  <si>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</si>
  <si>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</si>
  <si>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</si>
  <si>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</si>
  <si>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</si>
  <si>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</si>
  <si>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</si>
  <si>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</si>
  <si>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</si>
  <si>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</si>
  <si>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</si>
  <si>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</si>
  <si>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</si>
  <si>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</si>
  <si>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</si>
  <si>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</si>
  <si>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</si>
  <si>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</si>
  <si>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</si>
  <si>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</si>
  <si>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</si>
  <si>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</si>
  <si>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</si>
  <si>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</si>
  <si>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</si>
  <si>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</si>
  <si>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</si>
  <si>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</si>
  <si>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</si>
  <si>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</si>
  <si>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</si>
  <si>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</si>
  <si>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</si>
  <si>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</si>
  <si>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</si>
  <si>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</si>
  <si>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</si>
  <si>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</si>
  <si>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</si>
  <si>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</si>
  <si>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</si>
  <si>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</si>
  <si>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</si>
  <si>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</si>
  <si>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</si>
  <si>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</si>
  <si>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</si>
  <si>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</si>
  <si>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</si>
  <si>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</si>
  <si>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</si>
  <si>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</si>
  <si>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</si>
  <si>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</si>
  <si>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</si>
  <si>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</si>
  <si>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</si>
  <si>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</si>
  <si>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</si>
  <si>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</si>
  <si>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</si>
  <si>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</si>
  <si>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</si>
  <si>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</si>
  <si>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</si>
  <si>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</si>
  <si>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</si>
  <si>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</si>
  <si>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</si>
  <si>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</si>
  <si>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</si>
  <si>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</si>
  <si>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</si>
  <si>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</si>
  <si>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</si>
  <si>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</si>
  <si>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</si>
  <si>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</si>
  <si>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</si>
  <si>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</si>
  <si>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</si>
  <si>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</si>
  <si>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</si>
  <si>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</si>
  <si>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</si>
  <si>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</si>
  <si>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</si>
  <si>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</si>
  <si>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</si>
  <si>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</si>
  <si>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</si>
  <si>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</si>
  <si>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</si>
  <si>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</si>
  <si>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</si>
  <si>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</si>
  <si>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1450540731</t>
  </si>
  <si>
    <t>1,035*0,935</t>
  </si>
  <si>
    <t>31</t>
  </si>
  <si>
    <t>711192201</t>
  </si>
  <si>
    <t>Provedení izolace proti zemní vlhkosti hydroizolační stěrkou svislé na betonu, 2 vrstvy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</si>
  <si>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</si>
  <si>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</si>
  <si>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</si>
  <si>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</si>
  <si>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</si>
  <si>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</si>
  <si>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</si>
  <si>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</si>
  <si>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</si>
  <si>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</si>
  <si>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</si>
  <si>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</si>
  <si>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</si>
  <si>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</si>
  <si>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</si>
  <si>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</si>
  <si>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</si>
  <si>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</si>
  <si>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</si>
  <si>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</si>
  <si>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</si>
  <si>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</si>
  <si>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</si>
  <si>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</si>
  <si>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</si>
  <si>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</si>
  <si>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</si>
  <si>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</si>
  <si>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</si>
  <si>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</si>
  <si>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</si>
  <si>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</si>
  <si>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</si>
  <si>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</si>
  <si>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</si>
  <si>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</si>
  <si>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</si>
  <si>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</si>
  <si>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</si>
  <si>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</si>
  <si>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</si>
  <si>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</si>
  <si>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</si>
  <si>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</si>
  <si>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</si>
  <si>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</si>
  <si>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</si>
  <si>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</si>
  <si>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</si>
  <si>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</si>
  <si>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</si>
  <si>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</si>
  <si>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</si>
  <si>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</si>
  <si>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</si>
  <si>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</si>
  <si>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</si>
  <si>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</si>
  <si>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</si>
  <si>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</si>
  <si>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</si>
  <si>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</si>
  <si>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</si>
  <si>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</si>
  <si>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</si>
  <si>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</si>
  <si>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</si>
  <si>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</si>
  <si>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</si>
  <si>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</si>
  <si>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</si>
  <si>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</si>
  <si>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</si>
  <si>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</si>
  <si>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</si>
  <si>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</si>
  <si>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</si>
  <si>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</si>
  <si>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</si>
  <si>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</si>
  <si>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</si>
  <si>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</si>
  <si>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</si>
  <si>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</si>
  <si>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</si>
  <si>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</si>
  <si>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</si>
  <si>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</si>
  <si>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</si>
  <si>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</si>
  <si>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</si>
  <si>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</si>
  <si>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</si>
  <si>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</si>
  <si>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</si>
  <si>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</si>
  <si>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</si>
  <si>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</si>
  <si>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</si>
  <si>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</si>
  <si>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</si>
  <si>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</si>
  <si>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</si>
  <si>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</si>
  <si>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</si>
  <si>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</si>
  <si>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</si>
  <si>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</si>
  <si>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</si>
  <si>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</si>
  <si>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</si>
  <si>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</si>
  <si>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</si>
  <si>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</si>
  <si>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</si>
  <si>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</si>
  <si>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</si>
  <si>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</si>
  <si>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</si>
  <si>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</si>
  <si>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</si>
  <si>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</si>
  <si>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</si>
  <si>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</si>
  <si>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</si>
  <si>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</si>
  <si>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</si>
  <si>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</si>
  <si>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</si>
  <si>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</si>
  <si>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</si>
  <si>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</si>
  <si>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</si>
  <si>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</si>
  <si>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</si>
  <si>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</si>
  <si>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</si>
  <si>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</si>
  <si>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</si>
  <si>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</si>
  <si>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</si>
  <si>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</si>
  <si>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</si>
  <si>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</si>
  <si>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</si>
  <si>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</si>
  <si>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</si>
  <si>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</si>
  <si>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</si>
  <si>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</si>
  <si>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</si>
  <si>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</si>
  <si>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</si>
  <si>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</si>
  <si>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</si>
  <si>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</si>
  <si>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</si>
  <si>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</si>
  <si>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</si>
  <si>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</si>
  <si>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</si>
  <si>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</si>
  <si>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</si>
  <si>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</si>
  <si>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</si>
  <si>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</si>
  <si>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</si>
  <si>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</si>
  <si>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</si>
  <si>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</si>
  <si>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</si>
  <si>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</si>
  <si>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</si>
  <si>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</si>
  <si>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</si>
  <si>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</si>
  <si>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</si>
  <si>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</si>
  <si>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</si>
  <si>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</si>
  <si>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</si>
  <si>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</si>
  <si>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</si>
  <si>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</si>
  <si>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</si>
  <si>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</si>
  <si>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</si>
  <si>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</si>
  <si>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</si>
  <si>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</si>
  <si>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</si>
  <si>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</si>
  <si>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</si>
  <si>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</si>
  <si>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</si>
  <si>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</si>
  <si>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</si>
  <si>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</si>
  <si>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</si>
  <si>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</si>
  <si>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</si>
  <si>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</si>
  <si>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</si>
  <si>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</si>
  <si>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</si>
  <si>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</si>
  <si>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</si>
  <si>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</si>
  <si>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</si>
  <si>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</si>
  <si>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</si>
  <si>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</si>
  <si>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</si>
  <si>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</si>
  <si>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</si>
  <si>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</si>
  <si>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</si>
  <si>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</si>
  <si>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</si>
  <si>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</si>
  <si>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</si>
  <si>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</si>
  <si>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</si>
  <si>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</si>
  <si>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</si>
  <si>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</si>
  <si>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</si>
  <si>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</si>
  <si>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</si>
  <si>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</si>
  <si>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40/20 vč. montáže a začištění k obkladu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</si>
  <si>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</si>
  <si>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</si>
  <si>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</si>
  <si>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</si>
  <si>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</si>
  <si>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</si>
  <si>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</si>
  <si>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</si>
  <si>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</si>
  <si>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</si>
  <si>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</si>
  <si>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</si>
  <si>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</si>
  <si>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</si>
  <si>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</si>
  <si>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</si>
  <si>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</si>
  <si>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</si>
  <si>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</si>
  <si>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</si>
  <si>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</si>
  <si>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</si>
  <si>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</si>
  <si>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</si>
  <si>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</si>
  <si>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</si>
  <si>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</si>
  <si>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</si>
  <si>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</si>
  <si>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</si>
  <si>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</si>
  <si>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</si>
  <si>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</si>
  <si>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</si>
  <si>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</si>
  <si>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</si>
  <si>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</si>
  <si>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</si>
  <si>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</si>
  <si>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</si>
  <si>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</si>
  <si>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</si>
  <si>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</si>
  <si>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</si>
  <si>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</si>
  <si>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</si>
  <si>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</si>
  <si>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</si>
  <si>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</si>
  <si>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</si>
  <si>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</si>
  <si>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</si>
  <si>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</si>
  <si>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</si>
  <si>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</si>
  <si>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</si>
  <si>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</si>
  <si>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</si>
  <si>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</si>
  <si>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</si>
  <si>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</si>
  <si>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</si>
  <si>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</si>
  <si>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</si>
  <si>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</si>
  <si>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</si>
  <si>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</si>
  <si>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</si>
  <si>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</si>
  <si>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</si>
  <si>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</si>
  <si>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</si>
  <si>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</si>
  <si>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</si>
  <si>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</si>
  <si>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</si>
  <si>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</si>
  <si>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</si>
  <si>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</si>
  <si>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</si>
  <si>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</si>
  <si>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</si>
  <si>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</si>
  <si>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</si>
  <si>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</si>
  <si>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</si>
  <si>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</si>
  <si>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</si>
  <si>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</si>
  <si>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</si>
  <si>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</si>
  <si>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</si>
  <si>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</si>
  <si>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</si>
  <si>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</si>
  <si>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</si>
  <si>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</si>
  <si>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</si>
  <si>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</si>
  <si>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</si>
  <si>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</si>
  <si>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</si>
  <si>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</si>
  <si>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</si>
  <si>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</si>
  <si>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</si>
  <si>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</si>
  <si>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</si>
  <si>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</si>
  <si>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</si>
  <si>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</si>
  <si>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</si>
  <si>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</si>
  <si>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</si>
  <si>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</si>
  <si>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</si>
  <si>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</si>
  <si>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</si>
  <si>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</si>
  <si>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</si>
  <si>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</si>
  <si>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</si>
  <si>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</si>
  <si>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</si>
  <si>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</si>
  <si>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</si>
  <si>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</si>
  <si>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</si>
  <si>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</si>
  <si>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</si>
  <si>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</si>
  <si>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</si>
  <si>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</si>
  <si>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</si>
  <si>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</si>
  <si>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</si>
  <si>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</si>
  <si>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</si>
  <si>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</si>
  <si>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</si>
  <si>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</si>
  <si>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</si>
  <si>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</si>
  <si>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</si>
  <si>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</si>
  <si>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</si>
  <si>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</si>
  <si>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</si>
  <si>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</si>
  <si>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</si>
  <si>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</si>
  <si>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</si>
  <si>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</si>
  <si>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</si>
  <si>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</si>
  <si>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</si>
  <si>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</si>
  <si>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</si>
  <si>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</si>
  <si>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</si>
  <si>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</si>
  <si>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</si>
  <si>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</si>
  <si>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</si>
  <si>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</si>
  <si>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</si>
  <si>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</si>
  <si>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</si>
  <si>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</si>
  <si>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</si>
  <si>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</si>
  <si>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</si>
  <si>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</si>
  <si>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</si>
  <si>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</si>
  <si>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</si>
  <si>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</si>
  <si>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</si>
  <si>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</si>
  <si>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</si>
  <si>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</si>
  <si>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</si>
  <si>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</si>
  <si>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</si>
  <si>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</si>
  <si>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</si>
  <si>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</si>
  <si>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</si>
  <si>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</si>
  <si>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</si>
  <si>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</si>
  <si>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</si>
  <si>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</si>
  <si>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</si>
  <si>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</si>
  <si>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</si>
  <si>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</si>
  <si>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</si>
  <si>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</si>
  <si>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</si>
  <si>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</si>
  <si>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</si>
  <si>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</si>
  <si>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</si>
  <si>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</si>
  <si>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</si>
  <si>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</si>
  <si>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</si>
  <si>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</si>
  <si>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</si>
  <si>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</si>
  <si>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</si>
  <si>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</si>
  <si>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</si>
  <si>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</si>
  <si>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</si>
  <si>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</si>
  <si>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</si>
  <si>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</si>
  <si>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</si>
  <si>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</si>
  <si>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</si>
  <si>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</si>
  <si>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</si>
  <si>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</si>
  <si>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</si>
  <si>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</si>
  <si>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</si>
  <si>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Kuchyňská linka dle specifikace vč. dřezu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</si>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</sst>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Jiříkovského 167/27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23. 8. 2019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'3 - Bytová jednotka č.3'!J30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6"/>
  <sheetViews>
    <sheetView showGridLines="0" tabSelected="1" zoomScale="160" zoomScaleNormal="160" workbookViewId="0" topLeftCell="A1">
      <selection activeCell="A312" sqref="A312:XFD3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ROUND((SUM(BE142:BE485)),2)</f>
        <v>0</v>
      </c>
      <c r="G33" s="32"/>
      <c r="H33" s="32"/>
      <c r="I33" s="103">
        <v>0.21</v>
      </c>
      <c r="J33" s="102">
        <f>ROUND(((SUM(BE142:BE485))*I33),2)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ROUND((SUM(BF142:BF485)),2)</f>
        <v>0</v>
      </c>
      <c r="G34" s="32"/>
      <c r="H34" s="32"/>
      <c r="I34" s="103">
        <v>0.15</v>
      </c>
      <c r="J34" s="102">
        <f>ROUND(((SUM(BF142:BF485))*I34),2)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J330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J338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J359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J380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J390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J403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J421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J427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J453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J481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J482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3 - Bytová jednotka č.3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P143+P221+P453+P481</f>
        <v>0</v>
      </c>
      <c r="Q142" s="66"/>
      <c r="R142" s="141">
        <f>R143+R221+R453+R481</f>
        <v>3.4337394499999996</v>
      </c>
      <c r="S142" s="66"/>
      <c r="T142" s="142">
        <f>T143+T221+T453+T481</f>
        <v>3.71479478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BK143+BK221+BK453+BK481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203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1:65" s="2" customFormat="1" ht="21.75" customHeight="1">
      <c r="A182" s="32"/>
      <c r="B182" s="157"/>
      <c r="C182" s="158" t="s">
        <v>213</v>
      </c>
      <c r="D182" s="158" t="s">
        <v>137</v>
      </c>
      <c r="E182" s="159" t="s">
        <v>215</v>
      </c>
      <c r="F182" s="160" t="s">
        <v>216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213</v>
      </c>
      <c r="BM182" s="170" t="s">
        <v>217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218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219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220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221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222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154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223</v>
      </c>
      <c r="D189" s="158" t="s">
        <v>137</v>
      </c>
      <c r="E189" s="159" t="s">
        <v>224</v>
      </c>
      <c r="F189" s="160" t="s">
        <v>225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213</v>
      </c>
      <c r="BM189" s="170" t="s">
        <v>226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227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228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220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229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154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230</v>
      </c>
      <c r="D195" s="158" t="s">
        <v>137</v>
      </c>
      <c r="E195" s="159" t="s">
        <v>231</v>
      </c>
      <c r="F195" s="160" t="s">
        <v>232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233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188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2">
      <c r="B197" s="189"/>
      <c r="D197" s="173" t="s">
        <v>144</v>
      </c>
      <c r="E197" s="190" t="s">
        <v>1</v>
      </c>
      <c r="F197" s="191" t="s">
        <v>234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2">
      <c r="B198" s="172"/>
      <c r="D198" s="173" t="s">
        <v>144</v>
      </c>
      <c r="E198" s="174" t="s">
        <v>1</v>
      </c>
      <c r="F198" s="175" t="s">
        <v>195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2">
      <c r="B199" s="181"/>
      <c r="D199" s="173" t="s">
        <v>144</v>
      </c>
      <c r="E199" s="182" t="s">
        <v>1</v>
      </c>
      <c r="F199" s="183" t="s">
        <v>154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235</v>
      </c>
      <c r="D200" s="158" t="s">
        <v>137</v>
      </c>
      <c r="E200" s="159" t="s">
        <v>236</v>
      </c>
      <c r="F200" s="160" t="s">
        <v>237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238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239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240</v>
      </c>
      <c r="D202" s="158" t="s">
        <v>137</v>
      </c>
      <c r="E202" s="159" t="s">
        <v>241</v>
      </c>
      <c r="F202" s="160" t="s">
        <v>242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243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244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245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2">
      <c r="B205" s="181"/>
      <c r="D205" s="173" t="s">
        <v>144</v>
      </c>
      <c r="E205" s="182" t="s">
        <v>1</v>
      </c>
      <c r="F205" s="183" t="s">
        <v>154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246</v>
      </c>
      <c r="F206" s="160" t="s">
        <v>247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248</v>
      </c>
    </row>
    <row r="207" spans="2:51" s="15" customFormat="1" ht="12">
      <c r="B207" s="189"/>
      <c r="D207" s="173" t="s">
        <v>144</v>
      </c>
      <c r="E207" s="190" t="s">
        <v>1</v>
      </c>
      <c r="F207" s="191" t="s">
        <v>249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250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2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2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P222+P252+P263+P275+P287+P307+P311+P330+P338+P359+P380+P390+P403+P421+P427</f>
        <v>0</v>
      </c>
      <c r="Q221" s="150"/>
      <c r="R221" s="151">
        <f>R222+R252+R263+R275+R287+R307+R311+R330+R338+R359+R380+R390+R403+R421+R427</f>
        <v>2.5866868299999997</v>
      </c>
      <c r="S221" s="150"/>
      <c r="T221" s="152">
        <f>T222+T252+T263+T275+T287+T307+T311+T330+T338+T359+T380+T390+T403+T421+T427</f>
        <v>0.40967898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BK222+BK252+BK263+BK275+BK287+BK307+BK311+BK330+BK338+BK359+BK380+BK390+BK403+BK421+BK427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SUM(P312:P329)</f>
        <v>0</v>
      </c>
      <c r="Q311" s="150"/>
      <c r="R311" s="151">
        <f>SUM(R312:R329)</f>
        <v>0.0367</v>
      </c>
      <c r="S311" s="150"/>
      <c r="T311" s="152">
        <f>SUM(T312:T329)</f>
        <v>0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SUM(BK312:BK329)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2</v>
      </c>
      <c r="I312" s="163"/>
      <c r="J312" s="164">
        <f aca="true" t="shared" si="40" ref="J312:J329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29">O312*H312</f>
        <v>0</v>
      </c>
      <c r="Q312" s="168">
        <v>0</v>
      </c>
      <c r="R312" s="168">
        <f aca="true" t="shared" si="42" ref="R312:R329">Q312*H312</f>
        <v>0</v>
      </c>
      <c r="S312" s="168">
        <v>0</v>
      </c>
      <c r="T312" s="169">
        <f aca="true" t="shared" si="43" ref="T312:T329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29">IF(N312="základní",J312,0)</f>
        <v>0</v>
      </c>
      <c r="BF312" s="171">
        <f aca="true" t="shared" si="45" ref="BF312:BF329">IF(N312="snížená",J312,0)</f>
        <v>0</v>
      </c>
      <c r="BG312" s="171">
        <f aca="true" t="shared" si="46" ref="BG312:BG329">IF(N312="zákl. přenesená",J312,0)</f>
        <v>0</v>
      </c>
      <c r="BH312" s="171">
        <f aca="true" t="shared" si="47" ref="BH312:BH329">IF(N312="sníž. přenesená",J312,0)</f>
        <v>0</v>
      </c>
      <c r="BI312" s="171">
        <f aca="true" t="shared" si="48" ref="BI312:BI329">IF(N312="nulová",J312,0)</f>
        <v>0</v>
      </c>
      <c r="BJ312" s="17" t="s">
        <v>142</v>
      </c>
      <c r="BK312" s="171">
        <f aca="true" t="shared" si="49" ref="BK312:BK329">ROUND(I312*H312,2)</f>
        <v>0</v>
      </c>
      <c r="BL312" s="17" t="s">
        <v>213</v>
      </c>
      <c r="BM312" s="170" t="s">
        <v>566</v>
      </c>
    </row>
    <row r="313" spans="1:65" s="2" customFormat="1" ht="21.75" customHeight="1">
      <c r="A313" s="32"/>
      <c r="B313" s="157"/>
      <c r="C313" s="196" t="s">
        <v>567</v>
      </c>
      <c r="D313" s="196" t="s">
        <v>206</v>
      </c>
      <c r="E313" s="197" t="s">
        <v>568</v>
      </c>
      <c r="F313" s="198" t="s">
        <v>569</v>
      </c>
      <c r="G313" s="199" t="s">
        <v>203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307</v>
      </c>
      <c r="AT313" s="170" t="s">
        <v>206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58" t="s">
        <v>571</v>
      </c>
      <c r="D314" s="158" t="s">
        <v>137</v>
      </c>
      <c r="E314" s="159" t="s">
        <v>572</v>
      </c>
      <c r="F314" s="160" t="s">
        <v>573</v>
      </c>
      <c r="G314" s="161" t="s">
        <v>322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213</v>
      </c>
      <c r="AT314" s="170" t="s">
        <v>137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16.5" customHeight="1">
      <c r="A315" s="32"/>
      <c r="B315" s="157"/>
      <c r="C315" s="196" t="s">
        <v>575</v>
      </c>
      <c r="D315" s="196" t="s">
        <v>206</v>
      </c>
      <c r="E315" s="197" t="s">
        <v>576</v>
      </c>
      <c r="F315" s="198" t="s">
        <v>577</v>
      </c>
      <c r="G315" s="199" t="s">
        <v>322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307</v>
      </c>
      <c r="AT315" s="170" t="s">
        <v>206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21.75" customHeight="1">
      <c r="A317" s="32"/>
      <c r="B317" s="157"/>
      <c r="C317" s="158" t="s">
        <v>583</v>
      </c>
      <c r="D317" s="158" t="s">
        <v>137</v>
      </c>
      <c r="E317" s="159" t="s">
        <v>584</v>
      </c>
      <c r="F317" s="160" t="s">
        <v>585</v>
      </c>
      <c r="G317" s="161" t="s">
        <v>203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137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96" t="s">
        <v>587</v>
      </c>
      <c r="D318" s="196" t="s">
        <v>206</v>
      </c>
      <c r="E318" s="197" t="s">
        <v>588</v>
      </c>
      <c r="F318" s="198" t="s">
        <v>589</v>
      </c>
      <c r="G318" s="199" t="s">
        <v>203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307</v>
      </c>
      <c r="AT318" s="170" t="s">
        <v>206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58" t="s">
        <v>591</v>
      </c>
      <c r="D319" s="158" t="s">
        <v>137</v>
      </c>
      <c r="E319" s="159" t="s">
        <v>592</v>
      </c>
      <c r="F319" s="160" t="s">
        <v>593</v>
      </c>
      <c r="G319" s="161" t="s">
        <v>203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137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96" t="s">
        <v>595</v>
      </c>
      <c r="D320" s="196" t="s">
        <v>206</v>
      </c>
      <c r="E320" s="197" t="s">
        <v>596</v>
      </c>
      <c r="F320" s="198" t="s">
        <v>597</v>
      </c>
      <c r="G320" s="199" t="s">
        <v>203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307</v>
      </c>
      <c r="AT320" s="170" t="s">
        <v>206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58" t="s">
        <v>599</v>
      </c>
      <c r="D321" s="158" t="s">
        <v>137</v>
      </c>
      <c r="E321" s="159" t="s">
        <v>600</v>
      </c>
      <c r="F321" s="160" t="s">
        <v>601</v>
      </c>
      <c r="G321" s="161" t="s">
        <v>203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137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16.5" customHeight="1">
      <c r="A322" s="32"/>
      <c r="B322" s="157"/>
      <c r="C322" s="196" t="s">
        <v>603</v>
      </c>
      <c r="D322" s="196" t="s">
        <v>206</v>
      </c>
      <c r="E322" s="197" t="s">
        <v>604</v>
      </c>
      <c r="F322" s="198" t="s">
        <v>605</v>
      </c>
      <c r="G322" s="199" t="s">
        <v>203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307</v>
      </c>
      <c r="AT322" s="170" t="s">
        <v>206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21.75" customHeight="1">
      <c r="A323" s="32"/>
      <c r="B323" s="157"/>
      <c r="C323" s="158" t="s">
        <v>607</v>
      </c>
      <c r="D323" s="158" t="s">
        <v>137</v>
      </c>
      <c r="E323" s="159" t="s">
        <v>608</v>
      </c>
      <c r="F323" s="160" t="s">
        <v>609</v>
      </c>
      <c r="G323" s="161" t="s">
        <v>203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137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16.5" customHeight="1">
      <c r="A324" s="32"/>
      <c r="B324" s="157"/>
      <c r="C324" s="196" t="s">
        <v>611</v>
      </c>
      <c r="D324" s="196" t="s">
        <v>206</v>
      </c>
      <c r="E324" s="197" t="s">
        <v>612</v>
      </c>
      <c r="F324" s="198" t="s">
        <v>613</v>
      </c>
      <c r="G324" s="199" t="s">
        <v>203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307</v>
      </c>
      <c r="AT324" s="170" t="s">
        <v>206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21.7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16.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322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21.75" customHeight="1">
      <c r="A327" s="32"/>
      <c r="B327" s="157"/>
      <c r="C327" s="158" t="s">
        <v>623</v>
      </c>
      <c r="D327" s="158" t="s">
        <v>137</v>
      </c>
      <c r="E327" s="159" t="s">
        <v>624</v>
      </c>
      <c r="F327" s="160" t="s">
        <v>625</v>
      </c>
      <c r="G327" s="161" t="s">
        <v>203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137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21.75" customHeight="1">
      <c r="A328" s="32"/>
      <c r="B328" s="157"/>
      <c r="C328" s="158" t="s">
        <v>627</v>
      </c>
      <c r="D328" s="158" t="s">
        <v>137</v>
      </c>
      <c r="E328" s="159" t="s">
        <v>628</v>
      </c>
      <c r="F328" s="160" t="s">
        <v>629</v>
      </c>
      <c r="G328" s="161" t="s">
        <v>256</v>
      </c>
      <c r="H328" s="162">
        <v>0.074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213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630</v>
      </c>
    </row>
    <row r="329" spans="1:65" s="2" customFormat="1" ht="21.75" customHeight="1">
      <c r="A329" s="32"/>
      <c r="B329" s="157"/>
      <c r="C329" s="158" t="s">
        <v>631</v>
      </c>
      <c r="D329" s="158" t="s">
        <v>137</v>
      </c>
      <c r="E329" s="159" t="s">
        <v>632</v>
      </c>
      <c r="F329" s="160" t="s">
        <v>633</v>
      </c>
      <c r="G329" s="161" t="s">
        <v>256</v>
      </c>
      <c r="H329" s="162">
        <v>0.074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</v>
      </c>
      <c r="R329" s="168">
        <f t="shared" si="42"/>
        <v>0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137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634</v>
      </c>
    </row>
    <row r="330" spans="2:63" s="12" customFormat="1" ht="22.9" customHeight="1">
      <c r="B330" s="144"/>
      <c r="D330" s="145" t="s">
        <v>75</v>
      </c>
      <c r="E330" s="155" t="s">
        <v>635</v>
      </c>
      <c r="F330" s="155" t="s">
        <v>636</v>
      </c>
      <c r="I330" s="147"/>
      <c r="J330" s="156">
        <f>BK330</f>
        <v>0</v>
      </c>
      <c r="L330" s="144"/>
      <c r="M330" s="149"/>
      <c r="N330" s="150"/>
      <c r="O330" s="150"/>
      <c r="P330" s="151">
        <f>SUM(P331:P337)</f>
        <v>0</v>
      </c>
      <c r="Q330" s="150"/>
      <c r="R330" s="151">
        <f>SUM(R331:R337)</f>
        <v>0.01</v>
      </c>
      <c r="S330" s="150"/>
      <c r="T330" s="152">
        <f>SUM(T331:T337)</f>
        <v>0.004</v>
      </c>
      <c r="AR330" s="145" t="s">
        <v>142</v>
      </c>
      <c r="AT330" s="153" t="s">
        <v>75</v>
      </c>
      <c r="AU330" s="153" t="s">
        <v>84</v>
      </c>
      <c r="AY330" s="145" t="s">
        <v>135</v>
      </c>
      <c r="BK330" s="154">
        <f>SUM(BK331:BK337)</f>
        <v>0</v>
      </c>
    </row>
    <row r="331" spans="1:65" s="2" customFormat="1" ht="16.5" customHeight="1">
      <c r="A331" s="32"/>
      <c r="B331" s="157"/>
      <c r="C331" s="158" t="s">
        <v>637</v>
      </c>
      <c r="D331" s="158" t="s">
        <v>137</v>
      </c>
      <c r="E331" s="159" t="s">
        <v>638</v>
      </c>
      <c r="F331" s="160" t="s">
        <v>639</v>
      </c>
      <c r="G331" s="161" t="s">
        <v>203</v>
      </c>
      <c r="H331" s="162">
        <v>2</v>
      </c>
      <c r="I331" s="163"/>
      <c r="J331" s="164">
        <f aca="true" t="shared" si="50" ref="J331:J337"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 aca="true" t="shared" si="51" ref="P331:P337">O331*H331</f>
        <v>0</v>
      </c>
      <c r="Q331" s="168">
        <v>0</v>
      </c>
      <c r="R331" s="168">
        <f aca="true" t="shared" si="52" ref="R331:R337">Q331*H331</f>
        <v>0</v>
      </c>
      <c r="S331" s="168">
        <v>0</v>
      </c>
      <c r="T331" s="169">
        <f aca="true" t="shared" si="53" ref="T331:T337"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135</v>
      </c>
      <c r="BE331" s="171">
        <f aca="true" t="shared" si="54" ref="BE331:BE337">IF(N331="základní",J331,0)</f>
        <v>0</v>
      </c>
      <c r="BF331" s="171">
        <f aca="true" t="shared" si="55" ref="BF331:BF337">IF(N331="snížená",J331,0)</f>
        <v>0</v>
      </c>
      <c r="BG331" s="171">
        <f aca="true" t="shared" si="56" ref="BG331:BG337">IF(N331="zákl. přenesená",J331,0)</f>
        <v>0</v>
      </c>
      <c r="BH331" s="171">
        <f aca="true" t="shared" si="57" ref="BH331:BH337">IF(N331="sníž. přenesená",J331,0)</f>
        <v>0</v>
      </c>
      <c r="BI331" s="171">
        <f aca="true" t="shared" si="58" ref="BI331:BI337">IF(N331="nulová",J331,0)</f>
        <v>0</v>
      </c>
      <c r="BJ331" s="17" t="s">
        <v>142</v>
      </c>
      <c r="BK331" s="171">
        <f aca="true" t="shared" si="59" ref="BK331:BK337">ROUND(I331*H331,2)</f>
        <v>0</v>
      </c>
      <c r="BL331" s="17" t="s">
        <v>213</v>
      </c>
      <c r="BM331" s="170" t="s">
        <v>640</v>
      </c>
    </row>
    <row r="332" spans="1:65" s="2" customFormat="1" ht="16.5" customHeight="1">
      <c r="A332" s="32"/>
      <c r="B332" s="157"/>
      <c r="C332" s="196" t="s">
        <v>641</v>
      </c>
      <c r="D332" s="196" t="s">
        <v>206</v>
      </c>
      <c r="E332" s="197" t="s">
        <v>642</v>
      </c>
      <c r="F332" s="198" t="s">
        <v>643</v>
      </c>
      <c r="G332" s="199" t="s">
        <v>203</v>
      </c>
      <c r="H332" s="200">
        <v>2</v>
      </c>
      <c r="I332" s="201"/>
      <c r="J332" s="202">
        <f t="shared" si="50"/>
        <v>0</v>
      </c>
      <c r="K332" s="203"/>
      <c r="L332" s="204"/>
      <c r="M332" s="205" t="s">
        <v>1</v>
      </c>
      <c r="N332" s="206" t="s">
        <v>42</v>
      </c>
      <c r="O332" s="58"/>
      <c r="P332" s="168">
        <f t="shared" si="51"/>
        <v>0</v>
      </c>
      <c r="Q332" s="168">
        <v>0.005</v>
      </c>
      <c r="R332" s="168">
        <f t="shared" si="52"/>
        <v>0.01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307</v>
      </c>
      <c r="AT332" s="170" t="s">
        <v>206</v>
      </c>
      <c r="AU332" s="170" t="s">
        <v>142</v>
      </c>
      <c r="AY332" s="17" t="s">
        <v>135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142</v>
      </c>
      <c r="BK332" s="171">
        <f t="shared" si="59"/>
        <v>0</v>
      </c>
      <c r="BL332" s="17" t="s">
        <v>213</v>
      </c>
      <c r="BM332" s="170" t="s">
        <v>644</v>
      </c>
    </row>
    <row r="333" spans="1:65" s="2" customFormat="1" ht="21.75" customHeight="1">
      <c r="A333" s="32"/>
      <c r="B333" s="157"/>
      <c r="C333" s="158" t="s">
        <v>645</v>
      </c>
      <c r="D333" s="158" t="s">
        <v>137</v>
      </c>
      <c r="E333" s="159" t="s">
        <v>646</v>
      </c>
      <c r="F333" s="160" t="s">
        <v>647</v>
      </c>
      <c r="G333" s="161" t="s">
        <v>203</v>
      </c>
      <c r="H333" s="162">
        <v>2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0.002</v>
      </c>
      <c r="T333" s="169">
        <f t="shared" si="53"/>
        <v>0.004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135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142</v>
      </c>
      <c r="BK333" s="171">
        <f t="shared" si="59"/>
        <v>0</v>
      </c>
      <c r="BL333" s="17" t="s">
        <v>213</v>
      </c>
      <c r="BM333" s="170" t="s">
        <v>648</v>
      </c>
    </row>
    <row r="334" spans="1:65" s="2" customFormat="1" ht="16.5" customHeight="1">
      <c r="A334" s="32"/>
      <c r="B334" s="157"/>
      <c r="C334" s="158" t="s">
        <v>649</v>
      </c>
      <c r="D334" s="158" t="s">
        <v>137</v>
      </c>
      <c r="E334" s="159" t="s">
        <v>650</v>
      </c>
      <c r="F334" s="160" t="s">
        <v>651</v>
      </c>
      <c r="G334" s="161" t="s">
        <v>203</v>
      </c>
      <c r="H334" s="162">
        <v>1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213</v>
      </c>
      <c r="AT334" s="170" t="s">
        <v>137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652</v>
      </c>
    </row>
    <row r="335" spans="1:65" s="2" customFormat="1" ht="16.5" customHeight="1">
      <c r="A335" s="32"/>
      <c r="B335" s="157"/>
      <c r="C335" s="196" t="s">
        <v>653</v>
      </c>
      <c r="D335" s="196" t="s">
        <v>206</v>
      </c>
      <c r="E335" s="197" t="s">
        <v>75</v>
      </c>
      <c r="F335" s="198" t="s">
        <v>654</v>
      </c>
      <c r="G335" s="199" t="s">
        <v>545</v>
      </c>
      <c r="H335" s="200">
        <v>1</v>
      </c>
      <c r="I335" s="201"/>
      <c r="J335" s="202">
        <f t="shared" si="50"/>
        <v>0</v>
      </c>
      <c r="K335" s="203"/>
      <c r="L335" s="204"/>
      <c r="M335" s="205" t="s">
        <v>1</v>
      </c>
      <c r="N335" s="206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307</v>
      </c>
      <c r="AT335" s="170" t="s">
        <v>206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655</v>
      </c>
    </row>
    <row r="336" spans="1:65" s="2" customFormat="1" ht="21.75" customHeight="1">
      <c r="A336" s="32"/>
      <c r="B336" s="157"/>
      <c r="C336" s="158" t="s">
        <v>656</v>
      </c>
      <c r="D336" s="158" t="s">
        <v>137</v>
      </c>
      <c r="E336" s="159" t="s">
        <v>657</v>
      </c>
      <c r="F336" s="160" t="s">
        <v>658</v>
      </c>
      <c r="G336" s="161" t="s">
        <v>256</v>
      </c>
      <c r="H336" s="162">
        <v>0.01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659</v>
      </c>
    </row>
    <row r="337" spans="1:65" s="2" customFormat="1" ht="21.75" customHeight="1">
      <c r="A337" s="32"/>
      <c r="B337" s="157"/>
      <c r="C337" s="158" t="s">
        <v>660</v>
      </c>
      <c r="D337" s="158" t="s">
        <v>137</v>
      </c>
      <c r="E337" s="159" t="s">
        <v>661</v>
      </c>
      <c r="F337" s="160" t="s">
        <v>662</v>
      </c>
      <c r="G337" s="161" t="s">
        <v>256</v>
      </c>
      <c r="H337" s="162">
        <v>0.01</v>
      </c>
      <c r="I337" s="163"/>
      <c r="J337" s="164">
        <f t="shared" si="50"/>
        <v>0</v>
      </c>
      <c r="K337" s="165"/>
      <c r="L337" s="33"/>
      <c r="M337" s="166" t="s">
        <v>1</v>
      </c>
      <c r="N337" s="167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213</v>
      </c>
      <c r="AT337" s="170" t="s">
        <v>137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663</v>
      </c>
    </row>
    <row r="338" spans="2:63" s="12" customFormat="1" ht="22.9" customHeight="1">
      <c r="B338" s="144"/>
      <c r="D338" s="145" t="s">
        <v>75</v>
      </c>
      <c r="E338" s="155" t="s">
        <v>664</v>
      </c>
      <c r="F338" s="155" t="s">
        <v>665</v>
      </c>
      <c r="I338" s="147"/>
      <c r="J338" s="156">
        <f>BK338</f>
        <v>0</v>
      </c>
      <c r="L338" s="144"/>
      <c r="M338" s="149"/>
      <c r="N338" s="150"/>
      <c r="O338" s="150"/>
      <c r="P338" s="151">
        <f>SUM(P339:P358)</f>
        <v>0</v>
      </c>
      <c r="Q338" s="150"/>
      <c r="R338" s="151">
        <f>SUM(R339:R358)</f>
        <v>0.77691333</v>
      </c>
      <c r="S338" s="150"/>
      <c r="T338" s="152">
        <f>SUM(T339:T358)</f>
        <v>0</v>
      </c>
      <c r="AR338" s="145" t="s">
        <v>142</v>
      </c>
      <c r="AT338" s="153" t="s">
        <v>75</v>
      </c>
      <c r="AU338" s="153" t="s">
        <v>84</v>
      </c>
      <c r="AY338" s="145" t="s">
        <v>135</v>
      </c>
      <c r="BK338" s="154">
        <f>SUM(BK339:BK358)</f>
        <v>0</v>
      </c>
    </row>
    <row r="339" spans="1:65" s="2" customFormat="1" ht="21.75" customHeight="1">
      <c r="A339" s="32"/>
      <c r="B339" s="157"/>
      <c r="C339" s="158" t="s">
        <v>666</v>
      </c>
      <c r="D339" s="158" t="s">
        <v>137</v>
      </c>
      <c r="E339" s="159" t="s">
        <v>667</v>
      </c>
      <c r="F339" s="160" t="s">
        <v>668</v>
      </c>
      <c r="G339" s="161" t="s">
        <v>140</v>
      </c>
      <c r="H339" s="162">
        <v>29.263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0.02541</v>
      </c>
      <c r="R339" s="168">
        <f>Q339*H339</f>
        <v>0.74357283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135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142</v>
      </c>
      <c r="BK339" s="171">
        <f>ROUND(I339*H339,2)</f>
        <v>0</v>
      </c>
      <c r="BL339" s="17" t="s">
        <v>213</v>
      </c>
      <c r="BM339" s="170" t="s">
        <v>669</v>
      </c>
    </row>
    <row r="340" spans="2:51" s="13" customFormat="1" ht="12">
      <c r="B340" s="172"/>
      <c r="D340" s="173" t="s">
        <v>144</v>
      </c>
      <c r="E340" s="174" t="s">
        <v>1</v>
      </c>
      <c r="F340" s="175" t="s">
        <v>670</v>
      </c>
      <c r="H340" s="176">
        <v>7.93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76</v>
      </c>
      <c r="AY340" s="174" t="s">
        <v>135</v>
      </c>
    </row>
    <row r="341" spans="2:51" s="13" customFormat="1" ht="12">
      <c r="B341" s="172"/>
      <c r="D341" s="173" t="s">
        <v>144</v>
      </c>
      <c r="E341" s="174" t="s">
        <v>1</v>
      </c>
      <c r="F341" s="175" t="s">
        <v>671</v>
      </c>
      <c r="H341" s="176">
        <v>6.721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135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672</v>
      </c>
      <c r="H342" s="176">
        <v>14.612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4" customFormat="1" ht="12">
      <c r="B343" s="181"/>
      <c r="D343" s="173" t="s">
        <v>144</v>
      </c>
      <c r="E343" s="182" t="s">
        <v>1</v>
      </c>
      <c r="F343" s="183" t="s">
        <v>154</v>
      </c>
      <c r="H343" s="184">
        <v>29.263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144</v>
      </c>
      <c r="AU343" s="182" t="s">
        <v>142</v>
      </c>
      <c r="AV343" s="14" t="s">
        <v>141</v>
      </c>
      <c r="AW343" s="14" t="s">
        <v>33</v>
      </c>
      <c r="AX343" s="14" t="s">
        <v>84</v>
      </c>
      <c r="AY343" s="182" t="s">
        <v>135</v>
      </c>
    </row>
    <row r="344" spans="1:65" s="2" customFormat="1" ht="21.75" customHeight="1">
      <c r="A344" s="32"/>
      <c r="B344" s="157"/>
      <c r="C344" s="158" t="s">
        <v>673</v>
      </c>
      <c r="D344" s="158" t="s">
        <v>137</v>
      </c>
      <c r="E344" s="159" t="s">
        <v>674</v>
      </c>
      <c r="F344" s="160" t="s">
        <v>675</v>
      </c>
      <c r="G344" s="161" t="s">
        <v>322</v>
      </c>
      <c r="H344" s="162">
        <v>28.78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4E-05</v>
      </c>
      <c r="R344" s="168">
        <f>Q344*H344</f>
        <v>0.0011512000000000002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213</v>
      </c>
      <c r="AT344" s="170" t="s">
        <v>137</v>
      </c>
      <c r="AU344" s="170" t="s">
        <v>142</v>
      </c>
      <c r="AY344" s="17" t="s">
        <v>135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142</v>
      </c>
      <c r="BK344" s="171">
        <f>ROUND(I344*H344,2)</f>
        <v>0</v>
      </c>
      <c r="BL344" s="17" t="s">
        <v>213</v>
      </c>
      <c r="BM344" s="170" t="s">
        <v>676</v>
      </c>
    </row>
    <row r="345" spans="2:51" s="13" customFormat="1" ht="12">
      <c r="B345" s="172"/>
      <c r="D345" s="173" t="s">
        <v>144</v>
      </c>
      <c r="E345" s="174" t="s">
        <v>1</v>
      </c>
      <c r="F345" s="175" t="s">
        <v>677</v>
      </c>
      <c r="H345" s="176">
        <v>3.94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144</v>
      </c>
      <c r="AU345" s="174" t="s">
        <v>142</v>
      </c>
      <c r="AV345" s="13" t="s">
        <v>142</v>
      </c>
      <c r="AW345" s="13" t="s">
        <v>33</v>
      </c>
      <c r="AX345" s="13" t="s">
        <v>76</v>
      </c>
      <c r="AY345" s="174" t="s">
        <v>135</v>
      </c>
    </row>
    <row r="346" spans="2:51" s="13" customFormat="1" ht="12">
      <c r="B346" s="172"/>
      <c r="D346" s="173" t="s">
        <v>144</v>
      </c>
      <c r="E346" s="174" t="s">
        <v>1</v>
      </c>
      <c r="F346" s="175" t="s">
        <v>678</v>
      </c>
      <c r="H346" s="176">
        <v>7.21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142</v>
      </c>
      <c r="AV346" s="13" t="s">
        <v>142</v>
      </c>
      <c r="AW346" s="13" t="s">
        <v>33</v>
      </c>
      <c r="AX346" s="13" t="s">
        <v>76</v>
      </c>
      <c r="AY346" s="174" t="s">
        <v>135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679</v>
      </c>
      <c r="H347" s="176">
        <v>9.83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680</v>
      </c>
      <c r="H348" s="176">
        <v>7.8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4" customFormat="1" ht="12">
      <c r="B349" s="181"/>
      <c r="D349" s="173" t="s">
        <v>144</v>
      </c>
      <c r="E349" s="182" t="s">
        <v>1</v>
      </c>
      <c r="F349" s="183" t="s">
        <v>154</v>
      </c>
      <c r="H349" s="184">
        <v>28.78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144</v>
      </c>
      <c r="AU349" s="182" t="s">
        <v>142</v>
      </c>
      <c r="AV349" s="14" t="s">
        <v>141</v>
      </c>
      <c r="AW349" s="14" t="s">
        <v>33</v>
      </c>
      <c r="AX349" s="14" t="s">
        <v>84</v>
      </c>
      <c r="AY349" s="182" t="s">
        <v>135</v>
      </c>
    </row>
    <row r="350" spans="1:65" s="2" customFormat="1" ht="16.5" customHeight="1">
      <c r="A350" s="32"/>
      <c r="B350" s="157"/>
      <c r="C350" s="158" t="s">
        <v>681</v>
      </c>
      <c r="D350" s="158" t="s">
        <v>137</v>
      </c>
      <c r="E350" s="159" t="s">
        <v>682</v>
      </c>
      <c r="F350" s="160" t="s">
        <v>683</v>
      </c>
      <c r="G350" s="161" t="s">
        <v>140</v>
      </c>
      <c r="H350" s="162">
        <v>29.263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</v>
      </c>
      <c r="R350" s="168">
        <f>Q350*H350</f>
        <v>0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213</v>
      </c>
      <c r="AT350" s="170" t="s">
        <v>137</v>
      </c>
      <c r="AU350" s="170" t="s">
        <v>142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142</v>
      </c>
      <c r="BK350" s="171">
        <f>ROUND(I350*H350,2)</f>
        <v>0</v>
      </c>
      <c r="BL350" s="17" t="s">
        <v>213</v>
      </c>
      <c r="BM350" s="170" t="s">
        <v>684</v>
      </c>
    </row>
    <row r="351" spans="1:65" s="2" customFormat="1" ht="21.75" customHeight="1">
      <c r="A351" s="32"/>
      <c r="B351" s="157"/>
      <c r="C351" s="158" t="s">
        <v>685</v>
      </c>
      <c r="D351" s="158" t="s">
        <v>137</v>
      </c>
      <c r="E351" s="159" t="s">
        <v>686</v>
      </c>
      <c r="F351" s="160" t="s">
        <v>687</v>
      </c>
      <c r="G351" s="161" t="s">
        <v>140</v>
      </c>
      <c r="H351" s="162">
        <v>29.263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0.0007</v>
      </c>
      <c r="R351" s="168">
        <f>Q351*H351</f>
        <v>0.0204841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213</v>
      </c>
      <c r="AT351" s="170" t="s">
        <v>137</v>
      </c>
      <c r="AU351" s="170" t="s">
        <v>142</v>
      </c>
      <c r="AY351" s="17" t="s">
        <v>135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142</v>
      </c>
      <c r="BK351" s="171">
        <f>ROUND(I351*H351,2)</f>
        <v>0</v>
      </c>
      <c r="BL351" s="17" t="s">
        <v>213</v>
      </c>
      <c r="BM351" s="170" t="s">
        <v>688</v>
      </c>
    </row>
    <row r="352" spans="1:65" s="2" customFormat="1" ht="16.5" customHeight="1">
      <c r="A352" s="32"/>
      <c r="B352" s="157"/>
      <c r="C352" s="158" t="s">
        <v>689</v>
      </c>
      <c r="D352" s="158" t="s">
        <v>137</v>
      </c>
      <c r="E352" s="159" t="s">
        <v>690</v>
      </c>
      <c r="F352" s="160" t="s">
        <v>691</v>
      </c>
      <c r="G352" s="161" t="s">
        <v>140</v>
      </c>
      <c r="H352" s="162">
        <v>58.526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0.0002</v>
      </c>
      <c r="R352" s="168">
        <f>Q352*H352</f>
        <v>0.0117052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692</v>
      </c>
    </row>
    <row r="353" spans="2:51" s="13" customFormat="1" ht="12">
      <c r="B353" s="172"/>
      <c r="D353" s="173" t="s">
        <v>144</v>
      </c>
      <c r="E353" s="174" t="s">
        <v>1</v>
      </c>
      <c r="F353" s="175" t="s">
        <v>693</v>
      </c>
      <c r="H353" s="176">
        <v>58.526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144</v>
      </c>
      <c r="AU353" s="174" t="s">
        <v>142</v>
      </c>
      <c r="AV353" s="13" t="s">
        <v>142</v>
      </c>
      <c r="AW353" s="13" t="s">
        <v>33</v>
      </c>
      <c r="AX353" s="13" t="s">
        <v>76</v>
      </c>
      <c r="AY353" s="174" t="s">
        <v>135</v>
      </c>
    </row>
    <row r="354" spans="2:51" s="14" customFormat="1" ht="12">
      <c r="B354" s="181"/>
      <c r="D354" s="173" t="s">
        <v>144</v>
      </c>
      <c r="E354" s="182" t="s">
        <v>1</v>
      </c>
      <c r="F354" s="183" t="s">
        <v>154</v>
      </c>
      <c r="H354" s="184">
        <v>58.526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2" t="s">
        <v>144</v>
      </c>
      <c r="AU354" s="182" t="s">
        <v>142</v>
      </c>
      <c r="AV354" s="14" t="s">
        <v>141</v>
      </c>
      <c r="AW354" s="14" t="s">
        <v>33</v>
      </c>
      <c r="AX354" s="14" t="s">
        <v>84</v>
      </c>
      <c r="AY354" s="182" t="s">
        <v>135</v>
      </c>
    </row>
    <row r="355" spans="1:65" s="2" customFormat="1" ht="21.75" customHeight="1">
      <c r="A355" s="32"/>
      <c r="B355" s="157"/>
      <c r="C355" s="158" t="s">
        <v>694</v>
      </c>
      <c r="D355" s="158" t="s">
        <v>137</v>
      </c>
      <c r="E355" s="159" t="s">
        <v>695</v>
      </c>
      <c r="F355" s="160" t="s">
        <v>696</v>
      </c>
      <c r="G355" s="161" t="s">
        <v>256</v>
      </c>
      <c r="H355" s="162">
        <v>0.777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213</v>
      </c>
      <c r="AT355" s="170" t="s">
        <v>137</v>
      </c>
      <c r="AU355" s="170" t="s">
        <v>142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142</v>
      </c>
      <c r="BK355" s="171">
        <f>ROUND(I355*H355,2)</f>
        <v>0</v>
      </c>
      <c r="BL355" s="17" t="s">
        <v>213</v>
      </c>
      <c r="BM355" s="170" t="s">
        <v>697</v>
      </c>
    </row>
    <row r="356" spans="1:65" s="2" customFormat="1" ht="21.75" customHeight="1">
      <c r="A356" s="32"/>
      <c r="B356" s="157"/>
      <c r="C356" s="158" t="s">
        <v>698</v>
      </c>
      <c r="D356" s="158" t="s">
        <v>137</v>
      </c>
      <c r="E356" s="159" t="s">
        <v>699</v>
      </c>
      <c r="F356" s="160" t="s">
        <v>700</v>
      </c>
      <c r="G356" s="161" t="s">
        <v>256</v>
      </c>
      <c r="H356" s="162">
        <v>0.777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213</v>
      </c>
      <c r="AT356" s="170" t="s">
        <v>137</v>
      </c>
      <c r="AU356" s="170" t="s">
        <v>142</v>
      </c>
      <c r="AY356" s="17" t="s">
        <v>135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142</v>
      </c>
      <c r="BK356" s="171">
        <f>ROUND(I356*H356,2)</f>
        <v>0</v>
      </c>
      <c r="BL356" s="17" t="s">
        <v>213</v>
      </c>
      <c r="BM356" s="170" t="s">
        <v>701</v>
      </c>
    </row>
    <row r="357" spans="1:65" s="2" customFormat="1" ht="21.75" customHeight="1">
      <c r="A357" s="32"/>
      <c r="B357" s="157"/>
      <c r="C357" s="158" t="s">
        <v>702</v>
      </c>
      <c r="D357" s="158" t="s">
        <v>137</v>
      </c>
      <c r="E357" s="159" t="s">
        <v>703</v>
      </c>
      <c r="F357" s="160" t="s">
        <v>704</v>
      </c>
      <c r="G357" s="161" t="s">
        <v>140</v>
      </c>
      <c r="H357" s="162">
        <v>7.8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705</v>
      </c>
    </row>
    <row r="358" spans="2:51" s="13" customFormat="1" ht="12">
      <c r="B358" s="172"/>
      <c r="D358" s="173" t="s">
        <v>144</v>
      </c>
      <c r="E358" s="174" t="s">
        <v>1</v>
      </c>
      <c r="F358" s="175" t="s">
        <v>229</v>
      </c>
      <c r="H358" s="176">
        <v>7.8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142</v>
      </c>
      <c r="AV358" s="13" t="s">
        <v>142</v>
      </c>
      <c r="AW358" s="13" t="s">
        <v>33</v>
      </c>
      <c r="AX358" s="13" t="s">
        <v>84</v>
      </c>
      <c r="AY358" s="174" t="s">
        <v>135</v>
      </c>
    </row>
    <row r="359" spans="2:63" s="12" customFormat="1" ht="22.9" customHeight="1">
      <c r="B359" s="144"/>
      <c r="D359" s="145" t="s">
        <v>75</v>
      </c>
      <c r="E359" s="155" t="s">
        <v>706</v>
      </c>
      <c r="F359" s="155" t="s">
        <v>707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SUM(P360:P379)</f>
        <v>0</v>
      </c>
      <c r="Q359" s="150"/>
      <c r="R359" s="151">
        <f>SUM(R360:R379)</f>
        <v>0.037</v>
      </c>
      <c r="S359" s="150"/>
      <c r="T359" s="152">
        <f>SUM(T360:T379)</f>
        <v>0.268656</v>
      </c>
      <c r="AR359" s="145" t="s">
        <v>142</v>
      </c>
      <c r="AT359" s="153" t="s">
        <v>75</v>
      </c>
      <c r="AU359" s="153" t="s">
        <v>84</v>
      </c>
      <c r="AY359" s="145" t="s">
        <v>135</v>
      </c>
      <c r="BK359" s="154">
        <f>SUM(BK360:BK379)</f>
        <v>0</v>
      </c>
    </row>
    <row r="360" spans="1:65" s="2" customFormat="1" ht="21.75" customHeight="1">
      <c r="A360" s="32"/>
      <c r="B360" s="157"/>
      <c r="C360" s="158" t="s">
        <v>708</v>
      </c>
      <c r="D360" s="158" t="s">
        <v>137</v>
      </c>
      <c r="E360" s="159" t="s">
        <v>709</v>
      </c>
      <c r="F360" s="160" t="s">
        <v>710</v>
      </c>
      <c r="G360" s="161" t="s">
        <v>140</v>
      </c>
      <c r="H360" s="162">
        <v>3.84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0.02465</v>
      </c>
      <c r="T360" s="169">
        <f>S360*H360</f>
        <v>0.09465599999999999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213</v>
      </c>
      <c r="AT360" s="170" t="s">
        <v>137</v>
      </c>
      <c r="AU360" s="170" t="s">
        <v>142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213</v>
      </c>
      <c r="BM360" s="170" t="s">
        <v>711</v>
      </c>
    </row>
    <row r="361" spans="2:51" s="15" customFormat="1" ht="12">
      <c r="B361" s="189"/>
      <c r="D361" s="173" t="s">
        <v>144</v>
      </c>
      <c r="E361" s="190" t="s">
        <v>1</v>
      </c>
      <c r="F361" s="191" t="s">
        <v>712</v>
      </c>
      <c r="H361" s="190" t="s">
        <v>1</v>
      </c>
      <c r="I361" s="192"/>
      <c r="L361" s="189"/>
      <c r="M361" s="193"/>
      <c r="N361" s="194"/>
      <c r="O361" s="194"/>
      <c r="P361" s="194"/>
      <c r="Q361" s="194"/>
      <c r="R361" s="194"/>
      <c r="S361" s="194"/>
      <c r="T361" s="195"/>
      <c r="AT361" s="190" t="s">
        <v>144</v>
      </c>
      <c r="AU361" s="190" t="s">
        <v>142</v>
      </c>
      <c r="AV361" s="15" t="s">
        <v>84</v>
      </c>
      <c r="AW361" s="15" t="s">
        <v>33</v>
      </c>
      <c r="AX361" s="15" t="s">
        <v>76</v>
      </c>
      <c r="AY361" s="190" t="s">
        <v>135</v>
      </c>
    </row>
    <row r="362" spans="2:51" s="13" customFormat="1" ht="12">
      <c r="B362" s="172"/>
      <c r="D362" s="173" t="s">
        <v>144</v>
      </c>
      <c r="E362" s="174" t="s">
        <v>1</v>
      </c>
      <c r="F362" s="175" t="s">
        <v>713</v>
      </c>
      <c r="H362" s="176">
        <v>1.088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135</v>
      </c>
    </row>
    <row r="363" spans="2:51" s="13" customFormat="1" ht="12">
      <c r="B363" s="172"/>
      <c r="D363" s="173" t="s">
        <v>144</v>
      </c>
      <c r="E363" s="174" t="s">
        <v>1</v>
      </c>
      <c r="F363" s="175" t="s">
        <v>714</v>
      </c>
      <c r="H363" s="176">
        <v>2.752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144</v>
      </c>
      <c r="AU363" s="174" t="s">
        <v>142</v>
      </c>
      <c r="AV363" s="13" t="s">
        <v>142</v>
      </c>
      <c r="AW363" s="13" t="s">
        <v>33</v>
      </c>
      <c r="AX363" s="13" t="s">
        <v>76</v>
      </c>
      <c r="AY363" s="174" t="s">
        <v>135</v>
      </c>
    </row>
    <row r="364" spans="2:51" s="14" customFormat="1" ht="12">
      <c r="B364" s="181"/>
      <c r="D364" s="173" t="s">
        <v>144</v>
      </c>
      <c r="E364" s="182" t="s">
        <v>1</v>
      </c>
      <c r="F364" s="183" t="s">
        <v>154</v>
      </c>
      <c r="H364" s="184">
        <v>3.84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144</v>
      </c>
      <c r="AU364" s="182" t="s">
        <v>142</v>
      </c>
      <c r="AV364" s="14" t="s">
        <v>141</v>
      </c>
      <c r="AW364" s="14" t="s">
        <v>33</v>
      </c>
      <c r="AX364" s="14" t="s">
        <v>84</v>
      </c>
      <c r="AY364" s="182" t="s">
        <v>135</v>
      </c>
    </row>
    <row r="365" spans="1:65" s="2" customFormat="1" ht="21.75" customHeight="1">
      <c r="A365" s="32"/>
      <c r="B365" s="157"/>
      <c r="C365" s="158" t="s">
        <v>715</v>
      </c>
      <c r="D365" s="158" t="s">
        <v>137</v>
      </c>
      <c r="E365" s="159" t="s">
        <v>716</v>
      </c>
      <c r="F365" s="160" t="s">
        <v>717</v>
      </c>
      <c r="G365" s="161" t="s">
        <v>203</v>
      </c>
      <c r="H365" s="162">
        <v>2</v>
      </c>
      <c r="I365" s="163"/>
      <c r="J365" s="164">
        <f aca="true" t="shared" si="60" ref="J365:J379"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 aca="true" t="shared" si="61" ref="P365:P379">O365*H365</f>
        <v>0</v>
      </c>
      <c r="Q365" s="168">
        <v>0</v>
      </c>
      <c r="R365" s="168">
        <f aca="true" t="shared" si="62" ref="R365:R379">Q365*H365</f>
        <v>0</v>
      </c>
      <c r="S365" s="168">
        <v>0</v>
      </c>
      <c r="T365" s="169">
        <f aca="true" t="shared" si="63" ref="T365:T379"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213</v>
      </c>
      <c r="AT365" s="170" t="s">
        <v>137</v>
      </c>
      <c r="AU365" s="170" t="s">
        <v>142</v>
      </c>
      <c r="AY365" s="17" t="s">
        <v>135</v>
      </c>
      <c r="BE365" s="171">
        <f aca="true" t="shared" si="64" ref="BE365:BE379">IF(N365="základní",J365,0)</f>
        <v>0</v>
      </c>
      <c r="BF365" s="171">
        <f aca="true" t="shared" si="65" ref="BF365:BF379">IF(N365="snížená",J365,0)</f>
        <v>0</v>
      </c>
      <c r="BG365" s="171">
        <f aca="true" t="shared" si="66" ref="BG365:BG379">IF(N365="zákl. přenesená",J365,0)</f>
        <v>0</v>
      </c>
      <c r="BH365" s="171">
        <f aca="true" t="shared" si="67" ref="BH365:BH379">IF(N365="sníž. přenesená",J365,0)</f>
        <v>0</v>
      </c>
      <c r="BI365" s="171">
        <f aca="true" t="shared" si="68" ref="BI365:BI379">IF(N365="nulová",J365,0)</f>
        <v>0</v>
      </c>
      <c r="BJ365" s="17" t="s">
        <v>142</v>
      </c>
      <c r="BK365" s="171">
        <f aca="true" t="shared" si="69" ref="BK365:BK379">ROUND(I365*H365,2)</f>
        <v>0</v>
      </c>
      <c r="BL365" s="17" t="s">
        <v>213</v>
      </c>
      <c r="BM365" s="170" t="s">
        <v>718</v>
      </c>
    </row>
    <row r="366" spans="1:65" s="2" customFormat="1" ht="16.5" customHeight="1">
      <c r="A366" s="32"/>
      <c r="B366" s="157"/>
      <c r="C366" s="196" t="s">
        <v>719</v>
      </c>
      <c r="D366" s="196" t="s">
        <v>206</v>
      </c>
      <c r="E366" s="197" t="s">
        <v>720</v>
      </c>
      <c r="F366" s="198" t="s">
        <v>721</v>
      </c>
      <c r="G366" s="199" t="s">
        <v>203</v>
      </c>
      <c r="H366" s="200">
        <v>2</v>
      </c>
      <c r="I366" s="201"/>
      <c r="J366" s="202">
        <f t="shared" si="60"/>
        <v>0</v>
      </c>
      <c r="K366" s="203"/>
      <c r="L366" s="204"/>
      <c r="M366" s="205" t="s">
        <v>1</v>
      </c>
      <c r="N366" s="206" t="s">
        <v>42</v>
      </c>
      <c r="O366" s="58"/>
      <c r="P366" s="168">
        <f t="shared" si="61"/>
        <v>0</v>
      </c>
      <c r="Q366" s="168">
        <v>0.0155</v>
      </c>
      <c r="R366" s="168">
        <f t="shared" si="62"/>
        <v>0.031</v>
      </c>
      <c r="S366" s="168">
        <v>0</v>
      </c>
      <c r="T366" s="169">
        <f t="shared" si="6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307</v>
      </c>
      <c r="AT366" s="170" t="s">
        <v>206</v>
      </c>
      <c r="AU366" s="170" t="s">
        <v>142</v>
      </c>
      <c r="AY366" s="17" t="s">
        <v>135</v>
      </c>
      <c r="BE366" s="171">
        <f t="shared" si="64"/>
        <v>0</v>
      </c>
      <c r="BF366" s="171">
        <f t="shared" si="65"/>
        <v>0</v>
      </c>
      <c r="BG366" s="171">
        <f t="shared" si="66"/>
        <v>0</v>
      </c>
      <c r="BH366" s="171">
        <f t="shared" si="67"/>
        <v>0</v>
      </c>
      <c r="BI366" s="171">
        <f t="shared" si="68"/>
        <v>0</v>
      </c>
      <c r="BJ366" s="17" t="s">
        <v>142</v>
      </c>
      <c r="BK366" s="171">
        <f t="shared" si="69"/>
        <v>0</v>
      </c>
      <c r="BL366" s="17" t="s">
        <v>213</v>
      </c>
      <c r="BM366" s="170" t="s">
        <v>722</v>
      </c>
    </row>
    <row r="367" spans="1:65" s="2" customFormat="1" ht="21.75" customHeight="1">
      <c r="A367" s="32"/>
      <c r="B367" s="157"/>
      <c r="C367" s="196" t="s">
        <v>723</v>
      </c>
      <c r="D367" s="196" t="s">
        <v>206</v>
      </c>
      <c r="E367" s="197" t="s">
        <v>724</v>
      </c>
      <c r="F367" s="198" t="s">
        <v>725</v>
      </c>
      <c r="G367" s="199" t="s">
        <v>203</v>
      </c>
      <c r="H367" s="200">
        <v>2</v>
      </c>
      <c r="I367" s="201"/>
      <c r="J367" s="202">
        <f t="shared" si="60"/>
        <v>0</v>
      </c>
      <c r="K367" s="203"/>
      <c r="L367" s="204"/>
      <c r="M367" s="205" t="s">
        <v>1</v>
      </c>
      <c r="N367" s="206" t="s">
        <v>42</v>
      </c>
      <c r="O367" s="58"/>
      <c r="P367" s="168">
        <f t="shared" si="61"/>
        <v>0</v>
      </c>
      <c r="Q367" s="168">
        <v>0.0012</v>
      </c>
      <c r="R367" s="168">
        <f t="shared" si="62"/>
        <v>0.0024</v>
      </c>
      <c r="S367" s="168">
        <v>0</v>
      </c>
      <c r="T367" s="169">
        <f t="shared" si="6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307</v>
      </c>
      <c r="AT367" s="170" t="s">
        <v>206</v>
      </c>
      <c r="AU367" s="170" t="s">
        <v>142</v>
      </c>
      <c r="AY367" s="17" t="s">
        <v>135</v>
      </c>
      <c r="BE367" s="171">
        <f t="shared" si="64"/>
        <v>0</v>
      </c>
      <c r="BF367" s="171">
        <f t="shared" si="65"/>
        <v>0</v>
      </c>
      <c r="BG367" s="171">
        <f t="shared" si="66"/>
        <v>0</v>
      </c>
      <c r="BH367" s="171">
        <f t="shared" si="67"/>
        <v>0</v>
      </c>
      <c r="BI367" s="171">
        <f t="shared" si="68"/>
        <v>0</v>
      </c>
      <c r="BJ367" s="17" t="s">
        <v>142</v>
      </c>
      <c r="BK367" s="171">
        <f t="shared" si="69"/>
        <v>0</v>
      </c>
      <c r="BL367" s="17" t="s">
        <v>213</v>
      </c>
      <c r="BM367" s="170" t="s">
        <v>726</v>
      </c>
    </row>
    <row r="368" spans="1:65" s="2" customFormat="1" ht="16.5" customHeight="1">
      <c r="A368" s="32"/>
      <c r="B368" s="157"/>
      <c r="C368" s="158" t="s">
        <v>727</v>
      </c>
      <c r="D368" s="158" t="s">
        <v>137</v>
      </c>
      <c r="E368" s="159" t="s">
        <v>728</v>
      </c>
      <c r="F368" s="160" t="s">
        <v>729</v>
      </c>
      <c r="G368" s="161" t="s">
        <v>203</v>
      </c>
      <c r="H368" s="162">
        <v>2</v>
      </c>
      <c r="I368" s="163"/>
      <c r="J368" s="164">
        <f t="shared" si="60"/>
        <v>0</v>
      </c>
      <c r="K368" s="165"/>
      <c r="L368" s="33"/>
      <c r="M368" s="166" t="s">
        <v>1</v>
      </c>
      <c r="N368" s="167" t="s">
        <v>42</v>
      </c>
      <c r="O368" s="58"/>
      <c r="P368" s="168">
        <f t="shared" si="61"/>
        <v>0</v>
      </c>
      <c r="Q368" s="168">
        <v>0</v>
      </c>
      <c r="R368" s="168">
        <f t="shared" si="62"/>
        <v>0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213</v>
      </c>
      <c r="AT368" s="170" t="s">
        <v>137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730</v>
      </c>
    </row>
    <row r="369" spans="1:65" s="2" customFormat="1" ht="16.5" customHeight="1">
      <c r="A369" s="32"/>
      <c r="B369" s="157"/>
      <c r="C369" s="196" t="s">
        <v>731</v>
      </c>
      <c r="D369" s="196" t="s">
        <v>206</v>
      </c>
      <c r="E369" s="197" t="s">
        <v>732</v>
      </c>
      <c r="F369" s="198" t="s">
        <v>733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0.00045</v>
      </c>
      <c r="R369" s="168">
        <f t="shared" si="62"/>
        <v>0.0009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734</v>
      </c>
    </row>
    <row r="370" spans="1:65" s="2" customFormat="1" ht="21.75" customHeight="1">
      <c r="A370" s="32"/>
      <c r="B370" s="157"/>
      <c r="C370" s="158" t="s">
        <v>735</v>
      </c>
      <c r="D370" s="158" t="s">
        <v>137</v>
      </c>
      <c r="E370" s="159" t="s">
        <v>736</v>
      </c>
      <c r="F370" s="160" t="s">
        <v>737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738</v>
      </c>
    </row>
    <row r="371" spans="1:65" s="2" customFormat="1" ht="16.5" customHeight="1">
      <c r="A371" s="32"/>
      <c r="B371" s="157"/>
      <c r="C371" s="196" t="s">
        <v>739</v>
      </c>
      <c r="D371" s="196" t="s">
        <v>206</v>
      </c>
      <c r="E371" s="197" t="s">
        <v>740</v>
      </c>
      <c r="F371" s="198" t="s">
        <v>741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0.00135</v>
      </c>
      <c r="R371" s="168">
        <f t="shared" si="62"/>
        <v>0.0027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742</v>
      </c>
    </row>
    <row r="372" spans="1:65" s="2" customFormat="1" ht="21.75" customHeight="1">
      <c r="A372" s="32"/>
      <c r="B372" s="157"/>
      <c r="C372" s="158" t="s">
        <v>743</v>
      </c>
      <c r="D372" s="158" t="s">
        <v>137</v>
      </c>
      <c r="E372" s="159" t="s">
        <v>744</v>
      </c>
      <c r="F372" s="160" t="s">
        <v>745</v>
      </c>
      <c r="G372" s="161" t="s">
        <v>203</v>
      </c>
      <c r="H372" s="162">
        <v>1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0.174</v>
      </c>
      <c r="T372" s="169">
        <f t="shared" si="63"/>
        <v>0.174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746</v>
      </c>
    </row>
    <row r="373" spans="1:65" s="2" customFormat="1" ht="21.75" customHeight="1">
      <c r="A373" s="32"/>
      <c r="B373" s="157"/>
      <c r="C373" s="158" t="s">
        <v>747</v>
      </c>
      <c r="D373" s="158" t="s">
        <v>137</v>
      </c>
      <c r="E373" s="159" t="s">
        <v>748</v>
      </c>
      <c r="F373" s="160" t="s">
        <v>749</v>
      </c>
      <c r="G373" s="161" t="s">
        <v>256</v>
      </c>
      <c r="H373" s="162">
        <v>0.037</v>
      </c>
      <c r="I373" s="163"/>
      <c r="J373" s="164">
        <f t="shared" si="60"/>
        <v>0</v>
      </c>
      <c r="K373" s="165"/>
      <c r="L373" s="33"/>
      <c r="M373" s="166" t="s">
        <v>1</v>
      </c>
      <c r="N373" s="167" t="s">
        <v>42</v>
      </c>
      <c r="O373" s="58"/>
      <c r="P373" s="168">
        <f t="shared" si="61"/>
        <v>0</v>
      </c>
      <c r="Q373" s="168">
        <v>0</v>
      </c>
      <c r="R373" s="168">
        <f t="shared" si="62"/>
        <v>0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213</v>
      </c>
      <c r="AT373" s="170" t="s">
        <v>137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750</v>
      </c>
    </row>
    <row r="374" spans="1:65" s="2" customFormat="1" ht="21.75" customHeight="1">
      <c r="A374" s="32"/>
      <c r="B374" s="157"/>
      <c r="C374" s="158" t="s">
        <v>751</v>
      </c>
      <c r="D374" s="158" t="s">
        <v>137</v>
      </c>
      <c r="E374" s="159" t="s">
        <v>752</v>
      </c>
      <c r="F374" s="160" t="s">
        <v>753</v>
      </c>
      <c r="G374" s="161" t="s">
        <v>256</v>
      </c>
      <c r="H374" s="162">
        <v>0.037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</v>
      </c>
      <c r="T374" s="169">
        <f t="shared" si="63"/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754</v>
      </c>
    </row>
    <row r="375" spans="1:65" s="2" customFormat="1" ht="21.75" customHeight="1">
      <c r="A375" s="32"/>
      <c r="B375" s="157"/>
      <c r="C375" s="158" t="s">
        <v>755</v>
      </c>
      <c r="D375" s="158" t="s">
        <v>137</v>
      </c>
      <c r="E375" s="159" t="s">
        <v>756</v>
      </c>
      <c r="F375" s="160" t="s">
        <v>757</v>
      </c>
      <c r="G375" s="161" t="s">
        <v>545</v>
      </c>
      <c r="H375" s="162">
        <v>1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758</v>
      </c>
    </row>
    <row r="376" spans="1:65" s="2" customFormat="1" ht="16.5" customHeight="1">
      <c r="A376" s="32"/>
      <c r="B376" s="157"/>
      <c r="C376" s="158" t="s">
        <v>759</v>
      </c>
      <c r="D376" s="158" t="s">
        <v>137</v>
      </c>
      <c r="E376" s="159" t="s">
        <v>760</v>
      </c>
      <c r="F376" s="160" t="s">
        <v>761</v>
      </c>
      <c r="G376" s="161" t="s">
        <v>545</v>
      </c>
      <c r="H376" s="162">
        <v>1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762</v>
      </c>
    </row>
    <row r="377" spans="1:65" s="2" customFormat="1" ht="16.5" customHeight="1">
      <c r="A377" s="32"/>
      <c r="B377" s="157"/>
      <c r="C377" s="158" t="s">
        <v>763</v>
      </c>
      <c r="D377" s="158" t="s">
        <v>137</v>
      </c>
      <c r="E377" s="159" t="s">
        <v>764</v>
      </c>
      <c r="F377" s="160" t="s">
        <v>765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766</v>
      </c>
    </row>
    <row r="378" spans="1:65" s="2" customFormat="1" ht="16.5" customHeight="1">
      <c r="A378" s="32"/>
      <c r="B378" s="157"/>
      <c r="C378" s="158" t="s">
        <v>767</v>
      </c>
      <c r="D378" s="158" t="s">
        <v>137</v>
      </c>
      <c r="E378" s="159" t="s">
        <v>768</v>
      </c>
      <c r="F378" s="160" t="s">
        <v>769</v>
      </c>
      <c r="G378" s="161" t="s">
        <v>545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770</v>
      </c>
    </row>
    <row r="379" spans="1:65" s="2" customFormat="1" ht="21.75" customHeight="1">
      <c r="A379" s="32"/>
      <c r="B379" s="157"/>
      <c r="C379" s="158" t="s">
        <v>771</v>
      </c>
      <c r="D379" s="158" t="s">
        <v>137</v>
      </c>
      <c r="E379" s="159" t="s">
        <v>772</v>
      </c>
      <c r="F379" s="160" t="s">
        <v>773</v>
      </c>
      <c r="G379" s="161" t="s">
        <v>545</v>
      </c>
      <c r="H379" s="162">
        <v>2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774</v>
      </c>
    </row>
    <row r="380" spans="2:63" s="12" customFormat="1" ht="22.9" customHeight="1">
      <c r="B380" s="144"/>
      <c r="D380" s="145" t="s">
        <v>75</v>
      </c>
      <c r="E380" s="155" t="s">
        <v>775</v>
      </c>
      <c r="F380" s="155" t="s">
        <v>776</v>
      </c>
      <c r="I380" s="147"/>
      <c r="J380" s="156">
        <f>BK380</f>
        <v>0</v>
      </c>
      <c r="L380" s="144"/>
      <c r="M380" s="149"/>
      <c r="N380" s="150"/>
      <c r="O380" s="150"/>
      <c r="P380" s="151">
        <f>SUM(P381:P389)</f>
        <v>0</v>
      </c>
      <c r="Q380" s="150"/>
      <c r="R380" s="151">
        <f>SUM(R381:R389)</f>
        <v>0.24781577999999999</v>
      </c>
      <c r="S380" s="150"/>
      <c r="T380" s="152">
        <f>SUM(T381:T389)</f>
        <v>0</v>
      </c>
      <c r="AR380" s="145" t="s">
        <v>142</v>
      </c>
      <c r="AT380" s="153" t="s">
        <v>75</v>
      </c>
      <c r="AU380" s="153" t="s">
        <v>84</v>
      </c>
      <c r="AY380" s="145" t="s">
        <v>135</v>
      </c>
      <c r="BK380" s="154">
        <f>SUM(BK381:BK389)</f>
        <v>0</v>
      </c>
    </row>
    <row r="381" spans="1:65" s="2" customFormat="1" ht="21.75" customHeight="1">
      <c r="A381" s="32"/>
      <c r="B381" s="157"/>
      <c r="C381" s="158" t="s">
        <v>777</v>
      </c>
      <c r="D381" s="158" t="s">
        <v>137</v>
      </c>
      <c r="E381" s="159" t="s">
        <v>778</v>
      </c>
      <c r="F381" s="160" t="s">
        <v>779</v>
      </c>
      <c r="G381" s="161" t="s">
        <v>140</v>
      </c>
      <c r="H381" s="162">
        <v>4.194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0.03767</v>
      </c>
      <c r="R381" s="168">
        <f>Q381*H381</f>
        <v>0.15798798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213</v>
      </c>
      <c r="BM381" s="170" t="s">
        <v>780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151</v>
      </c>
      <c r="H382" s="176">
        <v>0.968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76</v>
      </c>
      <c r="AY382" s="174" t="s">
        <v>135</v>
      </c>
    </row>
    <row r="383" spans="2:51" s="13" customFormat="1" ht="12">
      <c r="B383" s="172"/>
      <c r="D383" s="173" t="s">
        <v>144</v>
      </c>
      <c r="E383" s="174" t="s">
        <v>1</v>
      </c>
      <c r="F383" s="175" t="s">
        <v>152</v>
      </c>
      <c r="H383" s="176">
        <v>3.226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142</v>
      </c>
      <c r="AV383" s="13" t="s">
        <v>142</v>
      </c>
      <c r="AW383" s="13" t="s">
        <v>33</v>
      </c>
      <c r="AX383" s="13" t="s">
        <v>76</v>
      </c>
      <c r="AY383" s="174" t="s">
        <v>135</v>
      </c>
    </row>
    <row r="384" spans="2:51" s="14" customFormat="1" ht="12">
      <c r="B384" s="181"/>
      <c r="D384" s="173" t="s">
        <v>144</v>
      </c>
      <c r="E384" s="182" t="s">
        <v>1</v>
      </c>
      <c r="F384" s="183" t="s">
        <v>154</v>
      </c>
      <c r="H384" s="184">
        <v>4.194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2" t="s">
        <v>144</v>
      </c>
      <c r="AU384" s="182" t="s">
        <v>142</v>
      </c>
      <c r="AV384" s="14" t="s">
        <v>141</v>
      </c>
      <c r="AW384" s="14" t="s">
        <v>33</v>
      </c>
      <c r="AX384" s="14" t="s">
        <v>84</v>
      </c>
      <c r="AY384" s="182" t="s">
        <v>135</v>
      </c>
    </row>
    <row r="385" spans="1:65" s="2" customFormat="1" ht="16.5" customHeight="1">
      <c r="A385" s="32"/>
      <c r="B385" s="157"/>
      <c r="C385" s="158" t="s">
        <v>781</v>
      </c>
      <c r="D385" s="158" t="s">
        <v>137</v>
      </c>
      <c r="E385" s="159" t="s">
        <v>782</v>
      </c>
      <c r="F385" s="160" t="s">
        <v>783</v>
      </c>
      <c r="G385" s="161" t="s">
        <v>140</v>
      </c>
      <c r="H385" s="162">
        <v>4.194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0.0012582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213</v>
      </c>
      <c r="AT385" s="170" t="s">
        <v>137</v>
      </c>
      <c r="AU385" s="170" t="s">
        <v>142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213</v>
      </c>
      <c r="BM385" s="170" t="s">
        <v>784</v>
      </c>
    </row>
    <row r="386" spans="1:65" s="2" customFormat="1" ht="16.5" customHeight="1">
      <c r="A386" s="32"/>
      <c r="B386" s="157"/>
      <c r="C386" s="196" t="s">
        <v>785</v>
      </c>
      <c r="D386" s="196" t="s">
        <v>206</v>
      </c>
      <c r="E386" s="197" t="s">
        <v>786</v>
      </c>
      <c r="F386" s="198" t="s">
        <v>787</v>
      </c>
      <c r="G386" s="199" t="s">
        <v>140</v>
      </c>
      <c r="H386" s="200">
        <v>4.613</v>
      </c>
      <c r="I386" s="201"/>
      <c r="J386" s="202">
        <f>ROUND(I386*H386,2)</f>
        <v>0</v>
      </c>
      <c r="K386" s="203"/>
      <c r="L386" s="204"/>
      <c r="M386" s="205" t="s">
        <v>1</v>
      </c>
      <c r="N386" s="206" t="s">
        <v>42</v>
      </c>
      <c r="O386" s="58"/>
      <c r="P386" s="168">
        <f>O386*H386</f>
        <v>0</v>
      </c>
      <c r="Q386" s="168">
        <v>0.0192</v>
      </c>
      <c r="R386" s="168">
        <f>Q386*H386</f>
        <v>0.0885696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307</v>
      </c>
      <c r="AT386" s="170" t="s">
        <v>206</v>
      </c>
      <c r="AU386" s="170" t="s">
        <v>142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213</v>
      </c>
      <c r="BM386" s="170" t="s">
        <v>788</v>
      </c>
    </row>
    <row r="387" spans="2:51" s="13" customFormat="1" ht="12">
      <c r="B387" s="172"/>
      <c r="D387" s="173" t="s">
        <v>144</v>
      </c>
      <c r="F387" s="175" t="s">
        <v>789</v>
      </c>
      <c r="H387" s="176">
        <v>4.613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144</v>
      </c>
      <c r="AU387" s="174" t="s">
        <v>142</v>
      </c>
      <c r="AV387" s="13" t="s">
        <v>142</v>
      </c>
      <c r="AW387" s="13" t="s">
        <v>3</v>
      </c>
      <c r="AX387" s="13" t="s">
        <v>84</v>
      </c>
      <c r="AY387" s="174" t="s">
        <v>135</v>
      </c>
    </row>
    <row r="388" spans="1:65" s="2" customFormat="1" ht="21.75" customHeight="1">
      <c r="A388" s="32"/>
      <c r="B388" s="157"/>
      <c r="C388" s="158" t="s">
        <v>790</v>
      </c>
      <c r="D388" s="158" t="s">
        <v>137</v>
      </c>
      <c r="E388" s="159" t="s">
        <v>791</v>
      </c>
      <c r="F388" s="160" t="s">
        <v>792</v>
      </c>
      <c r="G388" s="161" t="s">
        <v>256</v>
      </c>
      <c r="H388" s="162">
        <v>0.248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213</v>
      </c>
      <c r="AT388" s="170" t="s">
        <v>137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793</v>
      </c>
    </row>
    <row r="389" spans="1:65" s="2" customFormat="1" ht="21.75" customHeight="1">
      <c r="A389" s="32"/>
      <c r="B389" s="157"/>
      <c r="C389" s="158" t="s">
        <v>794</v>
      </c>
      <c r="D389" s="158" t="s">
        <v>137</v>
      </c>
      <c r="E389" s="159" t="s">
        <v>795</v>
      </c>
      <c r="F389" s="160" t="s">
        <v>796</v>
      </c>
      <c r="G389" s="161" t="s">
        <v>256</v>
      </c>
      <c r="H389" s="162">
        <v>0.248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213</v>
      </c>
      <c r="AT389" s="170" t="s">
        <v>137</v>
      </c>
      <c r="AU389" s="170" t="s">
        <v>142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213</v>
      </c>
      <c r="BM389" s="170" t="s">
        <v>797</v>
      </c>
    </row>
    <row r="390" spans="2:63" s="12" customFormat="1" ht="22.9" customHeight="1">
      <c r="B390" s="144"/>
      <c r="D390" s="145" t="s">
        <v>75</v>
      </c>
      <c r="E390" s="155" t="s">
        <v>798</v>
      </c>
      <c r="F390" s="155" t="s">
        <v>799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SUM(P391:P402)</f>
        <v>0</v>
      </c>
      <c r="Q390" s="150"/>
      <c r="R390" s="151">
        <f>SUM(R391:R402)</f>
        <v>0.00180668</v>
      </c>
      <c r="S390" s="150"/>
      <c r="T390" s="152">
        <f>SUM(T391:T402)</f>
        <v>0.014100000000000001</v>
      </c>
      <c r="AR390" s="145" t="s">
        <v>142</v>
      </c>
      <c r="AT390" s="153" t="s">
        <v>75</v>
      </c>
      <c r="AU390" s="153" t="s">
        <v>84</v>
      </c>
      <c r="AY390" s="145" t="s">
        <v>135</v>
      </c>
      <c r="BK390" s="154">
        <f>SUM(BK391:BK402)</f>
        <v>0</v>
      </c>
    </row>
    <row r="391" spans="1:65" s="2" customFormat="1" ht="21.75" customHeight="1">
      <c r="A391" s="32"/>
      <c r="B391" s="157"/>
      <c r="C391" s="158" t="s">
        <v>800</v>
      </c>
      <c r="D391" s="158" t="s">
        <v>137</v>
      </c>
      <c r="E391" s="159" t="s">
        <v>801</v>
      </c>
      <c r="F391" s="160" t="s">
        <v>802</v>
      </c>
      <c r="G391" s="161" t="s">
        <v>140</v>
      </c>
      <c r="H391" s="162">
        <v>4.7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0.003</v>
      </c>
      <c r="T391" s="169">
        <f>S391*H391</f>
        <v>0.014100000000000001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803</v>
      </c>
    </row>
    <row r="392" spans="2:51" s="15" customFormat="1" ht="12">
      <c r="B392" s="189"/>
      <c r="D392" s="173" t="s">
        <v>144</v>
      </c>
      <c r="E392" s="190" t="s">
        <v>1</v>
      </c>
      <c r="F392" s="191" t="s">
        <v>804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144</v>
      </c>
      <c r="AU392" s="190" t="s">
        <v>142</v>
      </c>
      <c r="AV392" s="15" t="s">
        <v>84</v>
      </c>
      <c r="AW392" s="15" t="s">
        <v>33</v>
      </c>
      <c r="AX392" s="15" t="s">
        <v>76</v>
      </c>
      <c r="AY392" s="190" t="s">
        <v>135</v>
      </c>
    </row>
    <row r="393" spans="2:51" s="13" customFormat="1" ht="12">
      <c r="B393" s="172"/>
      <c r="D393" s="173" t="s">
        <v>144</v>
      </c>
      <c r="E393" s="174" t="s">
        <v>1</v>
      </c>
      <c r="F393" s="175" t="s">
        <v>713</v>
      </c>
      <c r="H393" s="176">
        <v>1.088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135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714</v>
      </c>
      <c r="H394" s="176">
        <v>2.752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76</v>
      </c>
      <c r="AY394" s="174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805</v>
      </c>
      <c r="H395" s="176">
        <v>0.86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4" customFormat="1" ht="12">
      <c r="B396" s="181"/>
      <c r="D396" s="173" t="s">
        <v>144</v>
      </c>
      <c r="E396" s="182" t="s">
        <v>1</v>
      </c>
      <c r="F396" s="183" t="s">
        <v>154</v>
      </c>
      <c r="H396" s="184">
        <v>4.7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144</v>
      </c>
      <c r="AU396" s="182" t="s">
        <v>142</v>
      </c>
      <c r="AV396" s="14" t="s">
        <v>141</v>
      </c>
      <c r="AW396" s="14" t="s">
        <v>33</v>
      </c>
      <c r="AX396" s="14" t="s">
        <v>84</v>
      </c>
      <c r="AY396" s="182" t="s">
        <v>135</v>
      </c>
    </row>
    <row r="397" spans="1:65" s="2" customFormat="1" ht="16.5" customHeight="1">
      <c r="A397" s="32"/>
      <c r="B397" s="157"/>
      <c r="C397" s="158" t="s">
        <v>806</v>
      </c>
      <c r="D397" s="158" t="s">
        <v>137</v>
      </c>
      <c r="E397" s="159" t="s">
        <v>807</v>
      </c>
      <c r="F397" s="160" t="s">
        <v>808</v>
      </c>
      <c r="G397" s="161" t="s">
        <v>322</v>
      </c>
      <c r="H397" s="162">
        <v>6.78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1E-05</v>
      </c>
      <c r="R397" s="168">
        <f>Q397*H397</f>
        <v>6.780000000000001E-05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213</v>
      </c>
      <c r="AT397" s="170" t="s">
        <v>137</v>
      </c>
      <c r="AU397" s="170" t="s">
        <v>142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213</v>
      </c>
      <c r="BM397" s="170" t="s">
        <v>809</v>
      </c>
    </row>
    <row r="398" spans="2:51" s="13" customFormat="1" ht="12">
      <c r="B398" s="172"/>
      <c r="D398" s="173" t="s">
        <v>144</v>
      </c>
      <c r="E398" s="174" t="s">
        <v>1</v>
      </c>
      <c r="F398" s="175" t="s">
        <v>810</v>
      </c>
      <c r="H398" s="176">
        <v>6.78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142</v>
      </c>
      <c r="AV398" s="13" t="s">
        <v>142</v>
      </c>
      <c r="AW398" s="13" t="s">
        <v>33</v>
      </c>
      <c r="AX398" s="13" t="s">
        <v>84</v>
      </c>
      <c r="AY398" s="174" t="s">
        <v>135</v>
      </c>
    </row>
    <row r="399" spans="1:65" s="2" customFormat="1" ht="16.5" customHeight="1">
      <c r="A399" s="32"/>
      <c r="B399" s="157"/>
      <c r="C399" s="196" t="s">
        <v>811</v>
      </c>
      <c r="D399" s="196" t="s">
        <v>206</v>
      </c>
      <c r="E399" s="197" t="s">
        <v>812</v>
      </c>
      <c r="F399" s="198" t="s">
        <v>813</v>
      </c>
      <c r="G399" s="199" t="s">
        <v>322</v>
      </c>
      <c r="H399" s="200">
        <v>7.904</v>
      </c>
      <c r="I399" s="201"/>
      <c r="J399" s="202">
        <f>ROUND(I399*H399,2)</f>
        <v>0</v>
      </c>
      <c r="K399" s="203"/>
      <c r="L399" s="204"/>
      <c r="M399" s="205" t="s">
        <v>1</v>
      </c>
      <c r="N399" s="206" t="s">
        <v>42</v>
      </c>
      <c r="O399" s="58"/>
      <c r="P399" s="168">
        <f>O399*H399</f>
        <v>0</v>
      </c>
      <c r="Q399" s="168">
        <v>0.00022</v>
      </c>
      <c r="R399" s="168">
        <f>Q399*H399</f>
        <v>0.00173888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307</v>
      </c>
      <c r="AT399" s="170" t="s">
        <v>206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814</v>
      </c>
    </row>
    <row r="400" spans="2:51" s="13" customFormat="1" ht="12">
      <c r="B400" s="172"/>
      <c r="D400" s="173" t="s">
        <v>144</v>
      </c>
      <c r="F400" s="175" t="s">
        <v>815</v>
      </c>
      <c r="H400" s="176">
        <v>7.904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</v>
      </c>
      <c r="AX400" s="13" t="s">
        <v>84</v>
      </c>
      <c r="AY400" s="174" t="s">
        <v>135</v>
      </c>
    </row>
    <row r="401" spans="1:65" s="2" customFormat="1" ht="21.75" customHeight="1">
      <c r="A401" s="32"/>
      <c r="B401" s="157"/>
      <c r="C401" s="158" t="s">
        <v>816</v>
      </c>
      <c r="D401" s="158" t="s">
        <v>137</v>
      </c>
      <c r="E401" s="159" t="s">
        <v>817</v>
      </c>
      <c r="F401" s="160" t="s">
        <v>818</v>
      </c>
      <c r="G401" s="161" t="s">
        <v>256</v>
      </c>
      <c r="H401" s="162">
        <v>0.002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213</v>
      </c>
      <c r="AT401" s="170" t="s">
        <v>137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819</v>
      </c>
    </row>
    <row r="402" spans="1:65" s="2" customFormat="1" ht="21.75" customHeight="1">
      <c r="A402" s="32"/>
      <c r="B402" s="157"/>
      <c r="C402" s="158" t="s">
        <v>820</v>
      </c>
      <c r="D402" s="158" t="s">
        <v>137</v>
      </c>
      <c r="E402" s="159" t="s">
        <v>821</v>
      </c>
      <c r="F402" s="160" t="s">
        <v>822</v>
      </c>
      <c r="G402" s="161" t="s">
        <v>256</v>
      </c>
      <c r="H402" s="162">
        <v>0.002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213</v>
      </c>
      <c r="AT402" s="170" t="s">
        <v>137</v>
      </c>
      <c r="AU402" s="170" t="s">
        <v>142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213</v>
      </c>
      <c r="BM402" s="170" t="s">
        <v>823</v>
      </c>
    </row>
    <row r="403" spans="2:63" s="12" customFormat="1" ht="22.9" customHeight="1">
      <c r="B403" s="144"/>
      <c r="D403" s="145" t="s">
        <v>75</v>
      </c>
      <c r="E403" s="155" t="s">
        <v>824</v>
      </c>
      <c r="F403" s="155" t="s">
        <v>825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SUM(P404:P420)</f>
        <v>0</v>
      </c>
      <c r="Q403" s="150"/>
      <c r="R403" s="151">
        <f>SUM(R404:R420)</f>
        <v>1.2521578</v>
      </c>
      <c r="S403" s="150"/>
      <c r="T403" s="152">
        <f>SUM(T404:T420)</f>
        <v>0</v>
      </c>
      <c r="AR403" s="145" t="s">
        <v>142</v>
      </c>
      <c r="AT403" s="153" t="s">
        <v>75</v>
      </c>
      <c r="AU403" s="153" t="s">
        <v>84</v>
      </c>
      <c r="AY403" s="145" t="s">
        <v>135</v>
      </c>
      <c r="BK403" s="154">
        <f>SUM(BK404:BK420)</f>
        <v>0</v>
      </c>
    </row>
    <row r="404" spans="1:65" s="2" customFormat="1" ht="21.75" customHeight="1">
      <c r="A404" s="32"/>
      <c r="B404" s="157"/>
      <c r="C404" s="158" t="s">
        <v>826</v>
      </c>
      <c r="D404" s="158" t="s">
        <v>137</v>
      </c>
      <c r="E404" s="159" t="s">
        <v>827</v>
      </c>
      <c r="F404" s="160" t="s">
        <v>828</v>
      </c>
      <c r="G404" s="161" t="s">
        <v>322</v>
      </c>
      <c r="H404" s="162">
        <v>11.15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0.00035</v>
      </c>
      <c r="R404" s="168">
        <f>Q404*H404</f>
        <v>0.0039025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829</v>
      </c>
    </row>
    <row r="405" spans="2:51" s="13" customFormat="1" ht="12">
      <c r="B405" s="172"/>
      <c r="D405" s="173" t="s">
        <v>144</v>
      </c>
      <c r="E405" s="174" t="s">
        <v>1</v>
      </c>
      <c r="F405" s="175" t="s">
        <v>677</v>
      </c>
      <c r="H405" s="176">
        <v>3.94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76</v>
      </c>
      <c r="AY405" s="174" t="s">
        <v>135</v>
      </c>
    </row>
    <row r="406" spans="2:51" s="13" customFormat="1" ht="12">
      <c r="B406" s="172"/>
      <c r="D406" s="173" t="s">
        <v>144</v>
      </c>
      <c r="E406" s="174" t="s">
        <v>1</v>
      </c>
      <c r="F406" s="175" t="s">
        <v>678</v>
      </c>
      <c r="H406" s="176">
        <v>7.21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144</v>
      </c>
      <c r="AU406" s="174" t="s">
        <v>142</v>
      </c>
      <c r="AV406" s="13" t="s">
        <v>142</v>
      </c>
      <c r="AW406" s="13" t="s">
        <v>33</v>
      </c>
      <c r="AX406" s="13" t="s">
        <v>76</v>
      </c>
      <c r="AY406" s="174" t="s">
        <v>135</v>
      </c>
    </row>
    <row r="407" spans="2:51" s="14" customFormat="1" ht="12">
      <c r="B407" s="181"/>
      <c r="D407" s="173" t="s">
        <v>144</v>
      </c>
      <c r="E407" s="182" t="s">
        <v>1</v>
      </c>
      <c r="F407" s="183" t="s">
        <v>154</v>
      </c>
      <c r="H407" s="184">
        <v>11.15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2" t="s">
        <v>144</v>
      </c>
      <c r="AU407" s="182" t="s">
        <v>142</v>
      </c>
      <c r="AV407" s="14" t="s">
        <v>141</v>
      </c>
      <c r="AW407" s="14" t="s">
        <v>33</v>
      </c>
      <c r="AX407" s="14" t="s">
        <v>84</v>
      </c>
      <c r="AY407" s="182" t="s">
        <v>135</v>
      </c>
    </row>
    <row r="408" spans="1:65" s="2" customFormat="1" ht="16.5" customHeight="1">
      <c r="A408" s="32"/>
      <c r="B408" s="157"/>
      <c r="C408" s="196" t="s">
        <v>830</v>
      </c>
      <c r="D408" s="196" t="s">
        <v>206</v>
      </c>
      <c r="E408" s="197" t="s">
        <v>831</v>
      </c>
      <c r="F408" s="198" t="s">
        <v>832</v>
      </c>
      <c r="G408" s="199" t="s">
        <v>203</v>
      </c>
      <c r="H408" s="200">
        <v>30.663</v>
      </c>
      <c r="I408" s="201"/>
      <c r="J408" s="202">
        <f>ROUND(I408*H408,2)</f>
        <v>0</v>
      </c>
      <c r="K408" s="203"/>
      <c r="L408" s="204"/>
      <c r="M408" s="205" t="s">
        <v>1</v>
      </c>
      <c r="N408" s="206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307</v>
      </c>
      <c r="AT408" s="170" t="s">
        <v>206</v>
      </c>
      <c r="AU408" s="170" t="s">
        <v>142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213</v>
      </c>
      <c r="BM408" s="170" t="s">
        <v>833</v>
      </c>
    </row>
    <row r="409" spans="2:51" s="13" customFormat="1" ht="12">
      <c r="B409" s="172"/>
      <c r="D409" s="173" t="s">
        <v>144</v>
      </c>
      <c r="E409" s="174" t="s">
        <v>1</v>
      </c>
      <c r="F409" s="175" t="s">
        <v>834</v>
      </c>
      <c r="H409" s="176">
        <v>30.663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144</v>
      </c>
      <c r="AU409" s="174" t="s">
        <v>142</v>
      </c>
      <c r="AV409" s="13" t="s">
        <v>142</v>
      </c>
      <c r="AW409" s="13" t="s">
        <v>33</v>
      </c>
      <c r="AX409" s="13" t="s">
        <v>84</v>
      </c>
      <c r="AY409" s="174" t="s">
        <v>135</v>
      </c>
    </row>
    <row r="410" spans="1:65" s="2" customFormat="1" ht="21.75" customHeight="1">
      <c r="A410" s="32"/>
      <c r="B410" s="157"/>
      <c r="C410" s="158" t="s">
        <v>835</v>
      </c>
      <c r="D410" s="158" t="s">
        <v>137</v>
      </c>
      <c r="E410" s="159" t="s">
        <v>836</v>
      </c>
      <c r="F410" s="160" t="s">
        <v>837</v>
      </c>
      <c r="G410" s="161" t="s">
        <v>140</v>
      </c>
      <c r="H410" s="162">
        <v>24.49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0.03362</v>
      </c>
      <c r="R410" s="168">
        <f>Q410*H410</f>
        <v>0.8233537999999999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213</v>
      </c>
      <c r="AT410" s="170" t="s">
        <v>137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838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839</v>
      </c>
      <c r="H411" s="176">
        <v>7.88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76</v>
      </c>
      <c r="AY411" s="174" t="s">
        <v>135</v>
      </c>
    </row>
    <row r="412" spans="2:51" s="13" customFormat="1" ht="12">
      <c r="B412" s="172"/>
      <c r="D412" s="173" t="s">
        <v>144</v>
      </c>
      <c r="E412" s="174" t="s">
        <v>1</v>
      </c>
      <c r="F412" s="175" t="s">
        <v>840</v>
      </c>
      <c r="H412" s="176">
        <v>14.42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135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841</v>
      </c>
      <c r="H413" s="176">
        <v>2.19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4" customFormat="1" ht="12">
      <c r="B414" s="181"/>
      <c r="D414" s="173" t="s">
        <v>144</v>
      </c>
      <c r="E414" s="182" t="s">
        <v>1</v>
      </c>
      <c r="F414" s="183" t="s">
        <v>154</v>
      </c>
      <c r="H414" s="184">
        <v>24.49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144</v>
      </c>
      <c r="AU414" s="182" t="s">
        <v>142</v>
      </c>
      <c r="AV414" s="14" t="s">
        <v>141</v>
      </c>
      <c r="AW414" s="14" t="s">
        <v>33</v>
      </c>
      <c r="AX414" s="14" t="s">
        <v>84</v>
      </c>
      <c r="AY414" s="182" t="s">
        <v>135</v>
      </c>
    </row>
    <row r="415" spans="1:65" s="2" customFormat="1" ht="21.75" customHeight="1">
      <c r="A415" s="32"/>
      <c r="B415" s="157"/>
      <c r="C415" s="196" t="s">
        <v>842</v>
      </c>
      <c r="D415" s="196" t="s">
        <v>206</v>
      </c>
      <c r="E415" s="197" t="s">
        <v>843</v>
      </c>
      <c r="F415" s="198" t="s">
        <v>844</v>
      </c>
      <c r="G415" s="199" t="s">
        <v>140</v>
      </c>
      <c r="H415" s="200">
        <v>26.939</v>
      </c>
      <c r="I415" s="201"/>
      <c r="J415" s="202">
        <f>ROUND(I415*H415,2)</f>
        <v>0</v>
      </c>
      <c r="K415" s="203"/>
      <c r="L415" s="204"/>
      <c r="M415" s="205" t="s">
        <v>1</v>
      </c>
      <c r="N415" s="206" t="s">
        <v>42</v>
      </c>
      <c r="O415" s="58"/>
      <c r="P415" s="168">
        <f>O415*H415</f>
        <v>0</v>
      </c>
      <c r="Q415" s="168">
        <v>0.0155</v>
      </c>
      <c r="R415" s="168">
        <f>Q415*H415</f>
        <v>0.4175545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307</v>
      </c>
      <c r="AT415" s="170" t="s">
        <v>206</v>
      </c>
      <c r="AU415" s="170" t="s">
        <v>142</v>
      </c>
      <c r="AY415" s="17" t="s">
        <v>135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142</v>
      </c>
      <c r="BK415" s="171">
        <f>ROUND(I415*H415,2)</f>
        <v>0</v>
      </c>
      <c r="BL415" s="17" t="s">
        <v>213</v>
      </c>
      <c r="BM415" s="170" t="s">
        <v>845</v>
      </c>
    </row>
    <row r="416" spans="2:51" s="13" customFormat="1" ht="12">
      <c r="B416" s="172"/>
      <c r="D416" s="173" t="s">
        <v>144</v>
      </c>
      <c r="E416" s="174" t="s">
        <v>1</v>
      </c>
      <c r="F416" s="175" t="s">
        <v>846</v>
      </c>
      <c r="H416" s="176">
        <v>26.939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84</v>
      </c>
      <c r="AY416" s="174" t="s">
        <v>135</v>
      </c>
    </row>
    <row r="417" spans="1:65" s="2" customFormat="1" ht="16.5" customHeight="1">
      <c r="A417" s="32"/>
      <c r="B417" s="157"/>
      <c r="C417" s="158" t="s">
        <v>847</v>
      </c>
      <c r="D417" s="158" t="s">
        <v>137</v>
      </c>
      <c r="E417" s="159" t="s">
        <v>848</v>
      </c>
      <c r="F417" s="160" t="s">
        <v>849</v>
      </c>
      <c r="G417" s="161" t="s">
        <v>140</v>
      </c>
      <c r="H417" s="162">
        <v>24.49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0.0003</v>
      </c>
      <c r="R417" s="168">
        <f>Q417*H417</f>
        <v>0.0073469999999999985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213</v>
      </c>
      <c r="AT417" s="170" t="s">
        <v>137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850</v>
      </c>
    </row>
    <row r="418" spans="1:65" s="2" customFormat="1" ht="21.75" customHeight="1">
      <c r="A418" s="32"/>
      <c r="B418" s="157"/>
      <c r="C418" s="158" t="s">
        <v>851</v>
      </c>
      <c r="D418" s="158" t="s">
        <v>137</v>
      </c>
      <c r="E418" s="159" t="s">
        <v>852</v>
      </c>
      <c r="F418" s="160" t="s">
        <v>853</v>
      </c>
      <c r="G418" s="161" t="s">
        <v>256</v>
      </c>
      <c r="H418" s="162">
        <v>1.252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213</v>
      </c>
      <c r="AT418" s="170" t="s">
        <v>137</v>
      </c>
      <c r="AU418" s="170" t="s">
        <v>142</v>
      </c>
      <c r="AY418" s="17" t="s">
        <v>135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142</v>
      </c>
      <c r="BK418" s="171">
        <f>ROUND(I418*H418,2)</f>
        <v>0</v>
      </c>
      <c r="BL418" s="17" t="s">
        <v>213</v>
      </c>
      <c r="BM418" s="170" t="s">
        <v>854</v>
      </c>
    </row>
    <row r="419" spans="1:65" s="2" customFormat="1" ht="21.75" customHeight="1">
      <c r="A419" s="32"/>
      <c r="B419" s="157"/>
      <c r="C419" s="158" t="s">
        <v>855</v>
      </c>
      <c r="D419" s="158" t="s">
        <v>137</v>
      </c>
      <c r="E419" s="159" t="s">
        <v>856</v>
      </c>
      <c r="F419" s="160" t="s">
        <v>857</v>
      </c>
      <c r="G419" s="161" t="s">
        <v>256</v>
      </c>
      <c r="H419" s="162">
        <v>1.252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</v>
      </c>
      <c r="R419" s="168">
        <f>Q419*H419</f>
        <v>0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858</v>
      </c>
    </row>
    <row r="420" spans="1:65" s="2" customFormat="1" ht="16.5" customHeight="1">
      <c r="A420" s="32"/>
      <c r="B420" s="157"/>
      <c r="C420" s="158" t="s">
        <v>859</v>
      </c>
      <c r="D420" s="158" t="s">
        <v>137</v>
      </c>
      <c r="E420" s="159" t="s">
        <v>860</v>
      </c>
      <c r="F420" s="160" t="s">
        <v>861</v>
      </c>
      <c r="G420" s="161" t="s">
        <v>545</v>
      </c>
      <c r="H420" s="162">
        <v>1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862</v>
      </c>
    </row>
    <row r="421" spans="2:63" s="12" customFormat="1" ht="22.9" customHeight="1">
      <c r="B421" s="144"/>
      <c r="D421" s="145" t="s">
        <v>75</v>
      </c>
      <c r="E421" s="155" t="s">
        <v>863</v>
      </c>
      <c r="F421" s="155" t="s">
        <v>864</v>
      </c>
      <c r="I421" s="147"/>
      <c r="J421" s="156">
        <f>BK421</f>
        <v>0</v>
      </c>
      <c r="L421" s="144"/>
      <c r="M421" s="149"/>
      <c r="N421" s="150"/>
      <c r="O421" s="150"/>
      <c r="P421" s="151">
        <f>SUM(P422:P426)</f>
        <v>0</v>
      </c>
      <c r="Q421" s="150"/>
      <c r="R421" s="151">
        <f>SUM(R422:R426)</f>
        <v>0.001617</v>
      </c>
      <c r="S421" s="150"/>
      <c r="T421" s="152">
        <f>SUM(T422:T426)</f>
        <v>0</v>
      </c>
      <c r="AR421" s="145" t="s">
        <v>142</v>
      </c>
      <c r="AT421" s="153" t="s">
        <v>75</v>
      </c>
      <c r="AU421" s="153" t="s">
        <v>84</v>
      </c>
      <c r="AY421" s="145" t="s">
        <v>135</v>
      </c>
      <c r="BK421" s="154">
        <f>SUM(BK422:BK426)</f>
        <v>0</v>
      </c>
    </row>
    <row r="422" spans="1:65" s="2" customFormat="1" ht="21.75" customHeight="1">
      <c r="A422" s="32"/>
      <c r="B422" s="157"/>
      <c r="C422" s="158" t="s">
        <v>865</v>
      </c>
      <c r="D422" s="158" t="s">
        <v>137</v>
      </c>
      <c r="E422" s="159" t="s">
        <v>866</v>
      </c>
      <c r="F422" s="160" t="s">
        <v>867</v>
      </c>
      <c r="G422" s="161" t="s">
        <v>140</v>
      </c>
      <c r="H422" s="162">
        <v>4.9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7E-05</v>
      </c>
      <c r="R422" s="168">
        <f>Q422*H422</f>
        <v>0.000343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868</v>
      </c>
    </row>
    <row r="423" spans="1:65" s="2" customFormat="1" ht="21.75" customHeight="1">
      <c r="A423" s="32"/>
      <c r="B423" s="157"/>
      <c r="C423" s="158" t="s">
        <v>869</v>
      </c>
      <c r="D423" s="158" t="s">
        <v>137</v>
      </c>
      <c r="E423" s="159" t="s">
        <v>870</v>
      </c>
      <c r="F423" s="160" t="s">
        <v>871</v>
      </c>
      <c r="G423" s="161" t="s">
        <v>140</v>
      </c>
      <c r="H423" s="162">
        <v>4.9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0.00014</v>
      </c>
      <c r="R423" s="168">
        <f>Q423*H423</f>
        <v>0.000686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137</v>
      </c>
      <c r="AU423" s="170" t="s">
        <v>142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213</v>
      </c>
      <c r="BM423" s="170" t="s">
        <v>872</v>
      </c>
    </row>
    <row r="424" spans="2:51" s="15" customFormat="1" ht="12">
      <c r="B424" s="189"/>
      <c r="D424" s="173" t="s">
        <v>144</v>
      </c>
      <c r="E424" s="190" t="s">
        <v>1</v>
      </c>
      <c r="F424" s="191" t="s">
        <v>873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144</v>
      </c>
      <c r="AU424" s="190" t="s">
        <v>142</v>
      </c>
      <c r="AV424" s="15" t="s">
        <v>84</v>
      </c>
      <c r="AW424" s="15" t="s">
        <v>33</v>
      </c>
      <c r="AX424" s="15" t="s">
        <v>76</v>
      </c>
      <c r="AY424" s="190" t="s">
        <v>135</v>
      </c>
    </row>
    <row r="425" spans="2:51" s="13" customFormat="1" ht="12">
      <c r="B425" s="172"/>
      <c r="D425" s="173" t="s">
        <v>144</v>
      </c>
      <c r="E425" s="174" t="s">
        <v>1</v>
      </c>
      <c r="F425" s="175" t="s">
        <v>874</v>
      </c>
      <c r="H425" s="176">
        <v>4.9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142</v>
      </c>
      <c r="AV425" s="13" t="s">
        <v>142</v>
      </c>
      <c r="AW425" s="13" t="s">
        <v>33</v>
      </c>
      <c r="AX425" s="13" t="s">
        <v>84</v>
      </c>
      <c r="AY425" s="174" t="s">
        <v>135</v>
      </c>
    </row>
    <row r="426" spans="1:65" s="2" customFormat="1" ht="21.75" customHeight="1">
      <c r="A426" s="32"/>
      <c r="B426" s="157"/>
      <c r="C426" s="158" t="s">
        <v>875</v>
      </c>
      <c r="D426" s="158" t="s">
        <v>137</v>
      </c>
      <c r="E426" s="159" t="s">
        <v>876</v>
      </c>
      <c r="F426" s="160" t="s">
        <v>877</v>
      </c>
      <c r="G426" s="161" t="s">
        <v>140</v>
      </c>
      <c r="H426" s="162">
        <v>4.9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0.00012</v>
      </c>
      <c r="R426" s="168">
        <f>Q426*H426</f>
        <v>0.0005880000000000001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213</v>
      </c>
      <c r="AT426" s="170" t="s">
        <v>137</v>
      </c>
      <c r="AU426" s="170" t="s">
        <v>142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142</v>
      </c>
      <c r="BK426" s="171">
        <f>ROUND(I426*H426,2)</f>
        <v>0</v>
      </c>
      <c r="BL426" s="17" t="s">
        <v>213</v>
      </c>
      <c r="BM426" s="170" t="s">
        <v>878</v>
      </c>
    </row>
    <row r="427" spans="2:63" s="12" customFormat="1" ht="22.9" customHeight="1">
      <c r="B427" s="144"/>
      <c r="D427" s="145" t="s">
        <v>75</v>
      </c>
      <c r="E427" s="155" t="s">
        <v>879</v>
      </c>
      <c r="F427" s="155" t="s">
        <v>880</v>
      </c>
      <c r="I427" s="147"/>
      <c r="J427" s="156">
        <f>BK427</f>
        <v>0</v>
      </c>
      <c r="L427" s="144"/>
      <c r="M427" s="149"/>
      <c r="N427" s="150"/>
      <c r="O427" s="150"/>
      <c r="P427" s="151">
        <f>SUM(P428:P452)</f>
        <v>0</v>
      </c>
      <c r="Q427" s="150"/>
      <c r="R427" s="151">
        <f>SUM(R428:R452)</f>
        <v>0.07505492</v>
      </c>
      <c r="S427" s="150"/>
      <c r="T427" s="152">
        <f>SUM(T428:T452)</f>
        <v>0.01474298</v>
      </c>
      <c r="AR427" s="145" t="s">
        <v>142</v>
      </c>
      <c r="AT427" s="153" t="s">
        <v>75</v>
      </c>
      <c r="AU427" s="153" t="s">
        <v>84</v>
      </c>
      <c r="AY427" s="145" t="s">
        <v>135</v>
      </c>
      <c r="BK427" s="154">
        <f>SUM(BK428:BK452)</f>
        <v>0</v>
      </c>
    </row>
    <row r="428" spans="1:65" s="2" customFormat="1" ht="21.75" customHeight="1">
      <c r="A428" s="32"/>
      <c r="B428" s="157"/>
      <c r="C428" s="158" t="s">
        <v>881</v>
      </c>
      <c r="D428" s="158" t="s">
        <v>137</v>
      </c>
      <c r="E428" s="159" t="s">
        <v>215</v>
      </c>
      <c r="F428" s="160" t="s">
        <v>216</v>
      </c>
      <c r="G428" s="161" t="s">
        <v>140</v>
      </c>
      <c r="H428" s="162">
        <v>74.316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882</v>
      </c>
    </row>
    <row r="429" spans="2:51" s="15" customFormat="1" ht="12">
      <c r="B429" s="189"/>
      <c r="D429" s="173" t="s">
        <v>144</v>
      </c>
      <c r="E429" s="190" t="s">
        <v>1</v>
      </c>
      <c r="F429" s="191" t="s">
        <v>221</v>
      </c>
      <c r="H429" s="190" t="s">
        <v>1</v>
      </c>
      <c r="I429" s="192"/>
      <c r="L429" s="189"/>
      <c r="M429" s="193"/>
      <c r="N429" s="194"/>
      <c r="O429" s="194"/>
      <c r="P429" s="194"/>
      <c r="Q429" s="194"/>
      <c r="R429" s="194"/>
      <c r="S429" s="194"/>
      <c r="T429" s="195"/>
      <c r="AT429" s="190" t="s">
        <v>144</v>
      </c>
      <c r="AU429" s="190" t="s">
        <v>142</v>
      </c>
      <c r="AV429" s="15" t="s">
        <v>84</v>
      </c>
      <c r="AW429" s="15" t="s">
        <v>33</v>
      </c>
      <c r="AX429" s="15" t="s">
        <v>76</v>
      </c>
      <c r="AY429" s="190" t="s">
        <v>135</v>
      </c>
    </row>
    <row r="430" spans="2:51" s="13" customFormat="1" ht="12">
      <c r="B430" s="172"/>
      <c r="D430" s="173" t="s">
        <v>144</v>
      </c>
      <c r="E430" s="174" t="s">
        <v>1</v>
      </c>
      <c r="F430" s="175" t="s">
        <v>151</v>
      </c>
      <c r="H430" s="176">
        <v>0.968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142</v>
      </c>
      <c r="AV430" s="13" t="s">
        <v>142</v>
      </c>
      <c r="AW430" s="13" t="s">
        <v>33</v>
      </c>
      <c r="AX430" s="13" t="s">
        <v>76</v>
      </c>
      <c r="AY430" s="174" t="s">
        <v>135</v>
      </c>
    </row>
    <row r="431" spans="2:51" s="13" customFormat="1" ht="12">
      <c r="B431" s="172"/>
      <c r="D431" s="173" t="s">
        <v>144</v>
      </c>
      <c r="E431" s="174" t="s">
        <v>1</v>
      </c>
      <c r="F431" s="175" t="s">
        <v>152</v>
      </c>
      <c r="H431" s="176">
        <v>3.226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142</v>
      </c>
      <c r="AV431" s="13" t="s">
        <v>142</v>
      </c>
      <c r="AW431" s="13" t="s">
        <v>33</v>
      </c>
      <c r="AX431" s="13" t="s">
        <v>76</v>
      </c>
      <c r="AY431" s="174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883</v>
      </c>
      <c r="H432" s="176">
        <v>1.73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884</v>
      </c>
      <c r="H433" s="176">
        <v>8.91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885</v>
      </c>
      <c r="H434" s="176">
        <v>5.265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5" customFormat="1" ht="12">
      <c r="B435" s="189"/>
      <c r="D435" s="173" t="s">
        <v>144</v>
      </c>
      <c r="E435" s="190" t="s">
        <v>1</v>
      </c>
      <c r="F435" s="191" t="s">
        <v>886</v>
      </c>
      <c r="H435" s="190" t="s">
        <v>1</v>
      </c>
      <c r="I435" s="192"/>
      <c r="L435" s="189"/>
      <c r="M435" s="193"/>
      <c r="N435" s="194"/>
      <c r="O435" s="194"/>
      <c r="P435" s="194"/>
      <c r="Q435" s="194"/>
      <c r="R435" s="194"/>
      <c r="S435" s="194"/>
      <c r="T435" s="195"/>
      <c r="AT435" s="190" t="s">
        <v>144</v>
      </c>
      <c r="AU435" s="190" t="s">
        <v>142</v>
      </c>
      <c r="AV435" s="15" t="s">
        <v>84</v>
      </c>
      <c r="AW435" s="15" t="s">
        <v>33</v>
      </c>
      <c r="AX435" s="15" t="s">
        <v>76</v>
      </c>
      <c r="AY435" s="190" t="s">
        <v>135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887</v>
      </c>
      <c r="H436" s="176">
        <v>4.326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3" customFormat="1" ht="12">
      <c r="B437" s="172"/>
      <c r="D437" s="173" t="s">
        <v>144</v>
      </c>
      <c r="E437" s="174" t="s">
        <v>1</v>
      </c>
      <c r="F437" s="175" t="s">
        <v>888</v>
      </c>
      <c r="H437" s="176">
        <v>2.363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142</v>
      </c>
      <c r="AV437" s="13" t="s">
        <v>142</v>
      </c>
      <c r="AW437" s="13" t="s">
        <v>33</v>
      </c>
      <c r="AX437" s="13" t="s">
        <v>76</v>
      </c>
      <c r="AY437" s="174" t="s">
        <v>135</v>
      </c>
    </row>
    <row r="438" spans="2:51" s="15" customFormat="1" ht="12">
      <c r="B438" s="189"/>
      <c r="D438" s="173" t="s">
        <v>144</v>
      </c>
      <c r="E438" s="190" t="s">
        <v>1</v>
      </c>
      <c r="F438" s="191" t="s">
        <v>889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144</v>
      </c>
      <c r="AU438" s="190" t="s">
        <v>142</v>
      </c>
      <c r="AV438" s="15" t="s">
        <v>84</v>
      </c>
      <c r="AW438" s="15" t="s">
        <v>33</v>
      </c>
      <c r="AX438" s="15" t="s">
        <v>76</v>
      </c>
      <c r="AY438" s="190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890</v>
      </c>
      <c r="H439" s="176">
        <v>15.028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891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892</v>
      </c>
      <c r="H441" s="176">
        <v>32.5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4" customFormat="1" ht="12">
      <c r="B442" s="181"/>
      <c r="D442" s="173" t="s">
        <v>144</v>
      </c>
      <c r="E442" s="182" t="s">
        <v>1</v>
      </c>
      <c r="F442" s="183" t="s">
        <v>154</v>
      </c>
      <c r="H442" s="184">
        <v>74.316</v>
      </c>
      <c r="I442" s="185"/>
      <c r="L442" s="181"/>
      <c r="M442" s="186"/>
      <c r="N442" s="187"/>
      <c r="O442" s="187"/>
      <c r="P442" s="187"/>
      <c r="Q442" s="187"/>
      <c r="R442" s="187"/>
      <c r="S442" s="187"/>
      <c r="T442" s="188"/>
      <c r="AT442" s="182" t="s">
        <v>144</v>
      </c>
      <c r="AU442" s="182" t="s">
        <v>142</v>
      </c>
      <c r="AV442" s="14" t="s">
        <v>141</v>
      </c>
      <c r="AW442" s="14" t="s">
        <v>33</v>
      </c>
      <c r="AX442" s="14" t="s">
        <v>84</v>
      </c>
      <c r="AY442" s="182" t="s">
        <v>135</v>
      </c>
    </row>
    <row r="443" spans="1:65" s="2" customFormat="1" ht="16.5" customHeight="1">
      <c r="A443" s="32"/>
      <c r="B443" s="157"/>
      <c r="C443" s="158" t="s">
        <v>893</v>
      </c>
      <c r="D443" s="158" t="s">
        <v>137</v>
      </c>
      <c r="E443" s="159" t="s">
        <v>894</v>
      </c>
      <c r="F443" s="160" t="s">
        <v>895</v>
      </c>
      <c r="G443" s="161" t="s">
        <v>140</v>
      </c>
      <c r="H443" s="162">
        <v>47.558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0.001</v>
      </c>
      <c r="R443" s="168">
        <f>Q443*H443</f>
        <v>0.047558</v>
      </c>
      <c r="S443" s="168">
        <v>0.00031</v>
      </c>
      <c r="T443" s="169">
        <f>S443*H443</f>
        <v>0.01474298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213</v>
      </c>
      <c r="AT443" s="170" t="s">
        <v>137</v>
      </c>
      <c r="AU443" s="170" t="s">
        <v>142</v>
      </c>
      <c r="AY443" s="17" t="s">
        <v>135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213</v>
      </c>
      <c r="BM443" s="170" t="s">
        <v>896</v>
      </c>
    </row>
    <row r="444" spans="2:51" s="15" customFormat="1" ht="12">
      <c r="B444" s="189"/>
      <c r="D444" s="173" t="s">
        <v>144</v>
      </c>
      <c r="E444" s="190" t="s">
        <v>1</v>
      </c>
      <c r="F444" s="191" t="s">
        <v>897</v>
      </c>
      <c r="H444" s="190" t="s">
        <v>1</v>
      </c>
      <c r="I444" s="192"/>
      <c r="L444" s="189"/>
      <c r="M444" s="193"/>
      <c r="N444" s="194"/>
      <c r="O444" s="194"/>
      <c r="P444" s="194"/>
      <c r="Q444" s="194"/>
      <c r="R444" s="194"/>
      <c r="S444" s="194"/>
      <c r="T444" s="195"/>
      <c r="AT444" s="190" t="s">
        <v>144</v>
      </c>
      <c r="AU444" s="190" t="s">
        <v>142</v>
      </c>
      <c r="AV444" s="15" t="s">
        <v>84</v>
      </c>
      <c r="AW444" s="15" t="s">
        <v>33</v>
      </c>
      <c r="AX444" s="15" t="s">
        <v>76</v>
      </c>
      <c r="AY444" s="190" t="s">
        <v>135</v>
      </c>
    </row>
    <row r="445" spans="2:51" s="13" customFormat="1" ht="12">
      <c r="B445" s="172"/>
      <c r="D445" s="173" t="s">
        <v>144</v>
      </c>
      <c r="E445" s="174" t="s">
        <v>1</v>
      </c>
      <c r="F445" s="175" t="s">
        <v>898</v>
      </c>
      <c r="H445" s="176">
        <v>1.65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142</v>
      </c>
      <c r="AV445" s="13" t="s">
        <v>142</v>
      </c>
      <c r="AW445" s="13" t="s">
        <v>33</v>
      </c>
      <c r="AX445" s="13" t="s">
        <v>76</v>
      </c>
      <c r="AY445" s="174" t="s">
        <v>135</v>
      </c>
    </row>
    <row r="446" spans="2:51" s="13" customFormat="1" ht="12">
      <c r="B446" s="172"/>
      <c r="D446" s="173" t="s">
        <v>144</v>
      </c>
      <c r="E446" s="174" t="s">
        <v>1</v>
      </c>
      <c r="F446" s="175" t="s">
        <v>177</v>
      </c>
      <c r="H446" s="176">
        <v>4.498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142</v>
      </c>
      <c r="AV446" s="13" t="s">
        <v>142</v>
      </c>
      <c r="AW446" s="13" t="s">
        <v>33</v>
      </c>
      <c r="AX446" s="13" t="s">
        <v>76</v>
      </c>
      <c r="AY446" s="174" t="s">
        <v>135</v>
      </c>
    </row>
    <row r="447" spans="2:51" s="15" customFormat="1" ht="12">
      <c r="B447" s="189"/>
      <c r="D447" s="173" t="s">
        <v>144</v>
      </c>
      <c r="E447" s="190" t="s">
        <v>1</v>
      </c>
      <c r="F447" s="191" t="s">
        <v>891</v>
      </c>
      <c r="H447" s="190" t="s">
        <v>1</v>
      </c>
      <c r="I447" s="192"/>
      <c r="L447" s="189"/>
      <c r="M447" s="193"/>
      <c r="N447" s="194"/>
      <c r="O447" s="194"/>
      <c r="P447" s="194"/>
      <c r="Q447" s="194"/>
      <c r="R447" s="194"/>
      <c r="S447" s="194"/>
      <c r="T447" s="195"/>
      <c r="AT447" s="190" t="s">
        <v>144</v>
      </c>
      <c r="AU447" s="190" t="s">
        <v>142</v>
      </c>
      <c r="AV447" s="15" t="s">
        <v>84</v>
      </c>
      <c r="AW447" s="15" t="s">
        <v>33</v>
      </c>
      <c r="AX447" s="15" t="s">
        <v>76</v>
      </c>
      <c r="AY447" s="190" t="s">
        <v>135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884</v>
      </c>
      <c r="H448" s="176">
        <v>8.91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3" customFormat="1" ht="12">
      <c r="B449" s="172"/>
      <c r="D449" s="173" t="s">
        <v>144</v>
      </c>
      <c r="E449" s="174" t="s">
        <v>1</v>
      </c>
      <c r="F449" s="175" t="s">
        <v>892</v>
      </c>
      <c r="H449" s="176">
        <v>32.5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142</v>
      </c>
      <c r="AV449" s="13" t="s">
        <v>142</v>
      </c>
      <c r="AW449" s="13" t="s">
        <v>33</v>
      </c>
      <c r="AX449" s="13" t="s">
        <v>76</v>
      </c>
      <c r="AY449" s="174" t="s">
        <v>135</v>
      </c>
    </row>
    <row r="450" spans="2:51" s="14" customFormat="1" ht="12">
      <c r="B450" s="181"/>
      <c r="D450" s="173" t="s">
        <v>144</v>
      </c>
      <c r="E450" s="182" t="s">
        <v>1</v>
      </c>
      <c r="F450" s="183" t="s">
        <v>154</v>
      </c>
      <c r="H450" s="184">
        <v>47.558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2" t="s">
        <v>144</v>
      </c>
      <c r="AU450" s="182" t="s">
        <v>142</v>
      </c>
      <c r="AV450" s="14" t="s">
        <v>141</v>
      </c>
      <c r="AW450" s="14" t="s">
        <v>33</v>
      </c>
      <c r="AX450" s="14" t="s">
        <v>84</v>
      </c>
      <c r="AY450" s="182" t="s">
        <v>135</v>
      </c>
    </row>
    <row r="451" spans="1:65" s="2" customFormat="1" ht="21.75" customHeight="1">
      <c r="A451" s="32"/>
      <c r="B451" s="157"/>
      <c r="C451" s="158" t="s">
        <v>899</v>
      </c>
      <c r="D451" s="158" t="s">
        <v>137</v>
      </c>
      <c r="E451" s="159" t="s">
        <v>900</v>
      </c>
      <c r="F451" s="160" t="s">
        <v>901</v>
      </c>
      <c r="G451" s="161" t="s">
        <v>140</v>
      </c>
      <c r="H451" s="162">
        <v>74.316</v>
      </c>
      <c r="I451" s="163"/>
      <c r="J451" s="164">
        <f>ROUND(I451*H451,2)</f>
        <v>0</v>
      </c>
      <c r="K451" s="165"/>
      <c r="L451" s="33"/>
      <c r="M451" s="166" t="s">
        <v>1</v>
      </c>
      <c r="N451" s="167" t="s">
        <v>42</v>
      </c>
      <c r="O451" s="58"/>
      <c r="P451" s="168">
        <f>O451*H451</f>
        <v>0</v>
      </c>
      <c r="Q451" s="168">
        <v>0.00021</v>
      </c>
      <c r="R451" s="168">
        <f>Q451*H451</f>
        <v>0.015606360000000001</v>
      </c>
      <c r="S451" s="168">
        <v>0</v>
      </c>
      <c r="T451" s="16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213</v>
      </c>
      <c r="AT451" s="170" t="s">
        <v>137</v>
      </c>
      <c r="AU451" s="170" t="s">
        <v>142</v>
      </c>
      <c r="AY451" s="17" t="s">
        <v>135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213</v>
      </c>
      <c r="BM451" s="170" t="s">
        <v>902</v>
      </c>
    </row>
    <row r="452" spans="1:65" s="2" customFormat="1" ht="21.75" customHeight="1">
      <c r="A452" s="32"/>
      <c r="B452" s="157"/>
      <c r="C452" s="158" t="s">
        <v>903</v>
      </c>
      <c r="D452" s="158" t="s">
        <v>137</v>
      </c>
      <c r="E452" s="159" t="s">
        <v>904</v>
      </c>
      <c r="F452" s="160" t="s">
        <v>905</v>
      </c>
      <c r="G452" s="161" t="s">
        <v>140</v>
      </c>
      <c r="H452" s="162">
        <v>74.316</v>
      </c>
      <c r="I452" s="163"/>
      <c r="J452" s="164">
        <f>ROUND(I452*H452,2)</f>
        <v>0</v>
      </c>
      <c r="K452" s="165"/>
      <c r="L452" s="33"/>
      <c r="M452" s="166" t="s">
        <v>1</v>
      </c>
      <c r="N452" s="167" t="s">
        <v>42</v>
      </c>
      <c r="O452" s="58"/>
      <c r="P452" s="168">
        <f>O452*H452</f>
        <v>0</v>
      </c>
      <c r="Q452" s="168">
        <v>0.00016</v>
      </c>
      <c r="R452" s="168">
        <f>Q452*H452</f>
        <v>0.011890560000000001</v>
      </c>
      <c r="S452" s="168">
        <v>0</v>
      </c>
      <c r="T452" s="169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0" t="s">
        <v>213</v>
      </c>
      <c r="AT452" s="170" t="s">
        <v>137</v>
      </c>
      <c r="AU452" s="170" t="s">
        <v>142</v>
      </c>
      <c r="AY452" s="17" t="s">
        <v>135</v>
      </c>
      <c r="BE452" s="171">
        <f>IF(N452="základní",J452,0)</f>
        <v>0</v>
      </c>
      <c r="BF452" s="171">
        <f>IF(N452="snížená",J452,0)</f>
        <v>0</v>
      </c>
      <c r="BG452" s="171">
        <f>IF(N452="zákl. přenesená",J452,0)</f>
        <v>0</v>
      </c>
      <c r="BH452" s="171">
        <f>IF(N452="sníž. přenesená",J452,0)</f>
        <v>0</v>
      </c>
      <c r="BI452" s="171">
        <f>IF(N452="nulová",J452,0)</f>
        <v>0</v>
      </c>
      <c r="BJ452" s="17" t="s">
        <v>142</v>
      </c>
      <c r="BK452" s="171">
        <f>ROUND(I452*H452,2)</f>
        <v>0</v>
      </c>
      <c r="BL452" s="17" t="s">
        <v>213</v>
      </c>
      <c r="BM452" s="170" t="s">
        <v>906</v>
      </c>
    </row>
    <row r="453" spans="2:63" s="12" customFormat="1" ht="25.9" customHeight="1">
      <c r="B453" s="144"/>
      <c r="D453" s="145" t="s">
        <v>75</v>
      </c>
      <c r="E453" s="146" t="s">
        <v>907</v>
      </c>
      <c r="F453" s="146" t="s">
        <v>908</v>
      </c>
      <c r="I453" s="147"/>
      <c r="J453" s="148">
        <f>BK453</f>
        <v>0</v>
      </c>
      <c r="L453" s="144"/>
      <c r="M453" s="149"/>
      <c r="N453" s="150"/>
      <c r="O453" s="150"/>
      <c r="P453" s="151">
        <f>SUM(P454:P480)</f>
        <v>0</v>
      </c>
      <c r="Q453" s="150"/>
      <c r="R453" s="151">
        <f>SUM(R454:R480)</f>
        <v>0</v>
      </c>
      <c r="S453" s="150"/>
      <c r="T453" s="152">
        <f>SUM(T454:T480)</f>
        <v>0</v>
      </c>
      <c r="AR453" s="145" t="s">
        <v>141</v>
      </c>
      <c r="AT453" s="153" t="s">
        <v>75</v>
      </c>
      <c r="AU453" s="153" t="s">
        <v>76</v>
      </c>
      <c r="AY453" s="145" t="s">
        <v>135</v>
      </c>
      <c r="BK453" s="154">
        <f>SUM(BK454:BK480)</f>
        <v>0</v>
      </c>
    </row>
    <row r="454" spans="1:65" s="2" customFormat="1" ht="16.5" customHeight="1">
      <c r="A454" s="32"/>
      <c r="B454" s="157"/>
      <c r="C454" s="158" t="s">
        <v>909</v>
      </c>
      <c r="D454" s="158" t="s">
        <v>137</v>
      </c>
      <c r="E454" s="159" t="s">
        <v>910</v>
      </c>
      <c r="F454" s="160" t="s">
        <v>911</v>
      </c>
      <c r="G454" s="161" t="s">
        <v>912</v>
      </c>
      <c r="H454" s="162">
        <v>58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</v>
      </c>
      <c r="R454" s="168">
        <f>Q454*H454</f>
        <v>0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913</v>
      </c>
      <c r="AT454" s="170" t="s">
        <v>137</v>
      </c>
      <c r="AU454" s="170" t="s">
        <v>84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913</v>
      </c>
      <c r="BM454" s="170" t="s">
        <v>914</v>
      </c>
    </row>
    <row r="455" spans="2:51" s="15" customFormat="1" ht="22.5">
      <c r="B455" s="189"/>
      <c r="D455" s="173" t="s">
        <v>144</v>
      </c>
      <c r="E455" s="190" t="s">
        <v>1</v>
      </c>
      <c r="F455" s="191" t="s">
        <v>915</v>
      </c>
      <c r="H455" s="190" t="s">
        <v>1</v>
      </c>
      <c r="I455" s="192"/>
      <c r="L455" s="189"/>
      <c r="M455" s="193"/>
      <c r="N455" s="194"/>
      <c r="O455" s="194"/>
      <c r="P455" s="194"/>
      <c r="Q455" s="194"/>
      <c r="R455" s="194"/>
      <c r="S455" s="194"/>
      <c r="T455" s="195"/>
      <c r="AT455" s="190" t="s">
        <v>144</v>
      </c>
      <c r="AU455" s="190" t="s">
        <v>84</v>
      </c>
      <c r="AV455" s="15" t="s">
        <v>84</v>
      </c>
      <c r="AW455" s="15" t="s">
        <v>33</v>
      </c>
      <c r="AX455" s="15" t="s">
        <v>76</v>
      </c>
      <c r="AY455" s="190" t="s">
        <v>135</v>
      </c>
    </row>
    <row r="456" spans="2:51" s="15" customFormat="1" ht="12">
      <c r="B456" s="189"/>
      <c r="D456" s="173" t="s">
        <v>144</v>
      </c>
      <c r="E456" s="190" t="s">
        <v>1</v>
      </c>
      <c r="F456" s="191" t="s">
        <v>916</v>
      </c>
      <c r="H456" s="190" t="s">
        <v>1</v>
      </c>
      <c r="I456" s="192"/>
      <c r="L456" s="189"/>
      <c r="M456" s="193"/>
      <c r="N456" s="194"/>
      <c r="O456" s="194"/>
      <c r="P456" s="194"/>
      <c r="Q456" s="194"/>
      <c r="R456" s="194"/>
      <c r="S456" s="194"/>
      <c r="T456" s="195"/>
      <c r="AT456" s="190" t="s">
        <v>144</v>
      </c>
      <c r="AU456" s="190" t="s">
        <v>84</v>
      </c>
      <c r="AV456" s="15" t="s">
        <v>84</v>
      </c>
      <c r="AW456" s="15" t="s">
        <v>33</v>
      </c>
      <c r="AX456" s="15" t="s">
        <v>76</v>
      </c>
      <c r="AY456" s="190" t="s">
        <v>135</v>
      </c>
    </row>
    <row r="457" spans="2:51" s="13" customFormat="1" ht="12">
      <c r="B457" s="172"/>
      <c r="D457" s="173" t="s">
        <v>144</v>
      </c>
      <c r="E457" s="174" t="s">
        <v>1</v>
      </c>
      <c r="F457" s="175" t="s">
        <v>213</v>
      </c>
      <c r="H457" s="176">
        <v>16</v>
      </c>
      <c r="I457" s="177"/>
      <c r="L457" s="172"/>
      <c r="M457" s="178"/>
      <c r="N457" s="179"/>
      <c r="O457" s="179"/>
      <c r="P457" s="179"/>
      <c r="Q457" s="179"/>
      <c r="R457" s="179"/>
      <c r="S457" s="179"/>
      <c r="T457" s="180"/>
      <c r="AT457" s="174" t="s">
        <v>144</v>
      </c>
      <c r="AU457" s="174" t="s">
        <v>84</v>
      </c>
      <c r="AV457" s="13" t="s">
        <v>142</v>
      </c>
      <c r="AW457" s="13" t="s">
        <v>33</v>
      </c>
      <c r="AX457" s="13" t="s">
        <v>76</v>
      </c>
      <c r="AY457" s="174" t="s">
        <v>135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917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22.5">
      <c r="B460" s="189"/>
      <c r="D460" s="173" t="s">
        <v>144</v>
      </c>
      <c r="E460" s="190" t="s">
        <v>1</v>
      </c>
      <c r="F460" s="191" t="s">
        <v>918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142</v>
      </c>
      <c r="H461" s="176">
        <v>2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12">
      <c r="B462" s="189"/>
      <c r="D462" s="173" t="s">
        <v>144</v>
      </c>
      <c r="E462" s="190" t="s">
        <v>1</v>
      </c>
      <c r="F462" s="191" t="s">
        <v>919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172</v>
      </c>
      <c r="H463" s="176">
        <v>8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920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2">
      <c r="B466" s="189"/>
      <c r="D466" s="173" t="s">
        <v>144</v>
      </c>
      <c r="E466" s="190" t="s">
        <v>1</v>
      </c>
      <c r="F466" s="191" t="s">
        <v>921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4" customFormat="1" ht="12">
      <c r="B468" s="181"/>
      <c r="D468" s="173" t="s">
        <v>144</v>
      </c>
      <c r="E468" s="182" t="s">
        <v>1</v>
      </c>
      <c r="F468" s="183" t="s">
        <v>154</v>
      </c>
      <c r="H468" s="184">
        <v>58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2" t="s">
        <v>144</v>
      </c>
      <c r="AU468" s="182" t="s">
        <v>84</v>
      </c>
      <c r="AV468" s="14" t="s">
        <v>141</v>
      </c>
      <c r="AW468" s="14" t="s">
        <v>33</v>
      </c>
      <c r="AX468" s="14" t="s">
        <v>84</v>
      </c>
      <c r="AY468" s="182" t="s">
        <v>135</v>
      </c>
    </row>
    <row r="469" spans="1:65" s="2" customFormat="1" ht="16.5" customHeight="1">
      <c r="A469" s="32"/>
      <c r="B469" s="157"/>
      <c r="C469" s="158" t="s">
        <v>922</v>
      </c>
      <c r="D469" s="158" t="s">
        <v>137</v>
      </c>
      <c r="E469" s="159" t="s">
        <v>923</v>
      </c>
      <c r="F469" s="160" t="s">
        <v>924</v>
      </c>
      <c r="G469" s="161" t="s">
        <v>912</v>
      </c>
      <c r="H469" s="162">
        <v>16</v>
      </c>
      <c r="I469" s="163"/>
      <c r="J469" s="164">
        <f>ROUND(I469*H469,2)</f>
        <v>0</v>
      </c>
      <c r="K469" s="165"/>
      <c r="L469" s="33"/>
      <c r="M469" s="166" t="s">
        <v>1</v>
      </c>
      <c r="N469" s="167" t="s">
        <v>42</v>
      </c>
      <c r="O469" s="58"/>
      <c r="P469" s="168">
        <f>O469*H469</f>
        <v>0</v>
      </c>
      <c r="Q469" s="168">
        <v>0</v>
      </c>
      <c r="R469" s="168">
        <f>Q469*H469</f>
        <v>0</v>
      </c>
      <c r="S469" s="168">
        <v>0</v>
      </c>
      <c r="T469" s="169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70" t="s">
        <v>913</v>
      </c>
      <c r="AT469" s="170" t="s">
        <v>137</v>
      </c>
      <c r="AU469" s="170" t="s">
        <v>84</v>
      </c>
      <c r="AY469" s="17" t="s">
        <v>135</v>
      </c>
      <c r="BE469" s="171">
        <f>IF(N469="základní",J469,0)</f>
        <v>0</v>
      </c>
      <c r="BF469" s="171">
        <f>IF(N469="snížená",J469,0)</f>
        <v>0</v>
      </c>
      <c r="BG469" s="171">
        <f>IF(N469="zákl. přenesená",J469,0)</f>
        <v>0</v>
      </c>
      <c r="BH469" s="171">
        <f>IF(N469="sníž. přenesená",J469,0)</f>
        <v>0</v>
      </c>
      <c r="BI469" s="171">
        <f>IF(N469="nulová",J469,0)</f>
        <v>0</v>
      </c>
      <c r="BJ469" s="17" t="s">
        <v>142</v>
      </c>
      <c r="BK469" s="171">
        <f>ROUND(I469*H469,2)</f>
        <v>0</v>
      </c>
      <c r="BL469" s="17" t="s">
        <v>913</v>
      </c>
      <c r="BM469" s="170" t="s">
        <v>925</v>
      </c>
    </row>
    <row r="470" spans="2:51" s="15" customFormat="1" ht="22.5">
      <c r="B470" s="189"/>
      <c r="D470" s="173" t="s">
        <v>144</v>
      </c>
      <c r="E470" s="190" t="s">
        <v>1</v>
      </c>
      <c r="F470" s="191" t="s">
        <v>926</v>
      </c>
      <c r="H470" s="190" t="s">
        <v>1</v>
      </c>
      <c r="I470" s="192"/>
      <c r="L470" s="189"/>
      <c r="M470" s="193"/>
      <c r="N470" s="194"/>
      <c r="O470" s="194"/>
      <c r="P470" s="194"/>
      <c r="Q470" s="194"/>
      <c r="R470" s="194"/>
      <c r="S470" s="194"/>
      <c r="T470" s="195"/>
      <c r="AT470" s="190" t="s">
        <v>144</v>
      </c>
      <c r="AU470" s="190" t="s">
        <v>84</v>
      </c>
      <c r="AV470" s="15" t="s">
        <v>84</v>
      </c>
      <c r="AW470" s="15" t="s">
        <v>33</v>
      </c>
      <c r="AX470" s="15" t="s">
        <v>76</v>
      </c>
      <c r="AY470" s="190" t="s">
        <v>135</v>
      </c>
    </row>
    <row r="471" spans="2:51" s="13" customFormat="1" ht="12">
      <c r="B471" s="172"/>
      <c r="D471" s="173" t="s">
        <v>144</v>
      </c>
      <c r="E471" s="174" t="s">
        <v>1</v>
      </c>
      <c r="F471" s="175" t="s">
        <v>172</v>
      </c>
      <c r="H471" s="176">
        <v>8</v>
      </c>
      <c r="I471" s="177"/>
      <c r="L471" s="172"/>
      <c r="M471" s="178"/>
      <c r="N471" s="179"/>
      <c r="O471" s="179"/>
      <c r="P471" s="179"/>
      <c r="Q471" s="179"/>
      <c r="R471" s="179"/>
      <c r="S471" s="179"/>
      <c r="T471" s="180"/>
      <c r="AT471" s="174" t="s">
        <v>144</v>
      </c>
      <c r="AU471" s="174" t="s">
        <v>84</v>
      </c>
      <c r="AV471" s="13" t="s">
        <v>142</v>
      </c>
      <c r="AW471" s="13" t="s">
        <v>33</v>
      </c>
      <c r="AX471" s="13" t="s">
        <v>76</v>
      </c>
      <c r="AY471" s="174" t="s">
        <v>135</v>
      </c>
    </row>
    <row r="472" spans="2:51" s="15" customFormat="1" ht="12">
      <c r="B472" s="189"/>
      <c r="D472" s="173" t="s">
        <v>144</v>
      </c>
      <c r="E472" s="190" t="s">
        <v>1</v>
      </c>
      <c r="F472" s="191" t="s">
        <v>927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4" customFormat="1" ht="12">
      <c r="B474" s="181"/>
      <c r="D474" s="173" t="s">
        <v>144</v>
      </c>
      <c r="E474" s="182" t="s">
        <v>1</v>
      </c>
      <c r="F474" s="183" t="s">
        <v>154</v>
      </c>
      <c r="H474" s="184">
        <v>16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2" t="s">
        <v>144</v>
      </c>
      <c r="AU474" s="182" t="s">
        <v>84</v>
      </c>
      <c r="AV474" s="14" t="s">
        <v>141</v>
      </c>
      <c r="AW474" s="14" t="s">
        <v>33</v>
      </c>
      <c r="AX474" s="14" t="s">
        <v>84</v>
      </c>
      <c r="AY474" s="182" t="s">
        <v>135</v>
      </c>
    </row>
    <row r="475" spans="1:65" s="2" customFormat="1" ht="16.5" customHeight="1">
      <c r="A475" s="32"/>
      <c r="B475" s="157"/>
      <c r="C475" s="158" t="s">
        <v>928</v>
      </c>
      <c r="D475" s="158" t="s">
        <v>137</v>
      </c>
      <c r="E475" s="159" t="s">
        <v>929</v>
      </c>
      <c r="F475" s="160" t="s">
        <v>930</v>
      </c>
      <c r="G475" s="161" t="s">
        <v>912</v>
      </c>
      <c r="H475" s="162">
        <v>4</v>
      </c>
      <c r="I475" s="163"/>
      <c r="J475" s="164">
        <f>ROUND(I475*H475,2)</f>
        <v>0</v>
      </c>
      <c r="K475" s="165"/>
      <c r="L475" s="33"/>
      <c r="M475" s="166" t="s">
        <v>1</v>
      </c>
      <c r="N475" s="167" t="s">
        <v>42</v>
      </c>
      <c r="O475" s="58"/>
      <c r="P475" s="168">
        <f>O475*H475</f>
        <v>0</v>
      </c>
      <c r="Q475" s="168">
        <v>0</v>
      </c>
      <c r="R475" s="168">
        <f>Q475*H475</f>
        <v>0</v>
      </c>
      <c r="S475" s="168">
        <v>0</v>
      </c>
      <c r="T475" s="169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70" t="s">
        <v>913</v>
      </c>
      <c r="AT475" s="170" t="s">
        <v>137</v>
      </c>
      <c r="AU475" s="170" t="s">
        <v>84</v>
      </c>
      <c r="AY475" s="17" t="s">
        <v>135</v>
      </c>
      <c r="BE475" s="171">
        <f>IF(N475="základní",J475,0)</f>
        <v>0</v>
      </c>
      <c r="BF475" s="171">
        <f>IF(N475="snížená",J475,0)</f>
        <v>0</v>
      </c>
      <c r="BG475" s="171">
        <f>IF(N475="zákl. přenesená",J475,0)</f>
        <v>0</v>
      </c>
      <c r="BH475" s="171">
        <f>IF(N475="sníž. přenesená",J475,0)</f>
        <v>0</v>
      </c>
      <c r="BI475" s="171">
        <f>IF(N475="nulová",J475,0)</f>
        <v>0</v>
      </c>
      <c r="BJ475" s="17" t="s">
        <v>142</v>
      </c>
      <c r="BK475" s="171">
        <f>ROUND(I475*H475,2)</f>
        <v>0</v>
      </c>
      <c r="BL475" s="17" t="s">
        <v>913</v>
      </c>
      <c r="BM475" s="170" t="s">
        <v>931</v>
      </c>
    </row>
    <row r="476" spans="2:51" s="15" customFormat="1" ht="12">
      <c r="B476" s="189"/>
      <c r="D476" s="173" t="s">
        <v>144</v>
      </c>
      <c r="E476" s="190" t="s">
        <v>1</v>
      </c>
      <c r="F476" s="191" t="s">
        <v>932</v>
      </c>
      <c r="H476" s="190" t="s">
        <v>1</v>
      </c>
      <c r="I476" s="192"/>
      <c r="L476" s="189"/>
      <c r="M476" s="193"/>
      <c r="N476" s="194"/>
      <c r="O476" s="194"/>
      <c r="P476" s="194"/>
      <c r="Q476" s="194"/>
      <c r="R476" s="194"/>
      <c r="S476" s="194"/>
      <c r="T476" s="195"/>
      <c r="AT476" s="190" t="s">
        <v>144</v>
      </c>
      <c r="AU476" s="190" t="s">
        <v>84</v>
      </c>
      <c r="AV476" s="15" t="s">
        <v>84</v>
      </c>
      <c r="AW476" s="15" t="s">
        <v>33</v>
      </c>
      <c r="AX476" s="15" t="s">
        <v>76</v>
      </c>
      <c r="AY476" s="190" t="s">
        <v>135</v>
      </c>
    </row>
    <row r="477" spans="2:51" s="13" customFormat="1" ht="12">
      <c r="B477" s="172"/>
      <c r="D477" s="173" t="s">
        <v>144</v>
      </c>
      <c r="E477" s="174" t="s">
        <v>1</v>
      </c>
      <c r="F477" s="175" t="s">
        <v>141</v>
      </c>
      <c r="H477" s="176">
        <v>4</v>
      </c>
      <c r="I477" s="177"/>
      <c r="L477" s="172"/>
      <c r="M477" s="178"/>
      <c r="N477" s="179"/>
      <c r="O477" s="179"/>
      <c r="P477" s="179"/>
      <c r="Q477" s="179"/>
      <c r="R477" s="179"/>
      <c r="S477" s="179"/>
      <c r="T477" s="180"/>
      <c r="AT477" s="174" t="s">
        <v>144</v>
      </c>
      <c r="AU477" s="174" t="s">
        <v>84</v>
      </c>
      <c r="AV477" s="13" t="s">
        <v>142</v>
      </c>
      <c r="AW477" s="13" t="s">
        <v>33</v>
      </c>
      <c r="AX477" s="13" t="s">
        <v>84</v>
      </c>
      <c r="AY477" s="174" t="s">
        <v>135</v>
      </c>
    </row>
    <row r="478" spans="1:65" s="2" customFormat="1" ht="16.5" customHeight="1">
      <c r="A478" s="32"/>
      <c r="B478" s="157"/>
      <c r="C478" s="158" t="s">
        <v>933</v>
      </c>
      <c r="D478" s="158" t="s">
        <v>137</v>
      </c>
      <c r="E478" s="159" t="s">
        <v>934</v>
      </c>
      <c r="F478" s="160" t="s">
        <v>935</v>
      </c>
      <c r="G478" s="161" t="s">
        <v>912</v>
      </c>
      <c r="H478" s="162">
        <v>4</v>
      </c>
      <c r="I478" s="163"/>
      <c r="J478" s="164">
        <f>ROUND(I478*H478,2)</f>
        <v>0</v>
      </c>
      <c r="K478" s="165"/>
      <c r="L478" s="33"/>
      <c r="M478" s="166" t="s">
        <v>1</v>
      </c>
      <c r="N478" s="167" t="s">
        <v>42</v>
      </c>
      <c r="O478" s="58"/>
      <c r="P478" s="168">
        <f>O478*H478</f>
        <v>0</v>
      </c>
      <c r="Q478" s="168">
        <v>0</v>
      </c>
      <c r="R478" s="168">
        <f>Q478*H478</f>
        <v>0</v>
      </c>
      <c r="S478" s="168">
        <v>0</v>
      </c>
      <c r="T478" s="169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70" t="s">
        <v>913</v>
      </c>
      <c r="AT478" s="170" t="s">
        <v>137</v>
      </c>
      <c r="AU478" s="170" t="s">
        <v>84</v>
      </c>
      <c r="AY478" s="17" t="s">
        <v>135</v>
      </c>
      <c r="BE478" s="171">
        <f>IF(N478="základní",J478,0)</f>
        <v>0</v>
      </c>
      <c r="BF478" s="171">
        <f>IF(N478="snížená",J478,0)</f>
        <v>0</v>
      </c>
      <c r="BG478" s="171">
        <f>IF(N478="zákl. přenesená",J478,0)</f>
        <v>0</v>
      </c>
      <c r="BH478" s="171">
        <f>IF(N478="sníž. přenesená",J478,0)</f>
        <v>0</v>
      </c>
      <c r="BI478" s="171">
        <f>IF(N478="nulová",J478,0)</f>
        <v>0</v>
      </c>
      <c r="BJ478" s="17" t="s">
        <v>142</v>
      </c>
      <c r="BK478" s="171">
        <f>ROUND(I478*H478,2)</f>
        <v>0</v>
      </c>
      <c r="BL478" s="17" t="s">
        <v>913</v>
      </c>
      <c r="BM478" s="170" t="s">
        <v>936</v>
      </c>
    </row>
    <row r="479" spans="2:51" s="15" customFormat="1" ht="12">
      <c r="B479" s="189"/>
      <c r="D479" s="173" t="s">
        <v>144</v>
      </c>
      <c r="E479" s="190" t="s">
        <v>1</v>
      </c>
      <c r="F479" s="191" t="s">
        <v>937</v>
      </c>
      <c r="H479" s="190" t="s">
        <v>1</v>
      </c>
      <c r="I479" s="192"/>
      <c r="L479" s="189"/>
      <c r="M479" s="193"/>
      <c r="N479" s="194"/>
      <c r="O479" s="194"/>
      <c r="P479" s="194"/>
      <c r="Q479" s="194"/>
      <c r="R479" s="194"/>
      <c r="S479" s="194"/>
      <c r="T479" s="195"/>
      <c r="AT479" s="190" t="s">
        <v>144</v>
      </c>
      <c r="AU479" s="190" t="s">
        <v>84</v>
      </c>
      <c r="AV479" s="15" t="s">
        <v>84</v>
      </c>
      <c r="AW479" s="15" t="s">
        <v>33</v>
      </c>
      <c r="AX479" s="15" t="s">
        <v>76</v>
      </c>
      <c r="AY479" s="190" t="s">
        <v>135</v>
      </c>
    </row>
    <row r="480" spans="2:51" s="13" customFormat="1" ht="12">
      <c r="B480" s="172"/>
      <c r="D480" s="173" t="s">
        <v>144</v>
      </c>
      <c r="E480" s="174" t="s">
        <v>1</v>
      </c>
      <c r="F480" s="175" t="s">
        <v>141</v>
      </c>
      <c r="H480" s="176">
        <v>4</v>
      </c>
      <c r="I480" s="177"/>
      <c r="L480" s="172"/>
      <c r="M480" s="178"/>
      <c r="N480" s="179"/>
      <c r="O480" s="179"/>
      <c r="P480" s="179"/>
      <c r="Q480" s="179"/>
      <c r="R480" s="179"/>
      <c r="S480" s="179"/>
      <c r="T480" s="180"/>
      <c r="AT480" s="174" t="s">
        <v>144</v>
      </c>
      <c r="AU480" s="174" t="s">
        <v>84</v>
      </c>
      <c r="AV480" s="13" t="s">
        <v>142</v>
      </c>
      <c r="AW480" s="13" t="s">
        <v>33</v>
      </c>
      <c r="AX480" s="13" t="s">
        <v>84</v>
      </c>
      <c r="AY480" s="174" t="s">
        <v>135</v>
      </c>
    </row>
    <row r="481" spans="2:63" s="12" customFormat="1" ht="25.9" customHeight="1">
      <c r="B481" s="144"/>
      <c r="D481" s="145" t="s">
        <v>75</v>
      </c>
      <c r="E481" s="146" t="s">
        <v>938</v>
      </c>
      <c r="F481" s="146" t="s">
        <v>939</v>
      </c>
      <c r="I481" s="147"/>
      <c r="J481" s="148">
        <f>BK481</f>
        <v>0</v>
      </c>
      <c r="L481" s="144"/>
      <c r="M481" s="149"/>
      <c r="N481" s="150"/>
      <c r="O481" s="150"/>
      <c r="P481" s="151">
        <f>P482+P484</f>
        <v>0</v>
      </c>
      <c r="Q481" s="150"/>
      <c r="R481" s="151">
        <f>R482+R484</f>
        <v>0</v>
      </c>
      <c r="S481" s="150"/>
      <c r="T481" s="152">
        <f>T482+T484</f>
        <v>0</v>
      </c>
      <c r="AR481" s="145" t="s">
        <v>161</v>
      </c>
      <c r="AT481" s="153" t="s">
        <v>75</v>
      </c>
      <c r="AU481" s="153" t="s">
        <v>76</v>
      </c>
      <c r="AY481" s="145" t="s">
        <v>135</v>
      </c>
      <c r="BK481" s="154">
        <f>BK482+BK484</f>
        <v>0</v>
      </c>
    </row>
    <row r="482" spans="2:63" s="12" customFormat="1" ht="22.9" customHeight="1">
      <c r="B482" s="144"/>
      <c r="D482" s="145" t="s">
        <v>75</v>
      </c>
      <c r="E482" s="155" t="s">
        <v>940</v>
      </c>
      <c r="F482" s="155" t="s">
        <v>941</v>
      </c>
      <c r="I482" s="147"/>
      <c r="J482" s="156">
        <f>BK482</f>
        <v>0</v>
      </c>
      <c r="L482" s="144"/>
      <c r="M482" s="149"/>
      <c r="N482" s="150"/>
      <c r="O482" s="150"/>
      <c r="P482" s="151">
        <f>P483</f>
        <v>0</v>
      </c>
      <c r="Q482" s="150"/>
      <c r="R482" s="151">
        <f>R483</f>
        <v>0</v>
      </c>
      <c r="S482" s="150"/>
      <c r="T482" s="152">
        <f>T483</f>
        <v>0</v>
      </c>
      <c r="AR482" s="145" t="s">
        <v>161</v>
      </c>
      <c r="AT482" s="153" t="s">
        <v>75</v>
      </c>
      <c r="AU482" s="153" t="s">
        <v>84</v>
      </c>
      <c r="AY482" s="145" t="s">
        <v>135</v>
      </c>
      <c r="BK482" s="154">
        <f>BK483</f>
        <v>0</v>
      </c>
    </row>
    <row r="483" spans="1:65" s="2" customFormat="1" ht="16.5" customHeight="1">
      <c r="A483" s="32"/>
      <c r="B483" s="157"/>
      <c r="C483" s="158" t="s">
        <v>942</v>
      </c>
      <c r="D483" s="158" t="s">
        <v>137</v>
      </c>
      <c r="E483" s="159" t="s">
        <v>943</v>
      </c>
      <c r="F483" s="160" t="s">
        <v>941</v>
      </c>
      <c r="G483" s="161" t="s">
        <v>407</v>
      </c>
      <c r="H483" s="162">
        <v>1</v>
      </c>
      <c r="I483" s="163"/>
      <c r="J483" s="164">
        <f>ROUND(I483*H483,2)</f>
        <v>0</v>
      </c>
      <c r="K483" s="165"/>
      <c r="L483" s="33"/>
      <c r="M483" s="166" t="s">
        <v>1</v>
      </c>
      <c r="N483" s="167" t="s">
        <v>42</v>
      </c>
      <c r="O483" s="58"/>
      <c r="P483" s="168">
        <f>O483*H483</f>
        <v>0</v>
      </c>
      <c r="Q483" s="168">
        <v>0</v>
      </c>
      <c r="R483" s="168">
        <f>Q483*H483</f>
        <v>0</v>
      </c>
      <c r="S483" s="168">
        <v>0</v>
      </c>
      <c r="T483" s="169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70" t="s">
        <v>944</v>
      </c>
      <c r="AT483" s="170" t="s">
        <v>137</v>
      </c>
      <c r="AU483" s="170" t="s">
        <v>142</v>
      </c>
      <c r="AY483" s="17" t="s">
        <v>135</v>
      </c>
      <c r="BE483" s="171">
        <f>IF(N483="základní",J483,0)</f>
        <v>0</v>
      </c>
      <c r="BF483" s="171">
        <f>IF(N483="snížená",J483,0)</f>
        <v>0</v>
      </c>
      <c r="BG483" s="171">
        <f>IF(N483="zákl. přenesená",J483,0)</f>
        <v>0</v>
      </c>
      <c r="BH483" s="171">
        <f>IF(N483="sníž. přenesená",J483,0)</f>
        <v>0</v>
      </c>
      <c r="BI483" s="171">
        <f>IF(N483="nulová",J483,0)</f>
        <v>0</v>
      </c>
      <c r="BJ483" s="17" t="s">
        <v>142</v>
      </c>
      <c r="BK483" s="171">
        <f>ROUND(I483*H483,2)</f>
        <v>0</v>
      </c>
      <c r="BL483" s="17" t="s">
        <v>944</v>
      </c>
      <c r="BM483" s="170" t="s">
        <v>945</v>
      </c>
    </row>
    <row r="484" spans="2:63" s="12" customFormat="1" ht="22.9" customHeight="1">
      <c r="B484" s="144"/>
      <c r="D484" s="145" t="s">
        <v>75</v>
      </c>
      <c r="E484" s="155" t="s">
        <v>946</v>
      </c>
      <c r="F484" s="155" t="s">
        <v>947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948</v>
      </c>
      <c r="D485" s="158" t="s">
        <v>137</v>
      </c>
      <c r="E485" s="159" t="s">
        <v>949</v>
      </c>
      <c r="F485" s="160" t="s">
        <v>947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207" t="s">
        <v>1</v>
      </c>
      <c r="N485" s="208" t="s">
        <v>42</v>
      </c>
      <c r="O485" s="209"/>
      <c r="P485" s="210">
        <f>O485*H485</f>
        <v>0</v>
      </c>
      <c r="Q485" s="210">
        <v>0</v>
      </c>
      <c r="R485" s="210">
        <f>Q485*H485</f>
        <v>0</v>
      </c>
      <c r="S485" s="210">
        <v>0</v>
      </c>
      <c r="T485" s="211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944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944</v>
      </c>
      <c r="BM485" s="170" t="s">
        <v>950</v>
      </c>
    </row>
    <row r="486" spans="1:31" s="2" customFormat="1" ht="6.95" customHeight="1">
      <c r="A486" s="32"/>
      <c r="B486" s="47"/>
      <c r="C486" s="48"/>
      <c r="D486" s="48"/>
      <c r="E486" s="48"/>
      <c r="F486" s="48"/>
      <c r="G486" s="48"/>
      <c r="H486" s="48"/>
      <c r="I486" s="116"/>
      <c r="J486" s="48"/>
      <c r="K486" s="48"/>
      <c r="L486" s="33"/>
      <c r="M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</row>
  </sheetData>
  <autoFilter ref="C141:K48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2020-06-02T05:35:41Z</dcterms:created>
  <dcterms:modified xsi:type="dcterms:W3CDTF">2021-10-22T08:56:36Z</dcterms:modified>
  <cp:category/>
  <cp:version/>
  <cp:contentType/>
  <cp:contentStatus/>
</cp:coreProperties>
</file>