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40" windowHeight="12270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č.2'!$C$141:$K$437</definedName>
    <definedName name="_xlnm.Print_Area" localSheetId="1">'2 - Bytová jednotka č.2'!$C$4:$J$76,'2 - Bytová jednotka č.2'!$C$82:$J$123,'2 - Bytová jednotka č.2'!$C$129:$K$437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<sst xmlns="http://schemas.openxmlformats.org/spreadsheetml/2006/main" count="3677" uniqueCount="885">
  <si>
    <t>Export Komplet</t>
  </si>
  <si>
    <t/>
  </si>
  <si>
    <t>2.0</t>
  </si>
  <si>
    <t>False</t>
  </si>
  <si>
    <t>{68b5126f-6e75-4263-a12e-1d94c89e7249}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</si>
  <si>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</si>
  <si>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</si>
  <si>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</si>
  <si>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</si>
  <si>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</si>
  <si>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</si>
  <si>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</si>
  <si>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</si>
  <si>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</si>
  <si>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</si>
  <si>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</si>
  <si>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</si>
  <si>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631/184</t>
  </si>
  <si>
    <t>KSO:</t>
  </si>
  <si>
    <t>CC-CZ:</t>
  </si>
  <si>
    <t>Místo:</t>
  </si>
  <si>
    <t xml:space="preserve"> </t>
  </si>
  <si>
    <t>Datum:</t>
  </si>
  <si>
    <t>29. 8. 2019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</si>
  <si>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</si>
  <si>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</si>
  <si>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</si>
  <si>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</si>
  <si>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</si>
  <si>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</si>
  <si>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</si>
  <si>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</si>
  <si>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</si>
  <si>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</si>
  <si>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</si>
  <si>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</si>
  <si>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</si>
  <si>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</si>
  <si>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</si>
  <si>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</si>
  <si>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</si>
  <si>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</si>
  <si>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</si>
  <si>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</si>
  <si>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</si>
  <si>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</si>
  <si>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</si>
  <si>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</si>
  <si>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</si>
  <si>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</si>
  <si>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</si>
  <si>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</si>
  <si>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</si>
  <si>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</si>
  <si>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</si>
  <si>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</si>
  <si>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</si>
  <si>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</si>
  <si>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</si>
  <si>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</si>
  <si>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</si>
  <si>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</si>
  <si>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</si>
  <si>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</si>
  <si>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</si>
  <si>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</si>
  <si>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</si>
  <si>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</si>
  <si>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</si>
  <si>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</si>
  <si>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</si>
  <si>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</si>
  <si>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</si>
  <si>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</si>
  <si>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</si>
  <si>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</si>
  <si>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</si>
  <si>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</si>
  <si>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</si>
  <si>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</si>
  <si>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</si>
  <si>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</si>
  <si>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</si>
  <si>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</si>
  <si>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</si>
  <si>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{ad4a393b-6ed3-4bde-8060-ec866c0aa6f4}</t>
  </si>
  <si>
    <t>KRYCÍ LIST SOUPISU PRACÍ</t>
  </si>
  <si>
    <t>Objekt:</t>
  </si>
  <si>
    <t>2 - Bytová jednotka č.2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</si>
  <si>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</si>
  <si>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</si>
  <si>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</si>
  <si>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</si>
  <si>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</si>
  <si>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</si>
  <si>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</si>
  <si>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</si>
  <si>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</si>
  <si>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</si>
  <si>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</si>
  <si>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</si>
  <si>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</si>
  <si>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</si>
  <si>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</si>
  <si>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</si>
  <si>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</si>
  <si>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</si>
  <si>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</si>
  <si>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</si>
  <si>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</si>
  <si>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</si>
  <si>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</si>
  <si>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</si>
  <si>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</si>
  <si>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</si>
  <si>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</si>
  <si>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</si>
  <si>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</si>
  <si>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</si>
  <si>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</si>
  <si>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</si>
  <si>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</si>
  <si>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</si>
  <si>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</si>
  <si>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</si>
  <si>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</si>
  <si>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</si>
  <si>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</si>
  <si>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</si>
  <si>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</si>
  <si>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</si>
  <si>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</si>
  <si>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</si>
  <si>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</si>
  <si>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</si>
  <si>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</si>
  <si>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</si>
  <si>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</si>
  <si>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</si>
  <si>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</si>
  <si>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</si>
  <si>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</si>
  <si>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</si>
  <si>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1177104412</t>
  </si>
  <si>
    <t>VV</t>
  </si>
  <si>
    <t>1,6*0,8</t>
  </si>
  <si>
    <t>6</t>
  </si>
  <si>
    <t>Úpravy povrchů, podlahy a osazování výplní</t>
  </si>
  <si>
    <t>611131121</t>
  </si>
  <si>
    <t>Penetrační disperzní nátěr vnitřních stropů nanášený ručně</t>
  </si>
  <si>
    <t>24015196</t>
  </si>
  <si>
    <t>1,11+3,02</t>
  </si>
  <si>
    <t>Součet</t>
  </si>
  <si>
    <t>611142001</t>
  </si>
  <si>
    <t>Potažení vnitřních stropů sklovláknitým pletivem vtlačeným do tenkovrstvé hmoty</t>
  </si>
  <si>
    <t>1559385240</t>
  </si>
  <si>
    <t>611311131</t>
  </si>
  <si>
    <t>Potažení vnitřních rovných stropů vápenným štukem tloušťky do 3 mm</t>
  </si>
  <si>
    <t>-2043675895</t>
  </si>
  <si>
    <t>5</t>
  </si>
  <si>
    <t>611321111</t>
  </si>
  <si>
    <t>Vápenocementová omítka hrubá jednovrstvá zatřená vnitřních stropů rovných nanášená ručně</t>
  </si>
  <si>
    <t>1297339004</t>
  </si>
  <si>
    <t>612131121</t>
  </si>
  <si>
    <t>Penetrační disperzní nátěr vnitřních stěn nanášený ručně</t>
  </si>
  <si>
    <t>1431613095</t>
  </si>
  <si>
    <t>7</t>
  </si>
  <si>
    <t>612142001</t>
  </si>
  <si>
    <t>Potažení vnitřních stěn sklovláknitým pletivem vtlačeným do tenkovrstvé hmoty</t>
  </si>
  <si>
    <t>-1129961304</t>
  </si>
  <si>
    <t>8</t>
  </si>
  <si>
    <t>612311131</t>
  </si>
  <si>
    <t>Potažení vnitřních stěn vápenným štukem tloušťky do 3 mm</t>
  </si>
  <si>
    <t>-598915704</t>
  </si>
  <si>
    <t>(1,9+1,635+1,235)*0,6</t>
  </si>
  <si>
    <t>9</t>
  </si>
  <si>
    <t>612321111</t>
  </si>
  <si>
    <t>Vápenocementová omítka hrubá jednovrstvá zatřená vnitřních stěn nanášená ručně</t>
  </si>
  <si>
    <t>563531445</t>
  </si>
  <si>
    <t>(1,9+0,08+1,635+0,065+0,065+1,235+0,08)*2,6</t>
  </si>
  <si>
    <t>10</t>
  </si>
  <si>
    <t>619991001</t>
  </si>
  <si>
    <t>Zakrytí podlah fólií přilepenou lepící páskou</t>
  </si>
  <si>
    <t>-242355435</t>
  </si>
  <si>
    <t>4*5</t>
  </si>
  <si>
    <t>11</t>
  </si>
  <si>
    <t>619991011</t>
  </si>
  <si>
    <t>Obalení konstrukcí a prvků fólií přilepenou lepící páskou</t>
  </si>
  <si>
    <t>-1225520912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</si>
  <si>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</si>
  <si>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</si>
  <si>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</si>
  <si>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</si>
  <si>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</si>
  <si>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1235207230</t>
  </si>
  <si>
    <t>13</t>
  </si>
  <si>
    <t>642944121</t>
  </si>
  <si>
    <t>Osazování ocelových zárubní dodatečné pl do 2,5 m2</t>
  </si>
  <si>
    <t>kus</t>
  </si>
  <si>
    <t>702170610</t>
  </si>
  <si>
    <t>14</t>
  </si>
  <si>
    <t>M</t>
  </si>
  <si>
    <t>55331521</t>
  </si>
  <si>
    <t>zárubeň ocelová pro sádrokarton 100 700 L/P</t>
  </si>
  <si>
    <t>565254912</t>
  </si>
  <si>
    <t>Ostatní konstrukce a práce, bourání</t>
  </si>
  <si>
    <t>784111001</t>
  </si>
  <si>
    <t>Oprášení (ometení ) podkladu v místnostech výšky do 3,80 m</t>
  </si>
  <si>
    <t>16</t>
  </si>
  <si>
    <t>-1133980601</t>
  </si>
  <si>
    <t>konstrukce po vybouraném jádru:</t>
  </si>
  <si>
    <t>(1,98+1,7+1,38)*2,6</t>
  </si>
  <si>
    <t>strop:</t>
  </si>
  <si>
    <t>784111011</t>
  </si>
  <si>
    <t>Obroušení podkladu omítnutého v místnostech výšky do 3,80 m</t>
  </si>
  <si>
    <t>1090014682</t>
  </si>
  <si>
    <t>lehké obroušení stávajícího panelu - příprava pro novou omítku:</t>
  </si>
  <si>
    <t>(1,9+1,635)*2,6</t>
  </si>
  <si>
    <t>1,235</t>
  </si>
  <si>
    <t>17</t>
  </si>
  <si>
    <t>952901111</t>
  </si>
  <si>
    <t>Vyčištění budov bytové a občanské výstavby při výšce podlaží do 4 m</t>
  </si>
  <si>
    <t>1714533719</t>
  </si>
  <si>
    <t>2,5*5</t>
  </si>
  <si>
    <t>přístupová trasa do bytu-choba:</t>
  </si>
  <si>
    <t>18</t>
  </si>
  <si>
    <t>962084121</t>
  </si>
  <si>
    <t>Bourání příček umakartových tl do 50 mm</t>
  </si>
  <si>
    <t>73645633</t>
  </si>
  <si>
    <t>(1,8*2+2,65+1,2+1,7+0,95)*2,6</t>
  </si>
  <si>
    <t>19</t>
  </si>
  <si>
    <t>965046111</t>
  </si>
  <si>
    <t>Broušení stávajících betonových podlah úběr do 3 mm</t>
  </si>
  <si>
    <t>-327464728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</si>
  <si>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</si>
  <si>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</si>
  <si>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</si>
  <si>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</si>
  <si>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</si>
  <si>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</si>
  <si>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-842617982</t>
  </si>
  <si>
    <t>997013219</t>
  </si>
  <si>
    <t>Příplatek k vnitrostaveništní dopravě suti a vybouraných hmot za zvětšenou dopravu suti ZKD 10 m</t>
  </si>
  <si>
    <t>-1855237603</t>
  </si>
  <si>
    <t>2,845*50 'Přepočtené koeficientem množství</t>
  </si>
  <si>
    <t>22</t>
  </si>
  <si>
    <t>997013501</t>
  </si>
  <si>
    <t>Odvoz suti a vybouraných hmot na skládku nebo meziskládku do 1 km se složením</t>
  </si>
  <si>
    <t>111219680</t>
  </si>
  <si>
    <t>23</t>
  </si>
  <si>
    <t>997013509</t>
  </si>
  <si>
    <t>Příplatek k odvozu suti a vybouraných hmot na skládku ZKD 1 km přes 1 km</t>
  </si>
  <si>
    <t>-295039092</t>
  </si>
  <si>
    <t>2,845*9 'Přepočtené koeficientem množství</t>
  </si>
  <si>
    <t>24</t>
  </si>
  <si>
    <t>997013831</t>
  </si>
  <si>
    <t>Poplatek za uložení na skládce (skládkovné) stavebního odpadu směsného kód odpadu 170 904</t>
  </si>
  <si>
    <t>1328787567</t>
  </si>
  <si>
    <t>998</t>
  </si>
  <si>
    <t>Přesun hmot</t>
  </si>
  <si>
    <t>25</t>
  </si>
  <si>
    <t>998011003</t>
  </si>
  <si>
    <t>Přesun hmot pro budovy zděné v do 24 m</t>
  </si>
  <si>
    <t>-927765694</t>
  </si>
  <si>
    <t>26</t>
  </si>
  <si>
    <t>998011014</t>
  </si>
  <si>
    <t>Příplatek k přesunu hmot pro budovy zděné za zvětšený přesun do 500 m</t>
  </si>
  <si>
    <t>-1292265453</t>
  </si>
  <si>
    <t>27</t>
  </si>
  <si>
    <t>998017003</t>
  </si>
  <si>
    <t>Přesun hmot s omezením mechanizace pro budovy v do 24 m</t>
  </si>
  <si>
    <t>1537769877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</si>
  <si>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</si>
  <si>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</si>
  <si>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</si>
  <si>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</si>
  <si>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</si>
  <si>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</si>
  <si>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</si>
  <si>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-1304876821</t>
  </si>
  <si>
    <t>29</t>
  </si>
  <si>
    <t>711192201</t>
  </si>
  <si>
    <t>Provedení izolace proti zemní vlhkosti hydroizolační stěrkou svislé na betonu, 2 vrstvy</t>
  </si>
  <si>
    <t>-1421291591</t>
  </si>
  <si>
    <t>(1,235+0,935)*2*0,2</t>
  </si>
  <si>
    <t>(0,7+1,635+0,7)*2</t>
  </si>
  <si>
    <t>(1,2+1,635+1,2)*0,2</t>
  </si>
  <si>
    <t>pod vanou:</t>
  </si>
  <si>
    <t>30</t>
  </si>
  <si>
    <t>24617150</t>
  </si>
  <si>
    <t>hmota nátěrová hydroizolační elastická na beton nebo omítku</t>
  </si>
  <si>
    <t>kg</t>
  </si>
  <si>
    <t>32</t>
  </si>
  <si>
    <t>2142090779</t>
  </si>
  <si>
    <t>spotřeba 3kg/m2, tl. 2mm</t>
  </si>
  <si>
    <t>(4,13+9,025)*3</t>
  </si>
  <si>
    <t>31</t>
  </si>
  <si>
    <t>711199095</t>
  </si>
  <si>
    <t>Příplatek k izolacím proti zemní vlhkosti za plochu do 10 m2 natěradly za studena nebo za horka</t>
  </si>
  <si>
    <t>-1990735659</t>
  </si>
  <si>
    <t>4,13+9,025</t>
  </si>
  <si>
    <t>711199101</t>
  </si>
  <si>
    <t>Provedení těsnícího pásu do spoje dilatační nebo styčné spáry podlaha - stěna</t>
  </si>
  <si>
    <t>m</t>
  </si>
  <si>
    <t>369012253</t>
  </si>
  <si>
    <t>1,635*3</t>
  </si>
  <si>
    <t>1,92*2</t>
  </si>
  <si>
    <t>(1,235+0,935)*2</t>
  </si>
  <si>
    <t>0,8*2</t>
  </si>
  <si>
    <t>2,6*2</t>
  </si>
  <si>
    <t>0,2*6</t>
  </si>
  <si>
    <t>33</t>
  </si>
  <si>
    <t>711199102</t>
  </si>
  <si>
    <t>Provedení těsnícího koutu pro vnější nebo vnitřní roh spáry podlaha - stěna</t>
  </si>
  <si>
    <t>-740166506</t>
  </si>
  <si>
    <t>34</t>
  </si>
  <si>
    <t>28355020</t>
  </si>
  <si>
    <t>páska pružná těsnící š 80mm</t>
  </si>
  <si>
    <t>642299295</t>
  </si>
  <si>
    <t>21,085*1,1</t>
  </si>
  <si>
    <t>35</t>
  </si>
  <si>
    <t>998711103</t>
  </si>
  <si>
    <t>Přesun hmot tonážní pro izolace proti vodě, vlhkosti a plynům v objektech výšky do 60 m</t>
  </si>
  <si>
    <t>-19905316</t>
  </si>
  <si>
    <t>36</t>
  </si>
  <si>
    <t>998711181</t>
  </si>
  <si>
    <t>Příplatek k přesunu hmot tonážní 711 prováděný bez použití mechanizace</t>
  </si>
  <si>
    <t>1421908024</t>
  </si>
  <si>
    <t>721</t>
  </si>
  <si>
    <t>Zdravotechnika - vnitřní kanalizace</t>
  </si>
  <si>
    <t>37</t>
  </si>
  <si>
    <t>721171808</t>
  </si>
  <si>
    <t>Demontáž potrubí z PVC do D 114</t>
  </si>
  <si>
    <t>607111378</t>
  </si>
  <si>
    <t>38</t>
  </si>
  <si>
    <t>721173706</t>
  </si>
  <si>
    <t>Potrubí kanalizační z PE odpadní DN 100</t>
  </si>
  <si>
    <t>-1889170806</t>
  </si>
  <si>
    <t>39</t>
  </si>
  <si>
    <t>721173722</t>
  </si>
  <si>
    <t>Potrubí kanalizační z PE připojovací DN 40</t>
  </si>
  <si>
    <t>-1074986887</t>
  </si>
  <si>
    <t>40</t>
  </si>
  <si>
    <t>721173724</t>
  </si>
  <si>
    <t>Potrubí kanalizační z PE připojovací DN 70</t>
  </si>
  <si>
    <t>-82095809</t>
  </si>
  <si>
    <t>41</t>
  </si>
  <si>
    <t>721220801</t>
  </si>
  <si>
    <t>Demontáž uzávěrek zápachových DN 70</t>
  </si>
  <si>
    <t>-1497971206</t>
  </si>
  <si>
    <t>vana,umyvadlo,pračka:</t>
  </si>
  <si>
    <t>42</t>
  </si>
  <si>
    <t>721290111</t>
  </si>
  <si>
    <t>Zkouška těsnosti potrubí kanalizace vodou do DN 125</t>
  </si>
  <si>
    <t>1947873248</t>
  </si>
  <si>
    <t>43</t>
  </si>
  <si>
    <t>998721103</t>
  </si>
  <si>
    <t>Přesun hmot tonážní pro vnitřní kanalizace v objektech v do 24 m</t>
  </si>
  <si>
    <t>537616763</t>
  </si>
  <si>
    <t>44</t>
  </si>
  <si>
    <t>998721181</t>
  </si>
  <si>
    <t>Příplatek k přesunu hmot tonážní 721 prováděný bez použití mechanizace</t>
  </si>
  <si>
    <t>-1333065976</t>
  </si>
  <si>
    <t>722</t>
  </si>
  <si>
    <t>Zdravotechnika - vnitřní vodovod</t>
  </si>
  <si>
    <t>45</t>
  </si>
  <si>
    <t>722170801</t>
  </si>
  <si>
    <t>Demontáž rozvodů vody z plastů do D 25</t>
  </si>
  <si>
    <t>1135860375</t>
  </si>
  <si>
    <t>46</t>
  </si>
  <si>
    <t>722176113</t>
  </si>
  <si>
    <t>Montáž potrubí plastové spojované svary polyfuzně do D 25 mm</t>
  </si>
  <si>
    <t>-458189797</t>
  </si>
  <si>
    <t>47</t>
  </si>
  <si>
    <t>28615150</t>
  </si>
  <si>
    <t>trubka vodovodní tlaková PPR řada PN 20 D 16mm dl 4m</t>
  </si>
  <si>
    <t>-28617620</t>
  </si>
  <si>
    <t>48</t>
  </si>
  <si>
    <t>28615152</t>
  </si>
  <si>
    <t>trubka vodovodní tlaková PPR řada PN 20 D 20mm dl 4m</t>
  </si>
  <si>
    <t>-1273696927</t>
  </si>
  <si>
    <t>49</t>
  </si>
  <si>
    <t>28615153</t>
  </si>
  <si>
    <t>trubka vodovodní tlaková PPR řada PN 20 D 25mm dl 4m</t>
  </si>
  <si>
    <t>396106633</t>
  </si>
  <si>
    <t>722179191</t>
  </si>
  <si>
    <t>Příplatek k rozvodu vody z plastů za malý rozsah prací na zakázce do 20 m</t>
  </si>
  <si>
    <t>soubor</t>
  </si>
  <si>
    <t>-1681935698</t>
  </si>
  <si>
    <t>51</t>
  </si>
  <si>
    <t>722179192</t>
  </si>
  <si>
    <t>Příplatek k rozvodu vody z plastů za potrubí do D 32 mm do 15 svarů</t>
  </si>
  <si>
    <t>-1291200671</t>
  </si>
  <si>
    <t>52</t>
  </si>
  <si>
    <t>722290215</t>
  </si>
  <si>
    <t>Zkouška těsnosti vodovodního potrubí hrdlového nebo přírubového do DN 100</t>
  </si>
  <si>
    <t>-893057041</t>
  </si>
  <si>
    <t>53</t>
  </si>
  <si>
    <t>722290234</t>
  </si>
  <si>
    <t>Proplach a dezinfekce vodovodního potrubí do DN 80</t>
  </si>
  <si>
    <t>1551304852</t>
  </si>
  <si>
    <t>54</t>
  </si>
  <si>
    <t>998722103</t>
  </si>
  <si>
    <t>Přesun hmot tonážní pro vnitřní vodovod v objektech v do 24 m</t>
  </si>
  <si>
    <t>626596568</t>
  </si>
  <si>
    <t>55</t>
  </si>
  <si>
    <t>998722181</t>
  </si>
  <si>
    <t>Příplatek k přesunu hmot tonážní 722 prováděný bez použití mechanizace</t>
  </si>
  <si>
    <t>1927206539</t>
  </si>
  <si>
    <t>723</t>
  </si>
  <si>
    <t>Zdravotechnika - vnitřní plynovod</t>
  </si>
  <si>
    <t>56</t>
  </si>
  <si>
    <t>723120804</t>
  </si>
  <si>
    <t>Demontáž potrubí ocelové závitové svařované do DN 25</t>
  </si>
  <si>
    <t>-907274338</t>
  </si>
  <si>
    <t>57</t>
  </si>
  <si>
    <t>723150402</t>
  </si>
  <si>
    <t>Potrubí plyn ocelové z ušlechtilé oceli spojované lisováním DN 15</t>
  </si>
  <si>
    <t>-653679781</t>
  </si>
  <si>
    <t>chránička:</t>
  </si>
  <si>
    <t>58</t>
  </si>
  <si>
    <t>723181002</t>
  </si>
  <si>
    <t>Potrubí měděné měkké spojované lisováním DN 15 ZTI</t>
  </si>
  <si>
    <t>-189755358</t>
  </si>
  <si>
    <t>59</t>
  </si>
  <si>
    <t>723190105</t>
  </si>
  <si>
    <t>Přípojka plynovodní nerezová hadice G1/2 F x G1/2 F délky 100 cm spojovaná na závit</t>
  </si>
  <si>
    <t>-768627464</t>
  </si>
  <si>
    <t>60</t>
  </si>
  <si>
    <t>723190901</t>
  </si>
  <si>
    <t>Uzavření,otevření plynovodního potrubí při opravě</t>
  </si>
  <si>
    <t>-239452928</t>
  </si>
  <si>
    <t>61</t>
  </si>
  <si>
    <t>723190907</t>
  </si>
  <si>
    <t>Odvzdušnění nebo napuštění plynovodního potrubí</t>
  </si>
  <si>
    <t>-1959745171</t>
  </si>
  <si>
    <t>62</t>
  </si>
  <si>
    <t>723190909</t>
  </si>
  <si>
    <t>Zkouška těsnosti potrubí plynovodního</t>
  </si>
  <si>
    <t>-1798066270</t>
  </si>
  <si>
    <t>63</t>
  </si>
  <si>
    <t>998723103</t>
  </si>
  <si>
    <t>Přesun hmot tonážní pro vnitřní plynovod v objektech v do 24 m</t>
  </si>
  <si>
    <t>738240997</t>
  </si>
  <si>
    <t>64</t>
  </si>
  <si>
    <t>998723181</t>
  </si>
  <si>
    <t>Příplatek k přesunu hmot tonážní 723 prováděný bez použití mechanizace</t>
  </si>
  <si>
    <t>-400150209</t>
  </si>
  <si>
    <t>725</t>
  </si>
  <si>
    <t>Zdravotechnika - zařizovací předměty</t>
  </si>
  <si>
    <t>65</t>
  </si>
  <si>
    <t>725110811</t>
  </si>
  <si>
    <t>Demontáž klozetů splachovací s nádrží</t>
  </si>
  <si>
    <t>1800321548</t>
  </si>
  <si>
    <t>66</t>
  </si>
  <si>
    <t>725112001</t>
  </si>
  <si>
    <t>Klozet keramický standardní samostatně stojící s hlubokým splachováním odpad vodorovný</t>
  </si>
  <si>
    <t>125756010</t>
  </si>
  <si>
    <t>67</t>
  </si>
  <si>
    <t>725210821</t>
  </si>
  <si>
    <t>Demontáž umyvadel bez výtokových armatur</t>
  </si>
  <si>
    <t>1007608507</t>
  </si>
  <si>
    <t>68</t>
  </si>
  <si>
    <t>725211602</t>
  </si>
  <si>
    <t>Umyvadlo keramické připevněné na stěnu šrouby bílé bez krytu na sifon 550 mm</t>
  </si>
  <si>
    <t>1118669100</t>
  </si>
  <si>
    <t>69</t>
  </si>
  <si>
    <t>725220841</t>
  </si>
  <si>
    <t>Demontáž van ocelová</t>
  </si>
  <si>
    <t>-997588311</t>
  </si>
  <si>
    <t>70</t>
  </si>
  <si>
    <t>725222116</t>
  </si>
  <si>
    <t>Vana bez armatur výtokových akrylátová se zápachovou uzávěrkou 1600x700 mm</t>
  </si>
  <si>
    <t>-154679799</t>
  </si>
  <si>
    <t>71</t>
  </si>
  <si>
    <t>725810811</t>
  </si>
  <si>
    <t>Demontáž ventilů výtokových nástěnných</t>
  </si>
  <si>
    <t>639501433</t>
  </si>
  <si>
    <t>72</t>
  </si>
  <si>
    <t>725811115</t>
  </si>
  <si>
    <t>Ventil nástěnný pevný výtok G1/2x80 mm</t>
  </si>
  <si>
    <t>1991372045</t>
  </si>
  <si>
    <t>73</t>
  </si>
  <si>
    <t>725820801</t>
  </si>
  <si>
    <t>Demontáž baterie nástěnné do G 3 / 4</t>
  </si>
  <si>
    <t>1966369067</t>
  </si>
  <si>
    <t>74</t>
  </si>
  <si>
    <t>725822611</t>
  </si>
  <si>
    <t>Baterie umyvadlová stojánková páková bez výpusti</t>
  </si>
  <si>
    <t>452349413</t>
  </si>
  <si>
    <t>75</t>
  </si>
  <si>
    <t>725831313</t>
  </si>
  <si>
    <t>Baterie vanová nástěnná páková s příslušenstvím a pohyblivým držákem</t>
  </si>
  <si>
    <t>-38665474</t>
  </si>
  <si>
    <t>76</t>
  </si>
  <si>
    <t>725865501</t>
  </si>
  <si>
    <t>Odpadní souprava DN 40/50 se zápachovou uzávěrkou pro vanu, ovládání bovdenem</t>
  </si>
  <si>
    <t>1017767556</t>
  </si>
  <si>
    <t>77</t>
  </si>
  <si>
    <t>725869101</t>
  </si>
  <si>
    <t>Montáž zápachových uzávěrek do DN 40</t>
  </si>
  <si>
    <t>1527563963</t>
  </si>
  <si>
    <t>78</t>
  </si>
  <si>
    <t>55161837</t>
  </si>
  <si>
    <t>uzávěrka zápachová pro pračku a myčku nástěnná PP-bílá DN 40</t>
  </si>
  <si>
    <t>2007876550</t>
  </si>
  <si>
    <t>79</t>
  </si>
  <si>
    <t>ZUU</t>
  </si>
  <si>
    <t>Zápachová uzávěra - sifon pro umyvadla, provedení chrom</t>
  </si>
  <si>
    <t>449450620</t>
  </si>
  <si>
    <t>80</t>
  </si>
  <si>
    <t>725980123</t>
  </si>
  <si>
    <t>Dvířka 40/20 vč. montáže a začištění k obkladu</t>
  </si>
  <si>
    <t>-882489165</t>
  </si>
  <si>
    <t>81</t>
  </si>
  <si>
    <t>998725103</t>
  </si>
  <si>
    <t>Přesun hmot tonážní pro zařizovací předměty v objektech v do 24 m</t>
  </si>
  <si>
    <t>-1369356556</t>
  </si>
  <si>
    <t>82</t>
  </si>
  <si>
    <t>998725181</t>
  </si>
  <si>
    <t>Příplatek k přesunu hmot tonážní 725 prováděný bez použití mechanizace</t>
  </si>
  <si>
    <t>-270116236</t>
  </si>
  <si>
    <t>83</t>
  </si>
  <si>
    <t>OIM</t>
  </si>
  <si>
    <t>Ostatní instalační materiál nutný pro dopojení zařizovacích předmětů (pancéřové hadičky, těsnění atd...)</t>
  </si>
  <si>
    <t>kpl</t>
  </si>
  <si>
    <t>1818847303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</si>
  <si>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</si>
  <si>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</si>
  <si>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</si>
  <si>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</si>
  <si>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</si>
  <si>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523817439</t>
  </si>
  <si>
    <t>85</t>
  </si>
  <si>
    <t>998726113</t>
  </si>
  <si>
    <t>Přesun hmot tonážní pro instalační prefabrikáty v objektech v do 24 m</t>
  </si>
  <si>
    <t>-1727247682</t>
  </si>
  <si>
    <t>86</t>
  </si>
  <si>
    <t>998726181</t>
  </si>
  <si>
    <t>Příplatek k přesunu hmot tonážní 726 prováděný bez použití mechanizace</t>
  </si>
  <si>
    <t>1274746497</t>
  </si>
  <si>
    <t>741</t>
  </si>
  <si>
    <t>Elektroinstalace - silnoproud</t>
  </si>
  <si>
    <t>87</t>
  </si>
  <si>
    <t>741112001</t>
  </si>
  <si>
    <t>Montáž krabice zapuštěná plastová kruhová</t>
  </si>
  <si>
    <t>869556447</t>
  </si>
  <si>
    <t>88</t>
  </si>
  <si>
    <t>34571515</t>
  </si>
  <si>
    <t>krabice přístrojová instalační 400 V, 142x71x45mm do dutých stěn</t>
  </si>
  <si>
    <t>1570064359</t>
  </si>
  <si>
    <t>89</t>
  </si>
  <si>
    <t>741120001</t>
  </si>
  <si>
    <t>Montáž vodič Cu izolovaný plný a laněný žíla 0,35-6 mm2 pod omítku (CY)</t>
  </si>
  <si>
    <t>-186147722</t>
  </si>
  <si>
    <t>90</t>
  </si>
  <si>
    <t>34111036</t>
  </si>
  <si>
    <t>kabel silový s Cu jádrem 1 kV 3x2,5mm2</t>
  </si>
  <si>
    <t>-1317796905</t>
  </si>
  <si>
    <t>91</t>
  </si>
  <si>
    <t>34111018</t>
  </si>
  <si>
    <t>kabel silový s Cu jádrem 6mm2</t>
  </si>
  <si>
    <t>-1861353417</t>
  </si>
  <si>
    <t>92</t>
  </si>
  <si>
    <t>741210001</t>
  </si>
  <si>
    <t>Montáž rozvodnice oceloplechová nebo plastová běžná do 20 kg</t>
  </si>
  <si>
    <t>1506011852</t>
  </si>
  <si>
    <t>93</t>
  </si>
  <si>
    <t>35713850</t>
  </si>
  <si>
    <t>rozvodnice elektroměrové s jedním 1 fázovým místem bez požární úpravy 18 pozic</t>
  </si>
  <si>
    <t>1563397415</t>
  </si>
  <si>
    <t>94</t>
  </si>
  <si>
    <t>741310001</t>
  </si>
  <si>
    <t>Montáž vypínač nástěnný 1-jednopólový prostředí normální</t>
  </si>
  <si>
    <t>-197752573</t>
  </si>
  <si>
    <t>95</t>
  </si>
  <si>
    <t>34535799</t>
  </si>
  <si>
    <t>ovladač zapínací tlačítkový 10A 3553-80289 velkoplošný</t>
  </si>
  <si>
    <t>-445856155</t>
  </si>
  <si>
    <t>96</t>
  </si>
  <si>
    <t>741313001</t>
  </si>
  <si>
    <t>Montáž zásuvka (polo)zapuštěná bezšroubové připojení 2P+PE se zapojením vodičů</t>
  </si>
  <si>
    <t>360859144</t>
  </si>
  <si>
    <t>97</t>
  </si>
  <si>
    <t>35811077</t>
  </si>
  <si>
    <t>zásuvka nepropustná nástěnná 16A 220 V 3pólová</t>
  </si>
  <si>
    <t>-856299762</t>
  </si>
  <si>
    <t>98</t>
  </si>
  <si>
    <t>741370002</t>
  </si>
  <si>
    <t>Montáž svítidlo žárovkové bytové stropní přisazené 1 zdroj se sklem</t>
  </si>
  <si>
    <t>-542978960</t>
  </si>
  <si>
    <t>99</t>
  </si>
  <si>
    <t>34821275</t>
  </si>
  <si>
    <t>svítidlo bytové žárovkové IP 42, max. 60 W E27</t>
  </si>
  <si>
    <t>-1678791645</t>
  </si>
  <si>
    <t>100</t>
  </si>
  <si>
    <t>34111030</t>
  </si>
  <si>
    <t>kabel silový s Cu jádrem 1 kV 3x1,5mm2</t>
  </si>
  <si>
    <t>136689345</t>
  </si>
  <si>
    <t>101</t>
  </si>
  <si>
    <t>741810001</t>
  </si>
  <si>
    <t>Celková prohlídka elektrického rozvodu a zařízení do 100 000,- Kč</t>
  </si>
  <si>
    <t>-839158442</t>
  </si>
  <si>
    <t>102</t>
  </si>
  <si>
    <t>998741103</t>
  </si>
  <si>
    <t>Přesun hmot tonážní pro silnoproud v objektech v do 24 m</t>
  </si>
  <si>
    <t>-1805893005</t>
  </si>
  <si>
    <t>103</t>
  </si>
  <si>
    <t>998741181</t>
  </si>
  <si>
    <t>Příplatek k přesunu hmot tonážní 741 prováděný bez použití mechanizace</t>
  </si>
  <si>
    <t>623975403</t>
  </si>
  <si>
    <t>751</t>
  </si>
  <si>
    <t>Vzduchotechnika</t>
  </si>
  <si>
    <t>104</t>
  </si>
  <si>
    <t>751111012</t>
  </si>
  <si>
    <t>Mtž vent ax ntl nástěnného základního D do 200 mm</t>
  </si>
  <si>
    <t>-1614396524</t>
  </si>
  <si>
    <t>105</t>
  </si>
  <si>
    <t>V</t>
  </si>
  <si>
    <t>Axiální ventilátor max. 20x20cm, pr. 125 mm</t>
  </si>
  <si>
    <t>-1578596782</t>
  </si>
  <si>
    <t>106</t>
  </si>
  <si>
    <t>751111811</t>
  </si>
  <si>
    <t>Demontáž ventilátoru axiálního nízkotlakého kruhové potrubí D do 200 mm</t>
  </si>
  <si>
    <t>-1193566558</t>
  </si>
  <si>
    <t>107</t>
  </si>
  <si>
    <t>998751102</t>
  </si>
  <si>
    <t>Přesun hmot tonážní pro vzduchotechniku v objektech v do 24 m</t>
  </si>
  <si>
    <t>-216113143</t>
  </si>
  <si>
    <t>108</t>
  </si>
  <si>
    <t>998751181</t>
  </si>
  <si>
    <t>Příplatek k přesunu hmot tonážní 751 prováděný bez použití mechanizace</t>
  </si>
  <si>
    <t>-60405186</t>
  </si>
  <si>
    <t>763</t>
  </si>
  <si>
    <t>Konstrukce suché výstavby</t>
  </si>
  <si>
    <t>109</t>
  </si>
  <si>
    <t>763111331</t>
  </si>
  <si>
    <t>SDK příčka tl 80 mm profil CW+UW 50 desky 1xH2 15 TI 40 mm</t>
  </si>
  <si>
    <t>689450873</t>
  </si>
  <si>
    <t>2,65*2,6</t>
  </si>
  <si>
    <t>1,9*2,6</t>
  </si>
  <si>
    <t>0,935*2,6</t>
  </si>
  <si>
    <t>110</t>
  </si>
  <si>
    <t>763111718</t>
  </si>
  <si>
    <t>SDK příčka úprava styku příčky a stropu/stávající stěny páskou nebo silikonováním</t>
  </si>
  <si>
    <t>768969994</t>
  </si>
  <si>
    <t>2,65</t>
  </si>
  <si>
    <t>(0,935+1,235)*2</t>
  </si>
  <si>
    <t>(1,635+1,9)*2</t>
  </si>
  <si>
    <t>2,6*6</t>
  </si>
  <si>
    <t>111</t>
  </si>
  <si>
    <t>763111751</t>
  </si>
  <si>
    <t>Příplatek k SDK příčce za plochu do 6 m2 jednotlivě</t>
  </si>
  <si>
    <t>698014375</t>
  </si>
  <si>
    <t>112</t>
  </si>
  <si>
    <t>763111762</t>
  </si>
  <si>
    <t>Příplatek k SDK příčce s jednoduchou nosnou konstrukcí za zahuštění profilů na vzdálenost 41 mm</t>
  </si>
  <si>
    <t>2091551107</t>
  </si>
  <si>
    <t>113</t>
  </si>
  <si>
    <t>763111771</t>
  </si>
  <si>
    <t>Příplatek k SDK příčce za rovinnost kvality Q3</t>
  </si>
  <si>
    <t>-1104079653</t>
  </si>
  <si>
    <t>14,261*2</t>
  </si>
  <si>
    <t>114</t>
  </si>
  <si>
    <t>998763303</t>
  </si>
  <si>
    <t>Přesun hmot tonážní pro sádrokartonové konstrukce v objektech v do 24 m</t>
  </si>
  <si>
    <t>-650751604</t>
  </si>
  <si>
    <t>115</t>
  </si>
  <si>
    <t>998763381</t>
  </si>
  <si>
    <t>Příplatek k přesunu hmot tonážní 763 SDK prováděný bez použití mechanizace</t>
  </si>
  <si>
    <t>679339711</t>
  </si>
  <si>
    <t>766</t>
  </si>
  <si>
    <t>Konstrukce truhlářské</t>
  </si>
  <si>
    <t>116</t>
  </si>
  <si>
    <t>766421812</t>
  </si>
  <si>
    <t>Demontáž truhlářského obložení podhledů z panelů plochy přes 1,5 m2</t>
  </si>
  <si>
    <t>-1671300363</t>
  </si>
  <si>
    <t>demontáž obložení stropu umakartem:</t>
  </si>
  <si>
    <t>1,05+2,72</t>
  </si>
  <si>
    <t>117</t>
  </si>
  <si>
    <t>766660001</t>
  </si>
  <si>
    <t>Montáž dveřních křídel otvíravých 1křídlových š do 0,8 m do ocelové zárubně</t>
  </si>
  <si>
    <t>1116976596</t>
  </si>
  <si>
    <t>118</t>
  </si>
  <si>
    <t>61162854</t>
  </si>
  <si>
    <t>dveře vnitřní foliované plné 1křídlové 70x197 cm</t>
  </si>
  <si>
    <t>-519131680</t>
  </si>
  <si>
    <t>119</t>
  </si>
  <si>
    <t>54914610</t>
  </si>
  <si>
    <t>kování vrchní dveřní klika včetně rozet a montážního materiál nerez PK</t>
  </si>
  <si>
    <t>547062828</t>
  </si>
  <si>
    <t>120</t>
  </si>
  <si>
    <t>766660722</t>
  </si>
  <si>
    <t>Montáž dveřního kování - zámku</t>
  </si>
  <si>
    <t>1297764431</t>
  </si>
  <si>
    <t>121</t>
  </si>
  <si>
    <t>54925015</t>
  </si>
  <si>
    <t>zámek stavební zadlabací dozický 02-03 L Zn</t>
  </si>
  <si>
    <t>-737539863</t>
  </si>
  <si>
    <t>122</t>
  </si>
  <si>
    <t>766695212</t>
  </si>
  <si>
    <t>Montáž truhlářských prahů dveří 1křídlových šířky do 10 cm</t>
  </si>
  <si>
    <t>635888979</t>
  </si>
  <si>
    <t>123</t>
  </si>
  <si>
    <t>61187416</t>
  </si>
  <si>
    <t>práh dveřní dřevěný bukový tl 2cm dl 92cm š 10cm</t>
  </si>
  <si>
    <t>-13850895</t>
  </si>
  <si>
    <t>124</t>
  </si>
  <si>
    <t>998766103</t>
  </si>
  <si>
    <t>Přesun hmot tonážní pro konstrukce truhlářské v objektech v do 24 m</t>
  </si>
  <si>
    <t>410923688</t>
  </si>
  <si>
    <t>125</t>
  </si>
  <si>
    <t>998766181</t>
  </si>
  <si>
    <t>Příplatek k přesunu hmot tonážní 766 prováděný bez použití mechanizace</t>
  </si>
  <si>
    <t>272416032</t>
  </si>
  <si>
    <t>126</t>
  </si>
  <si>
    <t>DV</t>
  </si>
  <si>
    <t>Dodávka a osazení SDK konstrukce dvířek za wc - pro obklad vč. úchytek a začištění</t>
  </si>
  <si>
    <t>-1798737642</t>
  </si>
  <si>
    <t>127</t>
  </si>
  <si>
    <t>UP</t>
  </si>
  <si>
    <t>Dodatečná úprava dveřních prahů vzhledem k výškovým rozdílům podlah</t>
  </si>
  <si>
    <t>1320432048</t>
  </si>
  <si>
    <t>771</t>
  </si>
  <si>
    <t>Podlahy z dlaždic</t>
  </si>
  <si>
    <t>128</t>
  </si>
  <si>
    <t>771571113</t>
  </si>
  <si>
    <t>Montáž podlah z keramických dlaždic režných hladkých do malty do 12 ks/m2</t>
  </si>
  <si>
    <t>-1698562768</t>
  </si>
  <si>
    <t>129</t>
  </si>
  <si>
    <t>771591111</t>
  </si>
  <si>
    <t>Podlahy penetrace podkladu</t>
  </si>
  <si>
    <t>-846598603</t>
  </si>
  <si>
    <t>130</t>
  </si>
  <si>
    <t>59761408</t>
  </si>
  <si>
    <t>dlaždice keramická barevná přes 9 do 12 ks/m2</t>
  </si>
  <si>
    <t>854220723</t>
  </si>
  <si>
    <t>4,13*1,1</t>
  </si>
  <si>
    <t>131</t>
  </si>
  <si>
    <t>998771103</t>
  </si>
  <si>
    <t>Přesun hmot tonážní pro podlahy z dlaždic v objektech v do 24 m</t>
  </si>
  <si>
    <t>-1276927950</t>
  </si>
  <si>
    <t>132</t>
  </si>
  <si>
    <t>998771181</t>
  </si>
  <si>
    <t>Příplatek k přesunu hmot tonážní 771 prováděný bez použití mechanizace</t>
  </si>
  <si>
    <t>-326501978</t>
  </si>
  <si>
    <t>776</t>
  </si>
  <si>
    <t>Podlahy povlakové</t>
  </si>
  <si>
    <t>133</t>
  </si>
  <si>
    <t>776201812</t>
  </si>
  <si>
    <t>Demontáž lepených povlakových podlah s podložkou ručně</t>
  </si>
  <si>
    <t>1022066289</t>
  </si>
  <si>
    <t>demontáž nášlapné vrstvy z pvc:</t>
  </si>
  <si>
    <t>134</t>
  </si>
  <si>
    <t>776421111</t>
  </si>
  <si>
    <t>Montáž obvodových lišt lepením</t>
  </si>
  <si>
    <t>-1170367216</t>
  </si>
  <si>
    <t>135</t>
  </si>
  <si>
    <t>28411003</t>
  </si>
  <si>
    <t>lišta soklová PVC 30 x 30 mm</t>
  </si>
  <si>
    <t>-138280861</t>
  </si>
  <si>
    <t>3,02857142857143*1,02 'Přepočtené koeficientem množství</t>
  </si>
  <si>
    <t>136</t>
  </si>
  <si>
    <t>998776103</t>
  </si>
  <si>
    <t>Přesun hmot tonážní pro podlahy povlakové v objektech v do 24 m</t>
  </si>
  <si>
    <t>935155158</t>
  </si>
  <si>
    <t>137</t>
  </si>
  <si>
    <t>998776181</t>
  </si>
  <si>
    <t>Příplatek k přesunu hmot tonážní 776 prováděný bez použití mechanizace</t>
  </si>
  <si>
    <t>1481638285</t>
  </si>
  <si>
    <t>781</t>
  </si>
  <si>
    <t>Dokončovací práce - obklady</t>
  </si>
  <si>
    <t>138</t>
  </si>
  <si>
    <t>781413212</t>
  </si>
  <si>
    <t>Montáž obkladů vnitřních z dekorů pórovinových výšky do 75 mm lepených standardním lepidlem</t>
  </si>
  <si>
    <t>1264928524</t>
  </si>
  <si>
    <t>(1,9+1,635)*2</t>
  </si>
  <si>
    <t>139</t>
  </si>
  <si>
    <t>L</t>
  </si>
  <si>
    <t>Listela - dekorovaný obklad</t>
  </si>
  <si>
    <t>2108097219</t>
  </si>
  <si>
    <t>11,41/0,4*1,1</t>
  </si>
  <si>
    <t>140</t>
  </si>
  <si>
    <t>781471113</t>
  </si>
  <si>
    <t>Montáž obkladů vnitřních keramických hladkých do 19 ks/m2 kladených do malty</t>
  </si>
  <si>
    <t>-1363846684</t>
  </si>
  <si>
    <t>(1,235+0,935)*2*2</t>
  </si>
  <si>
    <t>(1,9+1,635)*2*2</t>
  </si>
  <si>
    <t>141</t>
  </si>
  <si>
    <t>59761155</t>
  </si>
  <si>
    <t>dlaždice keramické koupelnové(barevné) přes 19 do 25 ks/m2</t>
  </si>
  <si>
    <t>-1110638414</t>
  </si>
  <si>
    <t>22,82*1,1</t>
  </si>
  <si>
    <t>142</t>
  </si>
  <si>
    <t>781495111</t>
  </si>
  <si>
    <t>Penetrace podkladu vnitřních obkladů</t>
  </si>
  <si>
    <t>-790525496</t>
  </si>
  <si>
    <t>143</t>
  </si>
  <si>
    <t>998781103</t>
  </si>
  <si>
    <t>Přesun hmot tonážní pro obklady keramické v objektech v do 24 m</t>
  </si>
  <si>
    <t>-464636628</t>
  </si>
  <si>
    <t>144</t>
  </si>
  <si>
    <t>998781181</t>
  </si>
  <si>
    <t>Příplatek k přesunu hmot tonážní 781 prováděný bez použití mechanizace</t>
  </si>
  <si>
    <t>1205373155</t>
  </si>
  <si>
    <t>145</t>
  </si>
  <si>
    <t>Z</t>
  </si>
  <si>
    <t>Dodávka a montáž zrcadla na zeď</t>
  </si>
  <si>
    <t>-1953790932</t>
  </si>
  <si>
    <t>783</t>
  </si>
  <si>
    <t>Dokončovací práce - nátěry</t>
  </si>
  <si>
    <t>146</t>
  </si>
  <si>
    <t>783301313</t>
  </si>
  <si>
    <t>Odmaštění zámečnických konstrukcí ředidlovým odmašťovačem</t>
  </si>
  <si>
    <t>852546543</t>
  </si>
  <si>
    <t>147</t>
  </si>
  <si>
    <t>783314101</t>
  </si>
  <si>
    <t>Základní jednonásobný syntetický nátěr zámečnických konstrukcí</t>
  </si>
  <si>
    <t>-1875268662</t>
  </si>
  <si>
    <t>zárubně:</t>
  </si>
  <si>
    <t>(2*2+0,9)*2*0,5</t>
  </si>
  <si>
    <t>148</t>
  </si>
  <si>
    <t>783317101</t>
  </si>
  <si>
    <t>Krycí jednonásobný syntetický standardní nátěr zámečnických konstrukcí</t>
  </si>
  <si>
    <t>-1282308219</t>
  </si>
  <si>
    <t>784</t>
  </si>
  <si>
    <t>Dokončovací práce - malby a tapety</t>
  </si>
  <si>
    <t>149</t>
  </si>
  <si>
    <t>-368669695</t>
  </si>
  <si>
    <t>1,11+3,02+5</t>
  </si>
  <si>
    <t>stěny:</t>
  </si>
  <si>
    <t>(1,235+0,935)*2*0,6</t>
  </si>
  <si>
    <t>(1,635+1,9)*2*0,6</t>
  </si>
  <si>
    <t>chodba:</t>
  </si>
  <si>
    <t>(2,65+2)*2*2,6</t>
  </si>
  <si>
    <t>150</t>
  </si>
  <si>
    <t>784181111</t>
  </si>
  <si>
    <t>Základní silikátová jednonásobná penetrace podkladu v místnostech výšky do 3,80m</t>
  </si>
  <si>
    <t>-1929380081</t>
  </si>
  <si>
    <t>151</t>
  </si>
  <si>
    <t>784321001</t>
  </si>
  <si>
    <t>Jednonásobné silikátové bílé malby v místnosti výšky do 3,80 m</t>
  </si>
  <si>
    <t>-1581118529</t>
  </si>
  <si>
    <t>HZS</t>
  </si>
  <si>
    <t>Hodinové zúčtovací sazby</t>
  </si>
  <si>
    <t>152</t>
  </si>
  <si>
    <t>HZS1292</t>
  </si>
  <si>
    <t>Hodinová zúčtovací sazba stavební dělník</t>
  </si>
  <si>
    <t>hod</t>
  </si>
  <si>
    <t>512</t>
  </si>
  <si>
    <t>1054878849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</si>
  <si>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</si>
  <si>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</si>
  <si>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</si>
  <si>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</si>
  <si>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drážek a jejich zapravení - elektroinstalace:</t>
  </si>
  <si>
    <t>demontáž stávající elektroinstalace:</t>
  </si>
  <si>
    <t>153</t>
  </si>
  <si>
    <t>HZS2212</t>
  </si>
  <si>
    <t>Hodinová zúčtovací sazba instalatér odborný</t>
  </si>
  <si>
    <t>-311569636</t>
  </si>
  <si>
    <t>Ostatní drobné nepecifikované práce související s rozvody vody a kanalizace bytového jádra:</t>
  </si>
  <si>
    <t>154</t>
  </si>
  <si>
    <t>HZS3111</t>
  </si>
  <si>
    <t>Hodinová zúčtovací sazba montér potrubí</t>
  </si>
  <si>
    <t>-2085877195</t>
  </si>
  <si>
    <t>dopojení nového ventilátoru na stávající potrubí:</t>
  </si>
  <si>
    <t>155</t>
  </si>
  <si>
    <t>HZS4212</t>
  </si>
  <si>
    <t>Hodinová zúčtovací sazba revizní technik specialista</t>
  </si>
  <si>
    <t>-1965784012</t>
  </si>
  <si>
    <t>revize plynu:</t>
  </si>
  <si>
    <t>VRN</t>
  </si>
  <si>
    <t>Vedlejší rozpočtové náklady</t>
  </si>
  <si>
    <t>VRN3</t>
  </si>
  <si>
    <t>Zařízení staveniště</t>
  </si>
  <si>
    <t>156</t>
  </si>
  <si>
    <t>030001000</t>
  </si>
  <si>
    <t>1024</t>
  </si>
  <si>
    <t>1073421583</t>
  </si>
  <si>
    <t>VRN7</t>
  </si>
  <si>
    <t>Provozní vlivy</t>
  </si>
  <si>
    <t>157</t>
  </si>
  <si>
    <t>070001000</t>
  </si>
  <si>
    <t>665339304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</si>
</sst>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P1911/6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Výškovická 631/184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29. 8. 2019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'2 - Bytová jednotka č.2'!J30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Výškovická 631/184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29. 8. 2019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ROUND((SUM(BE142:BE437)),2)</f>
        <v>0</v>
      </c>
      <c r="G33" s="32"/>
      <c r="H33" s="32"/>
      <c r="I33" s="103">
        <v>0.21</v>
      </c>
      <c r="J33" s="102">
        <f>ROUND(((SUM(BE142:BE437))*I33),2)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ROUND((SUM(BF142:BF437)),2)</f>
        <v>0</v>
      </c>
      <c r="G34" s="32"/>
      <c r="H34" s="32"/>
      <c r="I34" s="103">
        <v>0.15</v>
      </c>
      <c r="J34" s="102">
        <f>ROUND(((SUM(BF142:BF437))*I34),2)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Výškovická 631/184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2 - Bytová jednotka č.2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29. 8. 2019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J172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J195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J203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J207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J208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J237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J248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J260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J272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J292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J296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J314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J320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J339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J355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J364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J391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J397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J409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J433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J436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Výškovická 631/184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2 - Bytová jednotka č.2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29. 8. 2019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P143+P207+P409+P433</f>
        <v>0</v>
      </c>
      <c r="Q142" s="66"/>
      <c r="R142" s="141">
        <f>R143+R207+R409+R433</f>
        <v>2.86748609</v>
      </c>
      <c r="S142" s="66"/>
      <c r="T142" s="142">
        <f>T143+T207+T409+T433</f>
        <v>2.8446039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BK143+BK207+BK409+BK433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P144+P147+P172+P195+P203</f>
        <v>0</v>
      </c>
      <c r="Q143" s="150"/>
      <c r="R143" s="151">
        <f>R144+R147+R172+R195+R203</f>
        <v>0.83271254</v>
      </c>
      <c r="S143" s="150"/>
      <c r="T143" s="152">
        <f>T144+T147+T172+T195+T203</f>
        <v>2.6281834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BK144+BK147+BK172+BK195+BK203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0.081984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1.28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0.081984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81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142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1.28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SUM(P148:P171)</f>
        <v>0</v>
      </c>
      <c r="Q147" s="150"/>
      <c r="R147" s="151">
        <f>SUM(R148:R171)</f>
        <v>0.7482285399999999</v>
      </c>
      <c r="S147" s="150"/>
      <c r="T147" s="152">
        <f>SUM(T148:T171)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SUM(BK148:BK171)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138</v>
      </c>
      <c r="E148" s="159" t="s">
        <v>148</v>
      </c>
      <c r="F148" s="160" t="s">
        <v>149</v>
      </c>
      <c r="G148" s="161" t="s">
        <v>141</v>
      </c>
      <c r="H148" s="162">
        <v>4.13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0.0010738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81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81</v>
      </c>
      <c r="BK148" s="171">
        <f>ROUND(I148*H148,2)</f>
        <v>0</v>
      </c>
      <c r="BL148" s="17" t="s">
        <v>142</v>
      </c>
      <c r="BM148" s="170" t="s">
        <v>150</v>
      </c>
    </row>
    <row r="149" spans="2:51" s="13" customFormat="1" ht="11.25">
      <c r="B149" s="172"/>
      <c r="D149" s="173" t="s">
        <v>144</v>
      </c>
      <c r="E149" s="174" t="s">
        <v>1</v>
      </c>
      <c r="F149" s="175" t="s">
        <v>151</v>
      </c>
      <c r="H149" s="176">
        <v>4.13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81</v>
      </c>
      <c r="AV149" s="13" t="s">
        <v>81</v>
      </c>
      <c r="AW149" s="13" t="s">
        <v>33</v>
      </c>
      <c r="AX149" s="13" t="s">
        <v>76</v>
      </c>
      <c r="AY149" s="174" t="s">
        <v>135</v>
      </c>
    </row>
    <row r="150" spans="2:51" s="14" customFormat="1" ht="11.25">
      <c r="B150" s="181"/>
      <c r="D150" s="173" t="s">
        <v>144</v>
      </c>
      <c r="E150" s="182" t="s">
        <v>1</v>
      </c>
      <c r="F150" s="183" t="s">
        <v>152</v>
      </c>
      <c r="H150" s="184">
        <v>4.13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144</v>
      </c>
      <c r="AU150" s="182" t="s">
        <v>81</v>
      </c>
      <c r="AV150" s="14" t="s">
        <v>142</v>
      </c>
      <c r="AW150" s="14" t="s">
        <v>33</v>
      </c>
      <c r="AX150" s="14" t="s">
        <v>84</v>
      </c>
      <c r="AY150" s="182" t="s">
        <v>135</v>
      </c>
    </row>
    <row r="151" spans="1:65" s="2" customFormat="1" ht="21.75" customHeight="1">
      <c r="A151" s="32"/>
      <c r="B151" s="157"/>
      <c r="C151" s="158" t="s">
        <v>136</v>
      </c>
      <c r="D151" s="158" t="s">
        <v>138</v>
      </c>
      <c r="E151" s="159" t="s">
        <v>153</v>
      </c>
      <c r="F151" s="160" t="s">
        <v>154</v>
      </c>
      <c r="G151" s="161" t="s">
        <v>141</v>
      </c>
      <c r="H151" s="162">
        <v>4.13</v>
      </c>
      <c r="I151" s="163"/>
      <c r="J151" s="164">
        <f aca="true" t="shared" si="0" ref="J151:J156"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 aca="true" t="shared" si="1" ref="P151:P156">O151*H151</f>
        <v>0</v>
      </c>
      <c r="Q151" s="168">
        <v>0.00438</v>
      </c>
      <c r="R151" s="168">
        <f aca="true" t="shared" si="2" ref="R151:R156">Q151*H151</f>
        <v>0.018089400000000002</v>
      </c>
      <c r="S151" s="168">
        <v>0</v>
      </c>
      <c r="T151" s="169">
        <f aca="true" t="shared" si="3" ref="T151:T156"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81</v>
      </c>
      <c r="AY151" s="17" t="s">
        <v>135</v>
      </c>
      <c r="BE151" s="171">
        <f aca="true" t="shared" si="4" ref="BE151:BE156">IF(N151="základní",J151,0)</f>
        <v>0</v>
      </c>
      <c r="BF151" s="171">
        <f aca="true" t="shared" si="5" ref="BF151:BF156">IF(N151="snížená",J151,0)</f>
        <v>0</v>
      </c>
      <c r="BG151" s="171">
        <f aca="true" t="shared" si="6" ref="BG151:BG156">IF(N151="zákl. přenesená",J151,0)</f>
        <v>0</v>
      </c>
      <c r="BH151" s="171">
        <f aca="true" t="shared" si="7" ref="BH151:BH156">IF(N151="sníž. přenesená",J151,0)</f>
        <v>0</v>
      </c>
      <c r="BI151" s="171">
        <f aca="true" t="shared" si="8" ref="BI151:BI156">IF(N151="nulová",J151,0)</f>
        <v>0</v>
      </c>
      <c r="BJ151" s="17" t="s">
        <v>81</v>
      </c>
      <c r="BK151" s="171">
        <f aca="true" t="shared" si="9" ref="BK151:BK156">ROUND(I151*H151,2)</f>
        <v>0</v>
      </c>
      <c r="BL151" s="17" t="s">
        <v>142</v>
      </c>
      <c r="BM151" s="170" t="s">
        <v>155</v>
      </c>
    </row>
    <row r="152" spans="1:65" s="2" customFormat="1" ht="21.75" customHeight="1">
      <c r="A152" s="32"/>
      <c r="B152" s="157"/>
      <c r="C152" s="158" t="s">
        <v>142</v>
      </c>
      <c r="D152" s="158" t="s">
        <v>138</v>
      </c>
      <c r="E152" s="159" t="s">
        <v>156</v>
      </c>
      <c r="F152" s="160" t="s">
        <v>157</v>
      </c>
      <c r="G152" s="161" t="s">
        <v>141</v>
      </c>
      <c r="H152" s="162">
        <v>4.13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0.003</v>
      </c>
      <c r="R152" s="168">
        <f t="shared" si="2"/>
        <v>0.01239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81</v>
      </c>
      <c r="AY152" s="17" t="s">
        <v>135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81</v>
      </c>
      <c r="BK152" s="171">
        <f t="shared" si="9"/>
        <v>0</v>
      </c>
      <c r="BL152" s="17" t="s">
        <v>142</v>
      </c>
      <c r="BM152" s="170" t="s">
        <v>158</v>
      </c>
    </row>
    <row r="153" spans="1:65" s="2" customFormat="1" ht="21.75" customHeight="1">
      <c r="A153" s="32"/>
      <c r="B153" s="157"/>
      <c r="C153" s="158" t="s">
        <v>159</v>
      </c>
      <c r="D153" s="158" t="s">
        <v>138</v>
      </c>
      <c r="E153" s="159" t="s">
        <v>160</v>
      </c>
      <c r="F153" s="160" t="s">
        <v>161</v>
      </c>
      <c r="G153" s="161" t="s">
        <v>141</v>
      </c>
      <c r="H153" s="162">
        <v>4.13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0.01575</v>
      </c>
      <c r="R153" s="168">
        <f t="shared" si="2"/>
        <v>0.0650475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81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81</v>
      </c>
      <c r="BK153" s="171">
        <f t="shared" si="9"/>
        <v>0</v>
      </c>
      <c r="BL153" s="17" t="s">
        <v>142</v>
      </c>
      <c r="BM153" s="170" t="s">
        <v>162</v>
      </c>
    </row>
    <row r="154" spans="1:65" s="2" customFormat="1" ht="21.75" customHeight="1">
      <c r="A154" s="32"/>
      <c r="B154" s="157"/>
      <c r="C154" s="158" t="s">
        <v>146</v>
      </c>
      <c r="D154" s="158" t="s">
        <v>138</v>
      </c>
      <c r="E154" s="159" t="s">
        <v>163</v>
      </c>
      <c r="F154" s="160" t="s">
        <v>164</v>
      </c>
      <c r="G154" s="161" t="s">
        <v>141</v>
      </c>
      <c r="H154" s="162">
        <v>13.156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0.00026</v>
      </c>
      <c r="R154" s="168">
        <f t="shared" si="2"/>
        <v>0.00342056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81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81</v>
      </c>
      <c r="BK154" s="171">
        <f t="shared" si="9"/>
        <v>0</v>
      </c>
      <c r="BL154" s="17" t="s">
        <v>142</v>
      </c>
      <c r="BM154" s="170" t="s">
        <v>165</v>
      </c>
    </row>
    <row r="155" spans="1:65" s="2" customFormat="1" ht="21.75" customHeight="1">
      <c r="A155" s="32"/>
      <c r="B155" s="157"/>
      <c r="C155" s="158" t="s">
        <v>166</v>
      </c>
      <c r="D155" s="158" t="s">
        <v>138</v>
      </c>
      <c r="E155" s="159" t="s">
        <v>167</v>
      </c>
      <c r="F155" s="160" t="s">
        <v>168</v>
      </c>
      <c r="G155" s="161" t="s">
        <v>141</v>
      </c>
      <c r="H155" s="162">
        <v>13.156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0.00438</v>
      </c>
      <c r="R155" s="168">
        <f t="shared" si="2"/>
        <v>0.057623280000000006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142</v>
      </c>
      <c r="AT155" s="170" t="s">
        <v>138</v>
      </c>
      <c r="AU155" s="170" t="s">
        <v>81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81</v>
      </c>
      <c r="BK155" s="171">
        <f t="shared" si="9"/>
        <v>0</v>
      </c>
      <c r="BL155" s="17" t="s">
        <v>142</v>
      </c>
      <c r="BM155" s="170" t="s">
        <v>169</v>
      </c>
    </row>
    <row r="156" spans="1:65" s="2" customFormat="1" ht="21.75" customHeight="1">
      <c r="A156" s="32"/>
      <c r="B156" s="157"/>
      <c r="C156" s="158" t="s">
        <v>170</v>
      </c>
      <c r="D156" s="158" t="s">
        <v>138</v>
      </c>
      <c r="E156" s="159" t="s">
        <v>171</v>
      </c>
      <c r="F156" s="160" t="s">
        <v>172</v>
      </c>
      <c r="G156" s="161" t="s">
        <v>141</v>
      </c>
      <c r="H156" s="162">
        <v>2.862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0.003</v>
      </c>
      <c r="R156" s="168">
        <f t="shared" si="2"/>
        <v>0.008586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81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81</v>
      </c>
      <c r="BK156" s="171">
        <f t="shared" si="9"/>
        <v>0</v>
      </c>
      <c r="BL156" s="17" t="s">
        <v>142</v>
      </c>
      <c r="BM156" s="170" t="s">
        <v>173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174</v>
      </c>
      <c r="H157" s="176">
        <v>2.862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81</v>
      </c>
      <c r="AV157" s="13" t="s">
        <v>81</v>
      </c>
      <c r="AW157" s="13" t="s">
        <v>33</v>
      </c>
      <c r="AX157" s="13" t="s">
        <v>76</v>
      </c>
      <c r="AY157" s="174" t="s">
        <v>135</v>
      </c>
    </row>
    <row r="158" spans="2:51" s="14" customFormat="1" ht="11.25">
      <c r="B158" s="181"/>
      <c r="D158" s="173" t="s">
        <v>144</v>
      </c>
      <c r="E158" s="182" t="s">
        <v>1</v>
      </c>
      <c r="F158" s="183" t="s">
        <v>152</v>
      </c>
      <c r="H158" s="184">
        <v>2.862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144</v>
      </c>
      <c r="AU158" s="182" t="s">
        <v>81</v>
      </c>
      <c r="AV158" s="14" t="s">
        <v>142</v>
      </c>
      <c r="AW158" s="14" t="s">
        <v>33</v>
      </c>
      <c r="AX158" s="14" t="s">
        <v>84</v>
      </c>
      <c r="AY158" s="182" t="s">
        <v>135</v>
      </c>
    </row>
    <row r="159" spans="1:65" s="2" customFormat="1" ht="21.75" customHeight="1">
      <c r="A159" s="32"/>
      <c r="B159" s="157"/>
      <c r="C159" s="158" t="s">
        <v>175</v>
      </c>
      <c r="D159" s="158" t="s">
        <v>138</v>
      </c>
      <c r="E159" s="159" t="s">
        <v>176</v>
      </c>
      <c r="F159" s="160" t="s">
        <v>177</v>
      </c>
      <c r="G159" s="161" t="s">
        <v>141</v>
      </c>
      <c r="H159" s="162">
        <v>13.156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0.01575</v>
      </c>
      <c r="R159" s="168">
        <f>Q159*H159</f>
        <v>0.207207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142</v>
      </c>
      <c r="AT159" s="170" t="s">
        <v>138</v>
      </c>
      <c r="AU159" s="170" t="s">
        <v>81</v>
      </c>
      <c r="AY159" s="17" t="s">
        <v>135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81</v>
      </c>
      <c r="BK159" s="171">
        <f>ROUND(I159*H159,2)</f>
        <v>0</v>
      </c>
      <c r="BL159" s="17" t="s">
        <v>142</v>
      </c>
      <c r="BM159" s="170" t="s">
        <v>178</v>
      </c>
    </row>
    <row r="160" spans="2:51" s="13" customFormat="1" ht="11.25">
      <c r="B160" s="172"/>
      <c r="D160" s="173" t="s">
        <v>144</v>
      </c>
      <c r="E160" s="174" t="s">
        <v>1</v>
      </c>
      <c r="F160" s="175" t="s">
        <v>179</v>
      </c>
      <c r="H160" s="176">
        <v>13.156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81</v>
      </c>
      <c r="AV160" s="13" t="s">
        <v>81</v>
      </c>
      <c r="AW160" s="13" t="s">
        <v>33</v>
      </c>
      <c r="AX160" s="13" t="s">
        <v>76</v>
      </c>
      <c r="AY160" s="174" t="s">
        <v>135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152</v>
      </c>
      <c r="H161" s="184">
        <v>13.156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144</v>
      </c>
      <c r="AU161" s="182" t="s">
        <v>81</v>
      </c>
      <c r="AV161" s="14" t="s">
        <v>142</v>
      </c>
      <c r="AW161" s="14" t="s">
        <v>33</v>
      </c>
      <c r="AX161" s="14" t="s">
        <v>84</v>
      </c>
      <c r="AY161" s="182" t="s">
        <v>135</v>
      </c>
    </row>
    <row r="162" spans="1:65" s="2" customFormat="1" ht="16.5" customHeight="1">
      <c r="A162" s="32"/>
      <c r="B162" s="157"/>
      <c r="C162" s="158" t="s">
        <v>180</v>
      </c>
      <c r="D162" s="158" t="s">
        <v>138</v>
      </c>
      <c r="E162" s="159" t="s">
        <v>181</v>
      </c>
      <c r="F162" s="160" t="s">
        <v>182</v>
      </c>
      <c r="G162" s="161" t="s">
        <v>141</v>
      </c>
      <c r="H162" s="162">
        <v>20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142</v>
      </c>
      <c r="AT162" s="170" t="s">
        <v>138</v>
      </c>
      <c r="AU162" s="170" t="s">
        <v>81</v>
      </c>
      <c r="AY162" s="17" t="s">
        <v>135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81</v>
      </c>
      <c r="BK162" s="171">
        <f>ROUND(I162*H162,2)</f>
        <v>0</v>
      </c>
      <c r="BL162" s="17" t="s">
        <v>142</v>
      </c>
      <c r="BM162" s="170" t="s">
        <v>183</v>
      </c>
    </row>
    <row r="163" spans="2:51" s="13" customFormat="1" ht="11.25">
      <c r="B163" s="172"/>
      <c r="D163" s="173" t="s">
        <v>144</v>
      </c>
      <c r="E163" s="174" t="s">
        <v>1</v>
      </c>
      <c r="F163" s="175" t="s">
        <v>184</v>
      </c>
      <c r="H163" s="176">
        <v>20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144</v>
      </c>
      <c r="AU163" s="174" t="s">
        <v>81</v>
      </c>
      <c r="AV163" s="13" t="s">
        <v>81</v>
      </c>
      <c r="AW163" s="13" t="s">
        <v>33</v>
      </c>
      <c r="AX163" s="13" t="s">
        <v>84</v>
      </c>
      <c r="AY163" s="174" t="s">
        <v>135</v>
      </c>
    </row>
    <row r="164" spans="1:65" s="2" customFormat="1" ht="21.75" customHeight="1">
      <c r="A164" s="32"/>
      <c r="B164" s="157"/>
      <c r="C164" s="158" t="s">
        <v>185</v>
      </c>
      <c r="D164" s="158" t="s">
        <v>138</v>
      </c>
      <c r="E164" s="159" t="s">
        <v>186</v>
      </c>
      <c r="F164" s="160" t="s">
        <v>187</v>
      </c>
      <c r="G164" s="161" t="s">
        <v>141</v>
      </c>
      <c r="H164" s="162">
        <v>50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142</v>
      </c>
      <c r="AT164" s="170" t="s">
        <v>138</v>
      </c>
      <c r="AU164" s="170" t="s">
        <v>81</v>
      </c>
      <c r="AY164" s="17" t="s">
        <v>135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81</v>
      </c>
      <c r="BK164" s="171">
        <f>ROUND(I164*H164,2)</f>
        <v>0</v>
      </c>
      <c r="BL164" s="17" t="s">
        <v>142</v>
      </c>
      <c r="BM164" s="170" t="s">
        <v>188</v>
      </c>
    </row>
    <row r="165" spans="2:51" s="15" customFormat="1" ht="11.25">
      <c r="B165" s="189"/>
      <c r="D165" s="173" t="s">
        <v>144</v>
      </c>
      <c r="E165" s="190" t="s">
        <v>1</v>
      </c>
      <c r="F165" s="191" t="s">
        <v>189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144</v>
      </c>
      <c r="AU165" s="190" t="s">
        <v>81</v>
      </c>
      <c r="AV165" s="15" t="s">
        <v>84</v>
      </c>
      <c r="AW165" s="15" t="s">
        <v>33</v>
      </c>
      <c r="AX165" s="15" t="s">
        <v>76</v>
      </c>
      <c r="AY165" s="190" t="s">
        <v>135</v>
      </c>
    </row>
    <row r="166" spans="2:51" s="13" customFormat="1" ht="11.25">
      <c r="B166" s="172"/>
      <c r="D166" s="173" t="s">
        <v>144</v>
      </c>
      <c r="E166" s="174" t="s">
        <v>1</v>
      </c>
      <c r="F166" s="175" t="s">
        <v>190</v>
      </c>
      <c r="H166" s="176">
        <v>50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144</v>
      </c>
      <c r="AU166" s="174" t="s">
        <v>81</v>
      </c>
      <c r="AV166" s="13" t="s">
        <v>81</v>
      </c>
      <c r="AW166" s="13" t="s">
        <v>33</v>
      </c>
      <c r="AX166" s="13" t="s">
        <v>84</v>
      </c>
      <c r="AY166" s="174" t="s">
        <v>135</v>
      </c>
    </row>
    <row r="167" spans="1:65" s="2" customFormat="1" ht="21.75" customHeight="1">
      <c r="A167" s="32"/>
      <c r="B167" s="157"/>
      <c r="C167" s="158" t="s">
        <v>191</v>
      </c>
      <c r="D167" s="158" t="s">
        <v>138</v>
      </c>
      <c r="E167" s="159" t="s">
        <v>192</v>
      </c>
      <c r="F167" s="160" t="s">
        <v>193</v>
      </c>
      <c r="G167" s="161" t="s">
        <v>141</v>
      </c>
      <c r="H167" s="162">
        <v>4.13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0.0567</v>
      </c>
      <c r="R167" s="168">
        <f>Q167*H167</f>
        <v>0.234171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142</v>
      </c>
      <c r="AT167" s="170" t="s">
        <v>138</v>
      </c>
      <c r="AU167" s="170" t="s">
        <v>81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142</v>
      </c>
      <c r="BM167" s="170" t="s">
        <v>194</v>
      </c>
    </row>
    <row r="168" spans="2:51" s="13" customFormat="1" ht="11.25">
      <c r="B168" s="172"/>
      <c r="D168" s="173" t="s">
        <v>144</v>
      </c>
      <c r="E168" s="174" t="s">
        <v>1</v>
      </c>
      <c r="F168" s="175" t="s">
        <v>151</v>
      </c>
      <c r="H168" s="176">
        <v>4.13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81</v>
      </c>
      <c r="AV168" s="13" t="s">
        <v>81</v>
      </c>
      <c r="AW168" s="13" t="s">
        <v>33</v>
      </c>
      <c r="AX168" s="13" t="s">
        <v>76</v>
      </c>
      <c r="AY168" s="174" t="s">
        <v>135</v>
      </c>
    </row>
    <row r="169" spans="2:51" s="14" customFormat="1" ht="11.25">
      <c r="B169" s="181"/>
      <c r="D169" s="173" t="s">
        <v>144</v>
      </c>
      <c r="E169" s="182" t="s">
        <v>1</v>
      </c>
      <c r="F169" s="183" t="s">
        <v>152</v>
      </c>
      <c r="H169" s="184">
        <v>4.13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144</v>
      </c>
      <c r="AU169" s="182" t="s">
        <v>81</v>
      </c>
      <c r="AV169" s="14" t="s">
        <v>142</v>
      </c>
      <c r="AW169" s="14" t="s">
        <v>33</v>
      </c>
      <c r="AX169" s="14" t="s">
        <v>84</v>
      </c>
      <c r="AY169" s="182" t="s">
        <v>135</v>
      </c>
    </row>
    <row r="170" spans="1:65" s="2" customFormat="1" ht="16.5" customHeight="1">
      <c r="A170" s="32"/>
      <c r="B170" s="157"/>
      <c r="C170" s="158" t="s">
        <v>195</v>
      </c>
      <c r="D170" s="158" t="s">
        <v>138</v>
      </c>
      <c r="E170" s="159" t="s">
        <v>196</v>
      </c>
      <c r="F170" s="160" t="s">
        <v>197</v>
      </c>
      <c r="G170" s="161" t="s">
        <v>198</v>
      </c>
      <c r="H170" s="162">
        <v>2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0.04684</v>
      </c>
      <c r="R170" s="168">
        <f>Q170*H170</f>
        <v>0.09368</v>
      </c>
      <c r="S170" s="168">
        <v>0</v>
      </c>
      <c r="T170" s="16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142</v>
      </c>
      <c r="AT170" s="170" t="s">
        <v>138</v>
      </c>
      <c r="AU170" s="170" t="s">
        <v>81</v>
      </c>
      <c r="AY170" s="17" t="s">
        <v>135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81</v>
      </c>
      <c r="BK170" s="171">
        <f>ROUND(I170*H170,2)</f>
        <v>0</v>
      </c>
      <c r="BL170" s="17" t="s">
        <v>142</v>
      </c>
      <c r="BM170" s="170" t="s">
        <v>199</v>
      </c>
    </row>
    <row r="171" spans="1:65" s="2" customFormat="1" ht="16.5" customHeight="1">
      <c r="A171" s="32"/>
      <c r="B171" s="157"/>
      <c r="C171" s="196" t="s">
        <v>200</v>
      </c>
      <c r="D171" s="196" t="s">
        <v>201</v>
      </c>
      <c r="E171" s="197" t="s">
        <v>202</v>
      </c>
      <c r="F171" s="198" t="s">
        <v>203</v>
      </c>
      <c r="G171" s="199" t="s">
        <v>198</v>
      </c>
      <c r="H171" s="200">
        <v>2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42</v>
      </c>
      <c r="O171" s="58"/>
      <c r="P171" s="168">
        <f>O171*H171</f>
        <v>0</v>
      </c>
      <c r="Q171" s="168">
        <v>0.02347</v>
      </c>
      <c r="R171" s="168">
        <f>Q171*H171</f>
        <v>0.04694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170</v>
      </c>
      <c r="AT171" s="170" t="s">
        <v>201</v>
      </c>
      <c r="AU171" s="170" t="s">
        <v>81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81</v>
      </c>
      <c r="BK171" s="171">
        <f>ROUND(I171*H171,2)</f>
        <v>0</v>
      </c>
      <c r="BL171" s="17" t="s">
        <v>142</v>
      </c>
      <c r="BM171" s="170" t="s">
        <v>204</v>
      </c>
    </row>
    <row r="172" spans="2:63" s="12" customFormat="1" ht="22.9" customHeight="1">
      <c r="B172" s="144"/>
      <c r="D172" s="145" t="s">
        <v>75</v>
      </c>
      <c r="E172" s="155" t="s">
        <v>175</v>
      </c>
      <c r="F172" s="155" t="s">
        <v>205</v>
      </c>
      <c r="I172" s="147"/>
      <c r="J172" s="156">
        <f>BK172</f>
        <v>0</v>
      </c>
      <c r="L172" s="144"/>
      <c r="M172" s="149"/>
      <c r="N172" s="150"/>
      <c r="O172" s="150"/>
      <c r="P172" s="151">
        <f>SUM(P173:P194)</f>
        <v>0</v>
      </c>
      <c r="Q172" s="150"/>
      <c r="R172" s="151">
        <f>SUM(R173:R194)</f>
        <v>0.0025</v>
      </c>
      <c r="S172" s="150"/>
      <c r="T172" s="152">
        <f>SUM(T173:T194)</f>
        <v>2.6281834</v>
      </c>
      <c r="AR172" s="145" t="s">
        <v>84</v>
      </c>
      <c r="AT172" s="153" t="s">
        <v>75</v>
      </c>
      <c r="AU172" s="153" t="s">
        <v>84</v>
      </c>
      <c r="AY172" s="145" t="s">
        <v>135</v>
      </c>
      <c r="BK172" s="154">
        <f>SUM(BK173:BK194)</f>
        <v>0</v>
      </c>
    </row>
    <row r="173" spans="1:65" s="2" customFormat="1" ht="21.75" customHeight="1">
      <c r="A173" s="32"/>
      <c r="B173" s="157"/>
      <c r="C173" s="158" t="s">
        <v>8</v>
      </c>
      <c r="D173" s="158" t="s">
        <v>138</v>
      </c>
      <c r="E173" s="159" t="s">
        <v>206</v>
      </c>
      <c r="F173" s="160" t="s">
        <v>207</v>
      </c>
      <c r="G173" s="161" t="s">
        <v>141</v>
      </c>
      <c r="H173" s="162">
        <v>17.286</v>
      </c>
      <c r="I173" s="163"/>
      <c r="J173" s="164">
        <f>ROUND(I173*H173,2)</f>
        <v>0</v>
      </c>
      <c r="K173" s="165"/>
      <c r="L173" s="33"/>
      <c r="M173" s="166" t="s">
        <v>1</v>
      </c>
      <c r="N173" s="167" t="s">
        <v>42</v>
      </c>
      <c r="O173" s="58"/>
      <c r="P173" s="168">
        <f>O173*H173</f>
        <v>0</v>
      </c>
      <c r="Q173" s="168">
        <v>0</v>
      </c>
      <c r="R173" s="168">
        <f>Q173*H173</f>
        <v>0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208</v>
      </c>
      <c r="AT173" s="170" t="s">
        <v>138</v>
      </c>
      <c r="AU173" s="170" t="s">
        <v>81</v>
      </c>
      <c r="AY173" s="17" t="s">
        <v>135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81</v>
      </c>
      <c r="BK173" s="171">
        <f>ROUND(I173*H173,2)</f>
        <v>0</v>
      </c>
      <c r="BL173" s="17" t="s">
        <v>208</v>
      </c>
      <c r="BM173" s="170" t="s">
        <v>209</v>
      </c>
    </row>
    <row r="174" spans="2:51" s="15" customFormat="1" ht="11.25">
      <c r="B174" s="189"/>
      <c r="D174" s="173" t="s">
        <v>144</v>
      </c>
      <c r="E174" s="190" t="s">
        <v>1</v>
      </c>
      <c r="F174" s="191" t="s">
        <v>210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144</v>
      </c>
      <c r="AU174" s="190" t="s">
        <v>81</v>
      </c>
      <c r="AV174" s="15" t="s">
        <v>84</v>
      </c>
      <c r="AW174" s="15" t="s">
        <v>33</v>
      </c>
      <c r="AX174" s="15" t="s">
        <v>76</v>
      </c>
      <c r="AY174" s="190" t="s">
        <v>135</v>
      </c>
    </row>
    <row r="175" spans="2:51" s="13" customFormat="1" ht="11.25">
      <c r="B175" s="172"/>
      <c r="D175" s="173" t="s">
        <v>144</v>
      </c>
      <c r="E175" s="174" t="s">
        <v>1</v>
      </c>
      <c r="F175" s="175" t="s">
        <v>211</v>
      </c>
      <c r="H175" s="176">
        <v>13.156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81</v>
      </c>
      <c r="AV175" s="13" t="s">
        <v>81</v>
      </c>
      <c r="AW175" s="13" t="s">
        <v>33</v>
      </c>
      <c r="AX175" s="13" t="s">
        <v>76</v>
      </c>
      <c r="AY175" s="174" t="s">
        <v>135</v>
      </c>
    </row>
    <row r="176" spans="2:51" s="15" customFormat="1" ht="11.25">
      <c r="B176" s="189"/>
      <c r="D176" s="173" t="s">
        <v>144</v>
      </c>
      <c r="E176" s="190" t="s">
        <v>1</v>
      </c>
      <c r="F176" s="191" t="s">
        <v>212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144</v>
      </c>
      <c r="AU176" s="190" t="s">
        <v>81</v>
      </c>
      <c r="AV176" s="15" t="s">
        <v>84</v>
      </c>
      <c r="AW176" s="15" t="s">
        <v>33</v>
      </c>
      <c r="AX176" s="15" t="s">
        <v>76</v>
      </c>
      <c r="AY176" s="190" t="s">
        <v>135</v>
      </c>
    </row>
    <row r="177" spans="2:51" s="13" customFormat="1" ht="11.25">
      <c r="B177" s="172"/>
      <c r="D177" s="173" t="s">
        <v>144</v>
      </c>
      <c r="E177" s="174" t="s">
        <v>1</v>
      </c>
      <c r="F177" s="175" t="s">
        <v>151</v>
      </c>
      <c r="H177" s="176">
        <v>4.13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144</v>
      </c>
      <c r="AU177" s="174" t="s">
        <v>81</v>
      </c>
      <c r="AV177" s="13" t="s">
        <v>81</v>
      </c>
      <c r="AW177" s="13" t="s">
        <v>33</v>
      </c>
      <c r="AX177" s="13" t="s">
        <v>76</v>
      </c>
      <c r="AY177" s="174" t="s">
        <v>135</v>
      </c>
    </row>
    <row r="178" spans="2:51" s="14" customFormat="1" ht="11.25">
      <c r="B178" s="181"/>
      <c r="D178" s="173" t="s">
        <v>144</v>
      </c>
      <c r="E178" s="182" t="s">
        <v>1</v>
      </c>
      <c r="F178" s="183" t="s">
        <v>152</v>
      </c>
      <c r="H178" s="184">
        <v>17.286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144</v>
      </c>
      <c r="AU178" s="182" t="s">
        <v>81</v>
      </c>
      <c r="AV178" s="14" t="s">
        <v>142</v>
      </c>
      <c r="AW178" s="14" t="s">
        <v>33</v>
      </c>
      <c r="AX178" s="14" t="s">
        <v>84</v>
      </c>
      <c r="AY178" s="182" t="s">
        <v>135</v>
      </c>
    </row>
    <row r="179" spans="1:65" s="2" customFormat="1" ht="21.75" customHeight="1">
      <c r="A179" s="32"/>
      <c r="B179" s="157"/>
      <c r="C179" s="158" t="s">
        <v>208</v>
      </c>
      <c r="D179" s="158" t="s">
        <v>138</v>
      </c>
      <c r="E179" s="159" t="s">
        <v>213</v>
      </c>
      <c r="F179" s="160" t="s">
        <v>214</v>
      </c>
      <c r="G179" s="161" t="s">
        <v>141</v>
      </c>
      <c r="H179" s="162">
        <v>14.556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0.00015</v>
      </c>
      <c r="T179" s="169">
        <f>S179*H179</f>
        <v>0.0021834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208</v>
      </c>
      <c r="AT179" s="170" t="s">
        <v>138</v>
      </c>
      <c r="AU179" s="170" t="s">
        <v>81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81</v>
      </c>
      <c r="BK179" s="171">
        <f>ROUND(I179*H179,2)</f>
        <v>0</v>
      </c>
      <c r="BL179" s="17" t="s">
        <v>208</v>
      </c>
      <c r="BM179" s="170" t="s">
        <v>215</v>
      </c>
    </row>
    <row r="180" spans="2:51" s="15" customFormat="1" ht="22.5">
      <c r="B180" s="189"/>
      <c r="D180" s="173" t="s">
        <v>144</v>
      </c>
      <c r="E180" s="190" t="s">
        <v>1</v>
      </c>
      <c r="F180" s="191" t="s">
        <v>216</v>
      </c>
      <c r="H180" s="190" t="s">
        <v>1</v>
      </c>
      <c r="I180" s="192"/>
      <c r="L180" s="189"/>
      <c r="M180" s="193"/>
      <c r="N180" s="194"/>
      <c r="O180" s="194"/>
      <c r="P180" s="194"/>
      <c r="Q180" s="194"/>
      <c r="R180" s="194"/>
      <c r="S180" s="194"/>
      <c r="T180" s="195"/>
      <c r="AT180" s="190" t="s">
        <v>144</v>
      </c>
      <c r="AU180" s="190" t="s">
        <v>81</v>
      </c>
      <c r="AV180" s="15" t="s">
        <v>84</v>
      </c>
      <c r="AW180" s="15" t="s">
        <v>33</v>
      </c>
      <c r="AX180" s="15" t="s">
        <v>76</v>
      </c>
      <c r="AY180" s="190" t="s">
        <v>135</v>
      </c>
    </row>
    <row r="181" spans="2:51" s="13" customFormat="1" ht="11.25">
      <c r="B181" s="172"/>
      <c r="D181" s="173" t="s">
        <v>144</v>
      </c>
      <c r="E181" s="174" t="s">
        <v>1</v>
      </c>
      <c r="F181" s="175" t="s">
        <v>217</v>
      </c>
      <c r="H181" s="176">
        <v>9.191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81</v>
      </c>
      <c r="AV181" s="13" t="s">
        <v>81</v>
      </c>
      <c r="AW181" s="13" t="s">
        <v>33</v>
      </c>
      <c r="AX181" s="13" t="s">
        <v>76</v>
      </c>
      <c r="AY181" s="174" t="s">
        <v>135</v>
      </c>
    </row>
    <row r="182" spans="2:51" s="13" customFormat="1" ht="11.25">
      <c r="B182" s="172"/>
      <c r="D182" s="173" t="s">
        <v>144</v>
      </c>
      <c r="E182" s="174" t="s">
        <v>1</v>
      </c>
      <c r="F182" s="175" t="s">
        <v>218</v>
      </c>
      <c r="H182" s="176">
        <v>1.235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144</v>
      </c>
      <c r="AU182" s="174" t="s">
        <v>81</v>
      </c>
      <c r="AV182" s="13" t="s">
        <v>81</v>
      </c>
      <c r="AW182" s="13" t="s">
        <v>33</v>
      </c>
      <c r="AX182" s="13" t="s">
        <v>76</v>
      </c>
      <c r="AY182" s="174" t="s">
        <v>135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151</v>
      </c>
      <c r="H183" s="176">
        <v>4.13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81</v>
      </c>
      <c r="AV183" s="13" t="s">
        <v>81</v>
      </c>
      <c r="AW183" s="13" t="s">
        <v>33</v>
      </c>
      <c r="AX183" s="13" t="s">
        <v>76</v>
      </c>
      <c r="AY183" s="174" t="s">
        <v>135</v>
      </c>
    </row>
    <row r="184" spans="2:51" s="14" customFormat="1" ht="11.25">
      <c r="B184" s="181"/>
      <c r="D184" s="173" t="s">
        <v>144</v>
      </c>
      <c r="E184" s="182" t="s">
        <v>1</v>
      </c>
      <c r="F184" s="183" t="s">
        <v>152</v>
      </c>
      <c r="H184" s="184">
        <v>14.556000000000001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144</v>
      </c>
      <c r="AU184" s="182" t="s">
        <v>81</v>
      </c>
      <c r="AV184" s="14" t="s">
        <v>142</v>
      </c>
      <c r="AW184" s="14" t="s">
        <v>33</v>
      </c>
      <c r="AX184" s="14" t="s">
        <v>84</v>
      </c>
      <c r="AY184" s="182" t="s">
        <v>135</v>
      </c>
    </row>
    <row r="185" spans="1:65" s="2" customFormat="1" ht="21.75" customHeight="1">
      <c r="A185" s="32"/>
      <c r="B185" s="157"/>
      <c r="C185" s="158" t="s">
        <v>219</v>
      </c>
      <c r="D185" s="158" t="s">
        <v>138</v>
      </c>
      <c r="E185" s="159" t="s">
        <v>220</v>
      </c>
      <c r="F185" s="160" t="s">
        <v>221</v>
      </c>
      <c r="G185" s="161" t="s">
        <v>141</v>
      </c>
      <c r="H185" s="162">
        <v>62.5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4E-05</v>
      </c>
      <c r="R185" s="168">
        <f>Q185*H185</f>
        <v>0.0025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142</v>
      </c>
      <c r="AT185" s="170" t="s">
        <v>138</v>
      </c>
      <c r="AU185" s="170" t="s">
        <v>81</v>
      </c>
      <c r="AY185" s="17" t="s">
        <v>135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81</v>
      </c>
      <c r="BK185" s="171">
        <f>ROUND(I185*H185,2)</f>
        <v>0</v>
      </c>
      <c r="BL185" s="17" t="s">
        <v>142</v>
      </c>
      <c r="BM185" s="170" t="s">
        <v>222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223</v>
      </c>
      <c r="H186" s="176">
        <v>12.5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81</v>
      </c>
      <c r="AV186" s="13" t="s">
        <v>81</v>
      </c>
      <c r="AW186" s="13" t="s">
        <v>33</v>
      </c>
      <c r="AX186" s="13" t="s">
        <v>76</v>
      </c>
      <c r="AY186" s="174" t="s">
        <v>135</v>
      </c>
    </row>
    <row r="187" spans="2:51" s="15" customFormat="1" ht="11.25">
      <c r="B187" s="189"/>
      <c r="D187" s="173" t="s">
        <v>144</v>
      </c>
      <c r="E187" s="190" t="s">
        <v>1</v>
      </c>
      <c r="F187" s="191" t="s">
        <v>224</v>
      </c>
      <c r="H187" s="190" t="s">
        <v>1</v>
      </c>
      <c r="I187" s="192"/>
      <c r="L187" s="189"/>
      <c r="M187" s="193"/>
      <c r="N187" s="194"/>
      <c r="O187" s="194"/>
      <c r="P187" s="194"/>
      <c r="Q187" s="194"/>
      <c r="R187" s="194"/>
      <c r="S187" s="194"/>
      <c r="T187" s="195"/>
      <c r="AT187" s="190" t="s">
        <v>144</v>
      </c>
      <c r="AU187" s="190" t="s">
        <v>81</v>
      </c>
      <c r="AV187" s="15" t="s">
        <v>84</v>
      </c>
      <c r="AW187" s="15" t="s">
        <v>33</v>
      </c>
      <c r="AX187" s="15" t="s">
        <v>76</v>
      </c>
      <c r="AY187" s="190" t="s">
        <v>135</v>
      </c>
    </row>
    <row r="188" spans="2:51" s="13" customFormat="1" ht="11.25">
      <c r="B188" s="172"/>
      <c r="D188" s="173" t="s">
        <v>144</v>
      </c>
      <c r="E188" s="174" t="s">
        <v>1</v>
      </c>
      <c r="F188" s="175" t="s">
        <v>190</v>
      </c>
      <c r="H188" s="176">
        <v>50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144</v>
      </c>
      <c r="AU188" s="174" t="s">
        <v>81</v>
      </c>
      <c r="AV188" s="13" t="s">
        <v>81</v>
      </c>
      <c r="AW188" s="13" t="s">
        <v>33</v>
      </c>
      <c r="AX188" s="13" t="s">
        <v>76</v>
      </c>
      <c r="AY188" s="174" t="s">
        <v>135</v>
      </c>
    </row>
    <row r="189" spans="2:51" s="14" customFormat="1" ht="11.25">
      <c r="B189" s="181"/>
      <c r="D189" s="173" t="s">
        <v>144</v>
      </c>
      <c r="E189" s="182" t="s">
        <v>1</v>
      </c>
      <c r="F189" s="183" t="s">
        <v>152</v>
      </c>
      <c r="H189" s="184">
        <v>62.5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144</v>
      </c>
      <c r="AU189" s="182" t="s">
        <v>81</v>
      </c>
      <c r="AV189" s="14" t="s">
        <v>142</v>
      </c>
      <c r="AW189" s="14" t="s">
        <v>33</v>
      </c>
      <c r="AX189" s="14" t="s">
        <v>84</v>
      </c>
      <c r="AY189" s="182" t="s">
        <v>135</v>
      </c>
    </row>
    <row r="190" spans="1:65" s="2" customFormat="1" ht="16.5" customHeight="1">
      <c r="A190" s="32"/>
      <c r="B190" s="157"/>
      <c r="C190" s="158" t="s">
        <v>225</v>
      </c>
      <c r="D190" s="158" t="s">
        <v>138</v>
      </c>
      <c r="E190" s="159" t="s">
        <v>226</v>
      </c>
      <c r="F190" s="160" t="s">
        <v>227</v>
      </c>
      <c r="G190" s="161" t="s">
        <v>141</v>
      </c>
      <c r="H190" s="162">
        <v>26.26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0.1</v>
      </c>
      <c r="T190" s="169">
        <f>S190*H190</f>
        <v>2.6260000000000003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81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81</v>
      </c>
      <c r="BK190" s="171">
        <f>ROUND(I190*H190,2)</f>
        <v>0</v>
      </c>
      <c r="BL190" s="17" t="s">
        <v>142</v>
      </c>
      <c r="BM190" s="170" t="s">
        <v>228</v>
      </c>
    </row>
    <row r="191" spans="2:51" s="13" customFormat="1" ht="11.25">
      <c r="B191" s="172"/>
      <c r="D191" s="173" t="s">
        <v>144</v>
      </c>
      <c r="E191" s="174" t="s">
        <v>1</v>
      </c>
      <c r="F191" s="175" t="s">
        <v>229</v>
      </c>
      <c r="H191" s="176">
        <v>26.26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81</v>
      </c>
      <c r="AV191" s="13" t="s">
        <v>81</v>
      </c>
      <c r="AW191" s="13" t="s">
        <v>33</v>
      </c>
      <c r="AX191" s="13" t="s">
        <v>84</v>
      </c>
      <c r="AY191" s="174" t="s">
        <v>135</v>
      </c>
    </row>
    <row r="192" spans="1:65" s="2" customFormat="1" ht="16.5" customHeight="1">
      <c r="A192" s="32"/>
      <c r="B192" s="157"/>
      <c r="C192" s="158" t="s">
        <v>230</v>
      </c>
      <c r="D192" s="158" t="s">
        <v>138</v>
      </c>
      <c r="E192" s="159" t="s">
        <v>231</v>
      </c>
      <c r="F192" s="160" t="s">
        <v>232</v>
      </c>
      <c r="G192" s="161" t="s">
        <v>141</v>
      </c>
      <c r="H192" s="162">
        <v>4.13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142</v>
      </c>
      <c r="AT192" s="170" t="s">
        <v>138</v>
      </c>
      <c r="AU192" s="170" t="s">
        <v>81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81</v>
      </c>
      <c r="BK192" s="171">
        <f>ROUND(I192*H192,2)</f>
        <v>0</v>
      </c>
      <c r="BL192" s="17" t="s">
        <v>142</v>
      </c>
      <c r="BM192" s="170" t="s">
        <v>233</v>
      </c>
    </row>
    <row r="193" spans="2:51" s="13" customFormat="1" ht="11.25">
      <c r="B193" s="172"/>
      <c r="D193" s="173" t="s">
        <v>144</v>
      </c>
      <c r="E193" s="174" t="s">
        <v>1</v>
      </c>
      <c r="F193" s="175" t="s">
        <v>151</v>
      </c>
      <c r="H193" s="176">
        <v>4.13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144</v>
      </c>
      <c r="AU193" s="174" t="s">
        <v>81</v>
      </c>
      <c r="AV193" s="13" t="s">
        <v>81</v>
      </c>
      <c r="AW193" s="13" t="s">
        <v>33</v>
      </c>
      <c r="AX193" s="13" t="s">
        <v>76</v>
      </c>
      <c r="AY193" s="174" t="s">
        <v>135</v>
      </c>
    </row>
    <row r="194" spans="2:51" s="14" customFormat="1" ht="11.25">
      <c r="B194" s="181"/>
      <c r="D194" s="173" t="s">
        <v>144</v>
      </c>
      <c r="E194" s="182" t="s">
        <v>1</v>
      </c>
      <c r="F194" s="183" t="s">
        <v>152</v>
      </c>
      <c r="H194" s="184">
        <v>4.13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144</v>
      </c>
      <c r="AU194" s="182" t="s">
        <v>81</v>
      </c>
      <c r="AV194" s="14" t="s">
        <v>142</v>
      </c>
      <c r="AW194" s="14" t="s">
        <v>33</v>
      </c>
      <c r="AX194" s="14" t="s">
        <v>84</v>
      </c>
      <c r="AY194" s="182" t="s">
        <v>135</v>
      </c>
    </row>
    <row r="195" spans="2:63" s="12" customFormat="1" ht="22.9" customHeight="1">
      <c r="B195" s="144"/>
      <c r="D195" s="145" t="s">
        <v>75</v>
      </c>
      <c r="E195" s="155" t="s">
        <v>234</v>
      </c>
      <c r="F195" s="155" t="s">
        <v>235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SUM(P196:P202)</f>
        <v>0</v>
      </c>
      <c r="Q195" s="150"/>
      <c r="R195" s="151">
        <f>SUM(R196:R202)</f>
        <v>0</v>
      </c>
      <c r="S195" s="150"/>
      <c r="T195" s="152">
        <f>SUM(T196:T202)</f>
        <v>0</v>
      </c>
      <c r="AR195" s="145" t="s">
        <v>84</v>
      </c>
      <c r="AT195" s="153" t="s">
        <v>75</v>
      </c>
      <c r="AU195" s="153" t="s">
        <v>84</v>
      </c>
      <c r="AY195" s="145" t="s">
        <v>135</v>
      </c>
      <c r="BK195" s="154">
        <f>SUM(BK196:BK202)</f>
        <v>0</v>
      </c>
    </row>
    <row r="196" spans="1:65" s="2" customFormat="1" ht="21.75" customHeight="1">
      <c r="A196" s="32"/>
      <c r="B196" s="157"/>
      <c r="C196" s="158" t="s">
        <v>236</v>
      </c>
      <c r="D196" s="158" t="s">
        <v>138</v>
      </c>
      <c r="E196" s="159" t="s">
        <v>237</v>
      </c>
      <c r="F196" s="160" t="s">
        <v>238</v>
      </c>
      <c r="G196" s="161" t="s">
        <v>239</v>
      </c>
      <c r="H196" s="162">
        <v>2.845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142</v>
      </c>
      <c r="AT196" s="170" t="s">
        <v>138</v>
      </c>
      <c r="AU196" s="170" t="s">
        <v>81</v>
      </c>
      <c r="AY196" s="17" t="s">
        <v>135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81</v>
      </c>
      <c r="BK196" s="171">
        <f>ROUND(I196*H196,2)</f>
        <v>0</v>
      </c>
      <c r="BL196" s="17" t="s">
        <v>142</v>
      </c>
      <c r="BM196" s="170" t="s">
        <v>240</v>
      </c>
    </row>
    <row r="197" spans="1:65" s="2" customFormat="1" ht="21.75" customHeight="1">
      <c r="A197" s="32"/>
      <c r="B197" s="157"/>
      <c r="C197" s="158" t="s">
        <v>7</v>
      </c>
      <c r="D197" s="158" t="s">
        <v>138</v>
      </c>
      <c r="E197" s="159" t="s">
        <v>241</v>
      </c>
      <c r="F197" s="160" t="s">
        <v>242</v>
      </c>
      <c r="G197" s="161" t="s">
        <v>239</v>
      </c>
      <c r="H197" s="162">
        <v>142.25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142</v>
      </c>
      <c r="AT197" s="170" t="s">
        <v>138</v>
      </c>
      <c r="AU197" s="170" t="s">
        <v>81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81</v>
      </c>
      <c r="BK197" s="171">
        <f>ROUND(I197*H197,2)</f>
        <v>0</v>
      </c>
      <c r="BL197" s="17" t="s">
        <v>142</v>
      </c>
      <c r="BM197" s="170" t="s">
        <v>243</v>
      </c>
    </row>
    <row r="198" spans="2:51" s="13" customFormat="1" ht="11.25">
      <c r="B198" s="172"/>
      <c r="D198" s="173" t="s">
        <v>144</v>
      </c>
      <c r="F198" s="175" t="s">
        <v>244</v>
      </c>
      <c r="H198" s="176">
        <v>142.25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144</v>
      </c>
      <c r="AU198" s="174" t="s">
        <v>81</v>
      </c>
      <c r="AV198" s="13" t="s">
        <v>81</v>
      </c>
      <c r="AW198" s="13" t="s">
        <v>3</v>
      </c>
      <c r="AX198" s="13" t="s">
        <v>84</v>
      </c>
      <c r="AY198" s="174" t="s">
        <v>135</v>
      </c>
    </row>
    <row r="199" spans="1:65" s="2" customFormat="1" ht="21.75" customHeight="1">
      <c r="A199" s="32"/>
      <c r="B199" s="157"/>
      <c r="C199" s="158" t="s">
        <v>245</v>
      </c>
      <c r="D199" s="158" t="s">
        <v>138</v>
      </c>
      <c r="E199" s="159" t="s">
        <v>246</v>
      </c>
      <c r="F199" s="160" t="s">
        <v>247</v>
      </c>
      <c r="G199" s="161" t="s">
        <v>239</v>
      </c>
      <c r="H199" s="162">
        <v>2.845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81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81</v>
      </c>
      <c r="BK199" s="171">
        <f>ROUND(I199*H199,2)</f>
        <v>0</v>
      </c>
      <c r="BL199" s="17" t="s">
        <v>142</v>
      </c>
      <c r="BM199" s="170" t="s">
        <v>248</v>
      </c>
    </row>
    <row r="200" spans="1:65" s="2" customFormat="1" ht="21.75" customHeight="1">
      <c r="A200" s="32"/>
      <c r="B200" s="157"/>
      <c r="C200" s="158" t="s">
        <v>249</v>
      </c>
      <c r="D200" s="158" t="s">
        <v>138</v>
      </c>
      <c r="E200" s="159" t="s">
        <v>250</v>
      </c>
      <c r="F200" s="160" t="s">
        <v>251</v>
      </c>
      <c r="G200" s="161" t="s">
        <v>239</v>
      </c>
      <c r="H200" s="162">
        <v>25.605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81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81</v>
      </c>
      <c r="BK200" s="171">
        <f>ROUND(I200*H200,2)</f>
        <v>0</v>
      </c>
      <c r="BL200" s="17" t="s">
        <v>142</v>
      </c>
      <c r="BM200" s="170" t="s">
        <v>252</v>
      </c>
    </row>
    <row r="201" spans="2:51" s="13" customFormat="1" ht="11.25">
      <c r="B201" s="172"/>
      <c r="D201" s="173" t="s">
        <v>144</v>
      </c>
      <c r="F201" s="175" t="s">
        <v>253</v>
      </c>
      <c r="H201" s="176">
        <v>25.605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81</v>
      </c>
      <c r="AV201" s="13" t="s">
        <v>81</v>
      </c>
      <c r="AW201" s="13" t="s">
        <v>3</v>
      </c>
      <c r="AX201" s="13" t="s">
        <v>84</v>
      </c>
      <c r="AY201" s="174" t="s">
        <v>135</v>
      </c>
    </row>
    <row r="202" spans="1:65" s="2" customFormat="1" ht="21.75" customHeight="1">
      <c r="A202" s="32"/>
      <c r="B202" s="157"/>
      <c r="C202" s="158" t="s">
        <v>254</v>
      </c>
      <c r="D202" s="158" t="s">
        <v>138</v>
      </c>
      <c r="E202" s="159" t="s">
        <v>255</v>
      </c>
      <c r="F202" s="160" t="s">
        <v>256</v>
      </c>
      <c r="G202" s="161" t="s">
        <v>239</v>
      </c>
      <c r="H202" s="162">
        <v>2.845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142</v>
      </c>
      <c r="AT202" s="170" t="s">
        <v>138</v>
      </c>
      <c r="AU202" s="170" t="s">
        <v>81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81</v>
      </c>
      <c r="BK202" s="171">
        <f>ROUND(I202*H202,2)</f>
        <v>0</v>
      </c>
      <c r="BL202" s="17" t="s">
        <v>142</v>
      </c>
      <c r="BM202" s="170" t="s">
        <v>257</v>
      </c>
    </row>
    <row r="203" spans="2:63" s="12" customFormat="1" ht="22.9" customHeight="1">
      <c r="B203" s="144"/>
      <c r="D203" s="145" t="s">
        <v>75</v>
      </c>
      <c r="E203" s="155" t="s">
        <v>258</v>
      </c>
      <c r="F203" s="155" t="s">
        <v>259</v>
      </c>
      <c r="I203" s="147"/>
      <c r="J203" s="156">
        <f>BK203</f>
        <v>0</v>
      </c>
      <c r="L203" s="144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5" t="s">
        <v>84</v>
      </c>
      <c r="AT203" s="153" t="s">
        <v>75</v>
      </c>
      <c r="AU203" s="153" t="s">
        <v>84</v>
      </c>
      <c r="AY203" s="145" t="s">
        <v>135</v>
      </c>
      <c r="BK203" s="154">
        <f>SUM(BK204:BK206)</f>
        <v>0</v>
      </c>
    </row>
    <row r="204" spans="1:65" s="2" customFormat="1" ht="16.5" customHeight="1">
      <c r="A204" s="32"/>
      <c r="B204" s="157"/>
      <c r="C204" s="158" t="s">
        <v>260</v>
      </c>
      <c r="D204" s="158" t="s">
        <v>138</v>
      </c>
      <c r="E204" s="159" t="s">
        <v>261</v>
      </c>
      <c r="F204" s="160" t="s">
        <v>262</v>
      </c>
      <c r="G204" s="161" t="s">
        <v>239</v>
      </c>
      <c r="H204" s="162">
        <v>0.833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142</v>
      </c>
      <c r="AT204" s="170" t="s">
        <v>138</v>
      </c>
      <c r="AU204" s="170" t="s">
        <v>81</v>
      </c>
      <c r="AY204" s="17" t="s">
        <v>135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81</v>
      </c>
      <c r="BK204" s="171">
        <f>ROUND(I204*H204,2)</f>
        <v>0</v>
      </c>
      <c r="BL204" s="17" t="s">
        <v>142</v>
      </c>
      <c r="BM204" s="170" t="s">
        <v>263</v>
      </c>
    </row>
    <row r="205" spans="1:65" s="2" customFormat="1" ht="21.75" customHeight="1">
      <c r="A205" s="32"/>
      <c r="B205" s="157"/>
      <c r="C205" s="158" t="s">
        <v>264</v>
      </c>
      <c r="D205" s="158" t="s">
        <v>138</v>
      </c>
      <c r="E205" s="159" t="s">
        <v>265</v>
      </c>
      <c r="F205" s="160" t="s">
        <v>266</v>
      </c>
      <c r="G205" s="161" t="s">
        <v>239</v>
      </c>
      <c r="H205" s="162">
        <v>0.833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142</v>
      </c>
      <c r="AT205" s="170" t="s">
        <v>138</v>
      </c>
      <c r="AU205" s="170" t="s">
        <v>81</v>
      </c>
      <c r="AY205" s="17" t="s">
        <v>135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81</v>
      </c>
      <c r="BK205" s="171">
        <f>ROUND(I205*H205,2)</f>
        <v>0</v>
      </c>
      <c r="BL205" s="17" t="s">
        <v>142</v>
      </c>
      <c r="BM205" s="170" t="s">
        <v>267</v>
      </c>
    </row>
    <row r="206" spans="1:65" s="2" customFormat="1" ht="21.75" customHeight="1">
      <c r="A206" s="32"/>
      <c r="B206" s="157"/>
      <c r="C206" s="158" t="s">
        <v>268</v>
      </c>
      <c r="D206" s="158" t="s">
        <v>138</v>
      </c>
      <c r="E206" s="159" t="s">
        <v>269</v>
      </c>
      <c r="F206" s="160" t="s">
        <v>270</v>
      </c>
      <c r="G206" s="161" t="s">
        <v>239</v>
      </c>
      <c r="H206" s="162">
        <v>0.833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142</v>
      </c>
      <c r="AT206" s="170" t="s">
        <v>138</v>
      </c>
      <c r="AU206" s="170" t="s">
        <v>81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81</v>
      </c>
      <c r="BK206" s="171">
        <f>ROUND(I206*H206,2)</f>
        <v>0</v>
      </c>
      <c r="BL206" s="17" t="s">
        <v>142</v>
      </c>
      <c r="BM206" s="170" t="s">
        <v>271</v>
      </c>
    </row>
    <row r="207" spans="2:63" s="12" customFormat="1" ht="25.9" customHeight="1">
      <c r="B207" s="144"/>
      <c r="D207" s="145" t="s">
        <v>75</v>
      </c>
      <c r="E207" s="146" t="s">
        <v>272</v>
      </c>
      <c r="F207" s="146" t="s">
        <v>273</v>
      </c>
      <c r="I207" s="147"/>
      <c r="J207" s="148">
        <f>BK207</f>
        <v>0</v>
      </c>
      <c r="L207" s="144"/>
      <c r="M207" s="149"/>
      <c r="N207" s="150"/>
      <c r="O207" s="150"/>
      <c r="P207" s="151">
        <f>P208+P237+P248+P260+P272+P292+P296+P314+P320+P339+P355+P364+P374+P391+P397</f>
        <v>0</v>
      </c>
      <c r="Q207" s="150"/>
      <c r="R207" s="151">
        <f>R208+R237+R248+R260+R272+R292+R296+R314+R320+R339+R355+R364+R374+R391+R397</f>
        <v>2.03477355</v>
      </c>
      <c r="S207" s="150"/>
      <c r="T207" s="152">
        <f>T208+T237+T248+T260+T272+T292+T296+T314+T320+T339+T355+T364+T374+T391+T397</f>
        <v>0.21642050000000002</v>
      </c>
      <c r="AR207" s="145" t="s">
        <v>81</v>
      </c>
      <c r="AT207" s="153" t="s">
        <v>75</v>
      </c>
      <c r="AU207" s="153" t="s">
        <v>76</v>
      </c>
      <c r="AY207" s="145" t="s">
        <v>135</v>
      </c>
      <c r="BK207" s="154">
        <f>BK208+BK237+BK248+BK260+BK272+BK292+BK296+BK314+BK320+BK339+BK355+BK364+BK374+BK391+BK397</f>
        <v>0</v>
      </c>
    </row>
    <row r="208" spans="2:63" s="12" customFormat="1" ht="22.9" customHeight="1">
      <c r="B208" s="144"/>
      <c r="D208" s="145" t="s">
        <v>75</v>
      </c>
      <c r="E208" s="155" t="s">
        <v>274</v>
      </c>
      <c r="F208" s="155" t="s">
        <v>275</v>
      </c>
      <c r="I208" s="147"/>
      <c r="J208" s="156">
        <f>BK208</f>
        <v>0</v>
      </c>
      <c r="L208" s="144"/>
      <c r="M208" s="149"/>
      <c r="N208" s="150"/>
      <c r="O208" s="150"/>
      <c r="P208" s="151">
        <f>SUM(P209:P236)</f>
        <v>0</v>
      </c>
      <c r="Q208" s="150"/>
      <c r="R208" s="151">
        <f>SUM(R209:R236)</f>
        <v>0.04085664000000001</v>
      </c>
      <c r="S208" s="150"/>
      <c r="T208" s="152">
        <f>SUM(T209:T236)</f>
        <v>0</v>
      </c>
      <c r="AR208" s="145" t="s">
        <v>81</v>
      </c>
      <c r="AT208" s="153" t="s">
        <v>75</v>
      </c>
      <c r="AU208" s="153" t="s">
        <v>84</v>
      </c>
      <c r="AY208" s="145" t="s">
        <v>135</v>
      </c>
      <c r="BK208" s="154">
        <f>SUM(BK209:BK236)</f>
        <v>0</v>
      </c>
    </row>
    <row r="209" spans="1:65" s="2" customFormat="1" ht="21.75" customHeight="1">
      <c r="A209" s="32"/>
      <c r="B209" s="157"/>
      <c r="C209" s="158" t="s">
        <v>276</v>
      </c>
      <c r="D209" s="158" t="s">
        <v>138</v>
      </c>
      <c r="E209" s="159" t="s">
        <v>277</v>
      </c>
      <c r="F209" s="160" t="s">
        <v>278</v>
      </c>
      <c r="G209" s="161" t="s">
        <v>141</v>
      </c>
      <c r="H209" s="162">
        <v>4.13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208</v>
      </c>
      <c r="AT209" s="170" t="s">
        <v>138</v>
      </c>
      <c r="AU209" s="170" t="s">
        <v>81</v>
      </c>
      <c r="AY209" s="17" t="s">
        <v>135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81</v>
      </c>
      <c r="BK209" s="171">
        <f>ROUND(I209*H209,2)</f>
        <v>0</v>
      </c>
      <c r="BL209" s="17" t="s">
        <v>208</v>
      </c>
      <c r="BM209" s="170" t="s">
        <v>279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151</v>
      </c>
      <c r="H210" s="176">
        <v>4.13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81</v>
      </c>
      <c r="AV210" s="13" t="s">
        <v>81</v>
      </c>
      <c r="AW210" s="13" t="s">
        <v>33</v>
      </c>
      <c r="AX210" s="13" t="s">
        <v>76</v>
      </c>
      <c r="AY210" s="174" t="s">
        <v>135</v>
      </c>
    </row>
    <row r="211" spans="2:51" s="14" customFormat="1" ht="11.25">
      <c r="B211" s="181"/>
      <c r="D211" s="173" t="s">
        <v>144</v>
      </c>
      <c r="E211" s="182" t="s">
        <v>1</v>
      </c>
      <c r="F211" s="183" t="s">
        <v>152</v>
      </c>
      <c r="H211" s="184">
        <v>4.13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144</v>
      </c>
      <c r="AU211" s="182" t="s">
        <v>81</v>
      </c>
      <c r="AV211" s="14" t="s">
        <v>142</v>
      </c>
      <c r="AW211" s="14" t="s">
        <v>33</v>
      </c>
      <c r="AX211" s="14" t="s">
        <v>84</v>
      </c>
      <c r="AY211" s="182" t="s">
        <v>135</v>
      </c>
    </row>
    <row r="212" spans="1:65" s="2" customFormat="1" ht="21.75" customHeight="1">
      <c r="A212" s="32"/>
      <c r="B212" s="157"/>
      <c r="C212" s="158" t="s">
        <v>280</v>
      </c>
      <c r="D212" s="158" t="s">
        <v>138</v>
      </c>
      <c r="E212" s="159" t="s">
        <v>281</v>
      </c>
      <c r="F212" s="160" t="s">
        <v>282</v>
      </c>
      <c r="G212" s="161" t="s">
        <v>141</v>
      </c>
      <c r="H212" s="162">
        <v>9.025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208</v>
      </c>
      <c r="AT212" s="170" t="s">
        <v>138</v>
      </c>
      <c r="AU212" s="170" t="s">
        <v>81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81</v>
      </c>
      <c r="BK212" s="171">
        <f>ROUND(I212*H212,2)</f>
        <v>0</v>
      </c>
      <c r="BL212" s="17" t="s">
        <v>208</v>
      </c>
      <c r="BM212" s="170" t="s">
        <v>283</v>
      </c>
    </row>
    <row r="213" spans="2:51" s="13" customFormat="1" ht="11.25">
      <c r="B213" s="172"/>
      <c r="D213" s="173" t="s">
        <v>144</v>
      </c>
      <c r="E213" s="174" t="s">
        <v>1</v>
      </c>
      <c r="F213" s="175" t="s">
        <v>284</v>
      </c>
      <c r="H213" s="176">
        <v>0.868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81</v>
      </c>
      <c r="AV213" s="13" t="s">
        <v>81</v>
      </c>
      <c r="AW213" s="13" t="s">
        <v>33</v>
      </c>
      <c r="AX213" s="13" t="s">
        <v>76</v>
      </c>
      <c r="AY213" s="174" t="s">
        <v>135</v>
      </c>
    </row>
    <row r="214" spans="2:51" s="13" customFormat="1" ht="11.25">
      <c r="B214" s="172"/>
      <c r="D214" s="173" t="s">
        <v>144</v>
      </c>
      <c r="E214" s="174" t="s">
        <v>1</v>
      </c>
      <c r="F214" s="175" t="s">
        <v>285</v>
      </c>
      <c r="H214" s="176">
        <v>6.07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81</v>
      </c>
      <c r="AV214" s="13" t="s">
        <v>81</v>
      </c>
      <c r="AW214" s="13" t="s">
        <v>33</v>
      </c>
      <c r="AX214" s="13" t="s">
        <v>76</v>
      </c>
      <c r="AY214" s="174" t="s">
        <v>135</v>
      </c>
    </row>
    <row r="215" spans="2:51" s="13" customFormat="1" ht="11.25">
      <c r="B215" s="172"/>
      <c r="D215" s="173" t="s">
        <v>144</v>
      </c>
      <c r="E215" s="174" t="s">
        <v>1</v>
      </c>
      <c r="F215" s="175" t="s">
        <v>286</v>
      </c>
      <c r="H215" s="176">
        <v>0.807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81</v>
      </c>
      <c r="AV215" s="13" t="s">
        <v>81</v>
      </c>
      <c r="AW215" s="13" t="s">
        <v>33</v>
      </c>
      <c r="AX215" s="13" t="s">
        <v>76</v>
      </c>
      <c r="AY215" s="174" t="s">
        <v>135</v>
      </c>
    </row>
    <row r="216" spans="2:51" s="15" customFormat="1" ht="11.25">
      <c r="B216" s="189"/>
      <c r="D216" s="173" t="s">
        <v>144</v>
      </c>
      <c r="E216" s="190" t="s">
        <v>1</v>
      </c>
      <c r="F216" s="191" t="s">
        <v>287</v>
      </c>
      <c r="H216" s="190" t="s">
        <v>1</v>
      </c>
      <c r="I216" s="192"/>
      <c r="L216" s="189"/>
      <c r="M216" s="193"/>
      <c r="N216" s="194"/>
      <c r="O216" s="194"/>
      <c r="P216" s="194"/>
      <c r="Q216" s="194"/>
      <c r="R216" s="194"/>
      <c r="S216" s="194"/>
      <c r="T216" s="195"/>
      <c r="AT216" s="190" t="s">
        <v>144</v>
      </c>
      <c r="AU216" s="190" t="s">
        <v>81</v>
      </c>
      <c r="AV216" s="15" t="s">
        <v>84</v>
      </c>
      <c r="AW216" s="15" t="s">
        <v>33</v>
      </c>
      <c r="AX216" s="15" t="s">
        <v>76</v>
      </c>
      <c r="AY216" s="190" t="s">
        <v>135</v>
      </c>
    </row>
    <row r="217" spans="2:51" s="13" customFormat="1" ht="11.25">
      <c r="B217" s="172"/>
      <c r="D217" s="173" t="s">
        <v>144</v>
      </c>
      <c r="E217" s="174" t="s">
        <v>1</v>
      </c>
      <c r="F217" s="175" t="s">
        <v>145</v>
      </c>
      <c r="H217" s="176">
        <v>1.28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81</v>
      </c>
      <c r="AV217" s="13" t="s">
        <v>81</v>
      </c>
      <c r="AW217" s="13" t="s">
        <v>33</v>
      </c>
      <c r="AX217" s="13" t="s">
        <v>76</v>
      </c>
      <c r="AY217" s="174" t="s">
        <v>135</v>
      </c>
    </row>
    <row r="218" spans="2:51" s="14" customFormat="1" ht="11.25">
      <c r="B218" s="181"/>
      <c r="D218" s="173" t="s">
        <v>144</v>
      </c>
      <c r="E218" s="182" t="s">
        <v>1</v>
      </c>
      <c r="F218" s="183" t="s">
        <v>152</v>
      </c>
      <c r="H218" s="184">
        <v>9.025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144</v>
      </c>
      <c r="AU218" s="182" t="s">
        <v>81</v>
      </c>
      <c r="AV218" s="14" t="s">
        <v>142</v>
      </c>
      <c r="AW218" s="14" t="s">
        <v>33</v>
      </c>
      <c r="AX218" s="14" t="s">
        <v>84</v>
      </c>
      <c r="AY218" s="182" t="s">
        <v>135</v>
      </c>
    </row>
    <row r="219" spans="1:65" s="2" customFormat="1" ht="21.75" customHeight="1">
      <c r="A219" s="32"/>
      <c r="B219" s="157"/>
      <c r="C219" s="196" t="s">
        <v>288</v>
      </c>
      <c r="D219" s="196" t="s">
        <v>201</v>
      </c>
      <c r="E219" s="197" t="s">
        <v>289</v>
      </c>
      <c r="F219" s="198" t="s">
        <v>290</v>
      </c>
      <c r="G219" s="199" t="s">
        <v>291</v>
      </c>
      <c r="H219" s="200">
        <v>39.465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42</v>
      </c>
      <c r="O219" s="58"/>
      <c r="P219" s="168">
        <f>O219*H219</f>
        <v>0</v>
      </c>
      <c r="Q219" s="168">
        <v>0.001</v>
      </c>
      <c r="R219" s="168">
        <f>Q219*H219</f>
        <v>0.03946500000000001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292</v>
      </c>
      <c r="AT219" s="170" t="s">
        <v>201</v>
      </c>
      <c r="AU219" s="170" t="s">
        <v>81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81</v>
      </c>
      <c r="BK219" s="171">
        <f>ROUND(I219*H219,2)</f>
        <v>0</v>
      </c>
      <c r="BL219" s="17" t="s">
        <v>208</v>
      </c>
      <c r="BM219" s="170" t="s">
        <v>293</v>
      </c>
    </row>
    <row r="220" spans="2:51" s="15" customFormat="1" ht="11.25">
      <c r="B220" s="189"/>
      <c r="D220" s="173" t="s">
        <v>144</v>
      </c>
      <c r="E220" s="190" t="s">
        <v>1</v>
      </c>
      <c r="F220" s="191" t="s">
        <v>294</v>
      </c>
      <c r="H220" s="190" t="s">
        <v>1</v>
      </c>
      <c r="I220" s="192"/>
      <c r="L220" s="189"/>
      <c r="M220" s="193"/>
      <c r="N220" s="194"/>
      <c r="O220" s="194"/>
      <c r="P220" s="194"/>
      <c r="Q220" s="194"/>
      <c r="R220" s="194"/>
      <c r="S220" s="194"/>
      <c r="T220" s="195"/>
      <c r="AT220" s="190" t="s">
        <v>144</v>
      </c>
      <c r="AU220" s="190" t="s">
        <v>81</v>
      </c>
      <c r="AV220" s="15" t="s">
        <v>84</v>
      </c>
      <c r="AW220" s="15" t="s">
        <v>33</v>
      </c>
      <c r="AX220" s="15" t="s">
        <v>76</v>
      </c>
      <c r="AY220" s="190" t="s">
        <v>135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295</v>
      </c>
      <c r="H221" s="176">
        <v>39.465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81</v>
      </c>
      <c r="AV221" s="13" t="s">
        <v>81</v>
      </c>
      <c r="AW221" s="13" t="s">
        <v>33</v>
      </c>
      <c r="AX221" s="13" t="s">
        <v>84</v>
      </c>
      <c r="AY221" s="174" t="s">
        <v>135</v>
      </c>
    </row>
    <row r="222" spans="1:65" s="2" customFormat="1" ht="21.75" customHeight="1">
      <c r="A222" s="32"/>
      <c r="B222" s="157"/>
      <c r="C222" s="158" t="s">
        <v>296</v>
      </c>
      <c r="D222" s="158" t="s">
        <v>138</v>
      </c>
      <c r="E222" s="159" t="s">
        <v>297</v>
      </c>
      <c r="F222" s="160" t="s">
        <v>298</v>
      </c>
      <c r="G222" s="161" t="s">
        <v>141</v>
      </c>
      <c r="H222" s="162">
        <v>13.155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</v>
      </c>
      <c r="R222" s="168">
        <f>Q222*H222</f>
        <v>0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208</v>
      </c>
      <c r="AT222" s="170" t="s">
        <v>138</v>
      </c>
      <c r="AU222" s="170" t="s">
        <v>81</v>
      </c>
      <c r="AY222" s="17" t="s">
        <v>135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81</v>
      </c>
      <c r="BK222" s="171">
        <f>ROUND(I222*H222,2)</f>
        <v>0</v>
      </c>
      <c r="BL222" s="17" t="s">
        <v>208</v>
      </c>
      <c r="BM222" s="170" t="s">
        <v>299</v>
      </c>
    </row>
    <row r="223" spans="2:51" s="13" customFormat="1" ht="11.25">
      <c r="B223" s="172"/>
      <c r="D223" s="173" t="s">
        <v>144</v>
      </c>
      <c r="E223" s="174" t="s">
        <v>1</v>
      </c>
      <c r="F223" s="175" t="s">
        <v>300</v>
      </c>
      <c r="H223" s="176">
        <v>13.155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81</v>
      </c>
      <c r="AV223" s="13" t="s">
        <v>81</v>
      </c>
      <c r="AW223" s="13" t="s">
        <v>33</v>
      </c>
      <c r="AX223" s="13" t="s">
        <v>84</v>
      </c>
      <c r="AY223" s="174" t="s">
        <v>135</v>
      </c>
    </row>
    <row r="224" spans="1:65" s="2" customFormat="1" ht="21.75" customHeight="1">
      <c r="A224" s="32"/>
      <c r="B224" s="157"/>
      <c r="C224" s="158" t="s">
        <v>292</v>
      </c>
      <c r="D224" s="158" t="s">
        <v>138</v>
      </c>
      <c r="E224" s="159" t="s">
        <v>301</v>
      </c>
      <c r="F224" s="160" t="s">
        <v>302</v>
      </c>
      <c r="G224" s="161" t="s">
        <v>303</v>
      </c>
      <c r="H224" s="162">
        <v>21.085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208</v>
      </c>
      <c r="AT224" s="170" t="s">
        <v>138</v>
      </c>
      <c r="AU224" s="170" t="s">
        <v>81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81</v>
      </c>
      <c r="BK224" s="171">
        <f>ROUND(I224*H224,2)</f>
        <v>0</v>
      </c>
      <c r="BL224" s="17" t="s">
        <v>208</v>
      </c>
      <c r="BM224" s="170" t="s">
        <v>304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305</v>
      </c>
      <c r="H225" s="176">
        <v>4.905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81</v>
      </c>
      <c r="AV225" s="13" t="s">
        <v>81</v>
      </c>
      <c r="AW225" s="13" t="s">
        <v>33</v>
      </c>
      <c r="AX225" s="13" t="s">
        <v>76</v>
      </c>
      <c r="AY225" s="174" t="s">
        <v>135</v>
      </c>
    </row>
    <row r="226" spans="2:51" s="13" customFormat="1" ht="11.25">
      <c r="B226" s="172"/>
      <c r="D226" s="173" t="s">
        <v>144</v>
      </c>
      <c r="E226" s="174" t="s">
        <v>1</v>
      </c>
      <c r="F226" s="175" t="s">
        <v>306</v>
      </c>
      <c r="H226" s="176">
        <v>3.84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144</v>
      </c>
      <c r="AU226" s="174" t="s">
        <v>81</v>
      </c>
      <c r="AV226" s="13" t="s">
        <v>81</v>
      </c>
      <c r="AW226" s="13" t="s">
        <v>33</v>
      </c>
      <c r="AX226" s="13" t="s">
        <v>76</v>
      </c>
      <c r="AY226" s="174" t="s">
        <v>135</v>
      </c>
    </row>
    <row r="227" spans="2:51" s="13" customFormat="1" ht="11.25">
      <c r="B227" s="172"/>
      <c r="D227" s="173" t="s">
        <v>144</v>
      </c>
      <c r="E227" s="174" t="s">
        <v>1</v>
      </c>
      <c r="F227" s="175" t="s">
        <v>307</v>
      </c>
      <c r="H227" s="176">
        <v>4.34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144</v>
      </c>
      <c r="AU227" s="174" t="s">
        <v>81</v>
      </c>
      <c r="AV227" s="13" t="s">
        <v>81</v>
      </c>
      <c r="AW227" s="13" t="s">
        <v>33</v>
      </c>
      <c r="AX227" s="13" t="s">
        <v>76</v>
      </c>
      <c r="AY227" s="174" t="s">
        <v>135</v>
      </c>
    </row>
    <row r="228" spans="2:51" s="13" customFormat="1" ht="11.25">
      <c r="B228" s="172"/>
      <c r="D228" s="173" t="s">
        <v>144</v>
      </c>
      <c r="E228" s="174" t="s">
        <v>1</v>
      </c>
      <c r="F228" s="175" t="s">
        <v>308</v>
      </c>
      <c r="H228" s="176">
        <v>1.6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81</v>
      </c>
      <c r="AV228" s="13" t="s">
        <v>81</v>
      </c>
      <c r="AW228" s="13" t="s">
        <v>33</v>
      </c>
      <c r="AX228" s="13" t="s">
        <v>76</v>
      </c>
      <c r="AY228" s="174" t="s">
        <v>135</v>
      </c>
    </row>
    <row r="229" spans="2:51" s="13" customFormat="1" ht="11.25">
      <c r="B229" s="172"/>
      <c r="D229" s="173" t="s">
        <v>144</v>
      </c>
      <c r="E229" s="174" t="s">
        <v>1</v>
      </c>
      <c r="F229" s="175" t="s">
        <v>309</v>
      </c>
      <c r="H229" s="176">
        <v>5.2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81</v>
      </c>
      <c r="AV229" s="13" t="s">
        <v>81</v>
      </c>
      <c r="AW229" s="13" t="s">
        <v>33</v>
      </c>
      <c r="AX229" s="13" t="s">
        <v>76</v>
      </c>
      <c r="AY229" s="174" t="s">
        <v>135</v>
      </c>
    </row>
    <row r="230" spans="2:51" s="13" customFormat="1" ht="11.25">
      <c r="B230" s="172"/>
      <c r="D230" s="173" t="s">
        <v>144</v>
      </c>
      <c r="E230" s="174" t="s">
        <v>1</v>
      </c>
      <c r="F230" s="175" t="s">
        <v>310</v>
      </c>
      <c r="H230" s="176">
        <v>1.2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81</v>
      </c>
      <c r="AV230" s="13" t="s">
        <v>81</v>
      </c>
      <c r="AW230" s="13" t="s">
        <v>33</v>
      </c>
      <c r="AX230" s="13" t="s">
        <v>76</v>
      </c>
      <c r="AY230" s="174" t="s">
        <v>135</v>
      </c>
    </row>
    <row r="231" spans="2:51" s="14" customFormat="1" ht="11.25">
      <c r="B231" s="181"/>
      <c r="D231" s="173" t="s">
        <v>144</v>
      </c>
      <c r="E231" s="182" t="s">
        <v>1</v>
      </c>
      <c r="F231" s="183" t="s">
        <v>152</v>
      </c>
      <c r="H231" s="184">
        <v>21.085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144</v>
      </c>
      <c r="AU231" s="182" t="s">
        <v>81</v>
      </c>
      <c r="AV231" s="14" t="s">
        <v>142</v>
      </c>
      <c r="AW231" s="14" t="s">
        <v>33</v>
      </c>
      <c r="AX231" s="14" t="s">
        <v>84</v>
      </c>
      <c r="AY231" s="182" t="s">
        <v>135</v>
      </c>
    </row>
    <row r="232" spans="1:65" s="2" customFormat="1" ht="21.75" customHeight="1">
      <c r="A232" s="32"/>
      <c r="B232" s="157"/>
      <c r="C232" s="158" t="s">
        <v>311</v>
      </c>
      <c r="D232" s="158" t="s">
        <v>138</v>
      </c>
      <c r="E232" s="159" t="s">
        <v>312</v>
      </c>
      <c r="F232" s="160" t="s">
        <v>313</v>
      </c>
      <c r="G232" s="161" t="s">
        <v>198</v>
      </c>
      <c r="H232" s="162">
        <v>10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208</v>
      </c>
      <c r="AT232" s="170" t="s">
        <v>138</v>
      </c>
      <c r="AU232" s="170" t="s">
        <v>81</v>
      </c>
      <c r="AY232" s="17" t="s">
        <v>135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81</v>
      </c>
      <c r="BK232" s="171">
        <f>ROUND(I232*H232,2)</f>
        <v>0</v>
      </c>
      <c r="BL232" s="17" t="s">
        <v>208</v>
      </c>
      <c r="BM232" s="170" t="s">
        <v>314</v>
      </c>
    </row>
    <row r="233" spans="1:65" s="2" customFormat="1" ht="16.5" customHeight="1">
      <c r="A233" s="32"/>
      <c r="B233" s="157"/>
      <c r="C233" s="196" t="s">
        <v>315</v>
      </c>
      <c r="D233" s="196" t="s">
        <v>201</v>
      </c>
      <c r="E233" s="197" t="s">
        <v>316</v>
      </c>
      <c r="F233" s="198" t="s">
        <v>317</v>
      </c>
      <c r="G233" s="199" t="s">
        <v>303</v>
      </c>
      <c r="H233" s="200">
        <v>23.194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6E-05</v>
      </c>
      <c r="R233" s="168">
        <f>Q233*H233</f>
        <v>0.00139164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292</v>
      </c>
      <c r="AT233" s="170" t="s">
        <v>201</v>
      </c>
      <c r="AU233" s="170" t="s">
        <v>81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81</v>
      </c>
      <c r="BK233" s="171">
        <f>ROUND(I233*H233,2)</f>
        <v>0</v>
      </c>
      <c r="BL233" s="17" t="s">
        <v>208</v>
      </c>
      <c r="BM233" s="170" t="s">
        <v>318</v>
      </c>
    </row>
    <row r="234" spans="2:51" s="13" customFormat="1" ht="11.25">
      <c r="B234" s="172"/>
      <c r="D234" s="173" t="s">
        <v>144</v>
      </c>
      <c r="E234" s="174" t="s">
        <v>1</v>
      </c>
      <c r="F234" s="175" t="s">
        <v>319</v>
      </c>
      <c r="H234" s="176">
        <v>23.194</v>
      </c>
      <c r="I234" s="177"/>
      <c r="L234" s="172"/>
      <c r="M234" s="178"/>
      <c r="N234" s="179"/>
      <c r="O234" s="179"/>
      <c r="P234" s="179"/>
      <c r="Q234" s="179"/>
      <c r="R234" s="179"/>
      <c r="S234" s="179"/>
      <c r="T234" s="180"/>
      <c r="AT234" s="174" t="s">
        <v>144</v>
      </c>
      <c r="AU234" s="174" t="s">
        <v>81</v>
      </c>
      <c r="AV234" s="13" t="s">
        <v>81</v>
      </c>
      <c r="AW234" s="13" t="s">
        <v>33</v>
      </c>
      <c r="AX234" s="13" t="s">
        <v>84</v>
      </c>
      <c r="AY234" s="174" t="s">
        <v>135</v>
      </c>
    </row>
    <row r="235" spans="1:65" s="2" customFormat="1" ht="21.75" customHeight="1">
      <c r="A235" s="32"/>
      <c r="B235" s="157"/>
      <c r="C235" s="158" t="s">
        <v>320</v>
      </c>
      <c r="D235" s="158" t="s">
        <v>138</v>
      </c>
      <c r="E235" s="159" t="s">
        <v>321</v>
      </c>
      <c r="F235" s="160" t="s">
        <v>322</v>
      </c>
      <c r="G235" s="161" t="s">
        <v>239</v>
      </c>
      <c r="H235" s="162">
        <v>0.041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208</v>
      </c>
      <c r="AT235" s="170" t="s">
        <v>138</v>
      </c>
      <c r="AU235" s="170" t="s">
        <v>81</v>
      </c>
      <c r="AY235" s="17" t="s">
        <v>135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81</v>
      </c>
      <c r="BK235" s="171">
        <f>ROUND(I235*H235,2)</f>
        <v>0</v>
      </c>
      <c r="BL235" s="17" t="s">
        <v>208</v>
      </c>
      <c r="BM235" s="170" t="s">
        <v>323</v>
      </c>
    </row>
    <row r="236" spans="1:65" s="2" customFormat="1" ht="21.75" customHeight="1">
      <c r="A236" s="32"/>
      <c r="B236" s="157"/>
      <c r="C236" s="158" t="s">
        <v>324</v>
      </c>
      <c r="D236" s="158" t="s">
        <v>138</v>
      </c>
      <c r="E236" s="159" t="s">
        <v>325</v>
      </c>
      <c r="F236" s="160" t="s">
        <v>326</v>
      </c>
      <c r="G236" s="161" t="s">
        <v>239</v>
      </c>
      <c r="H236" s="162">
        <v>0.041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208</v>
      </c>
      <c r="AT236" s="170" t="s">
        <v>138</v>
      </c>
      <c r="AU236" s="170" t="s">
        <v>81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81</v>
      </c>
      <c r="BK236" s="171">
        <f>ROUND(I236*H236,2)</f>
        <v>0</v>
      </c>
      <c r="BL236" s="17" t="s">
        <v>208</v>
      </c>
      <c r="BM236" s="170" t="s">
        <v>327</v>
      </c>
    </row>
    <row r="237" spans="2:63" s="12" customFormat="1" ht="22.9" customHeight="1">
      <c r="B237" s="144"/>
      <c r="D237" s="145" t="s">
        <v>75</v>
      </c>
      <c r="E237" s="155" t="s">
        <v>328</v>
      </c>
      <c r="F237" s="155" t="s">
        <v>329</v>
      </c>
      <c r="I237" s="147"/>
      <c r="J237" s="156">
        <f>BK237</f>
        <v>0</v>
      </c>
      <c r="L237" s="144"/>
      <c r="M237" s="149"/>
      <c r="N237" s="150"/>
      <c r="O237" s="150"/>
      <c r="P237" s="151">
        <f>SUM(P238:P247)</f>
        <v>0</v>
      </c>
      <c r="Q237" s="150"/>
      <c r="R237" s="151">
        <f>SUM(R238:R247)</f>
        <v>0.0083</v>
      </c>
      <c r="S237" s="150"/>
      <c r="T237" s="152">
        <f>SUM(T238:T247)</f>
        <v>0.021179999999999997</v>
      </c>
      <c r="AR237" s="145" t="s">
        <v>81</v>
      </c>
      <c r="AT237" s="153" t="s">
        <v>75</v>
      </c>
      <c r="AU237" s="153" t="s">
        <v>84</v>
      </c>
      <c r="AY237" s="145" t="s">
        <v>135</v>
      </c>
      <c r="BK237" s="154">
        <f>SUM(BK238:BK247)</f>
        <v>0</v>
      </c>
    </row>
    <row r="238" spans="1:65" s="2" customFormat="1" ht="16.5" customHeight="1">
      <c r="A238" s="32"/>
      <c r="B238" s="157"/>
      <c r="C238" s="158" t="s">
        <v>330</v>
      </c>
      <c r="D238" s="158" t="s">
        <v>138</v>
      </c>
      <c r="E238" s="159" t="s">
        <v>331</v>
      </c>
      <c r="F238" s="160" t="s">
        <v>332</v>
      </c>
      <c r="G238" s="161" t="s">
        <v>303</v>
      </c>
      <c r="H238" s="162">
        <v>6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0.00198</v>
      </c>
      <c r="T238" s="169">
        <f>S238*H238</f>
        <v>0.01188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208</v>
      </c>
      <c r="AT238" s="170" t="s">
        <v>138</v>
      </c>
      <c r="AU238" s="170" t="s">
        <v>81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208</v>
      </c>
      <c r="BM238" s="170" t="s">
        <v>333</v>
      </c>
    </row>
    <row r="239" spans="1:65" s="2" customFormat="1" ht="16.5" customHeight="1">
      <c r="A239" s="32"/>
      <c r="B239" s="157"/>
      <c r="C239" s="158" t="s">
        <v>334</v>
      </c>
      <c r="D239" s="158" t="s">
        <v>138</v>
      </c>
      <c r="E239" s="159" t="s">
        <v>335</v>
      </c>
      <c r="F239" s="160" t="s">
        <v>336</v>
      </c>
      <c r="G239" s="161" t="s">
        <v>303</v>
      </c>
      <c r="H239" s="162">
        <v>2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0.00177</v>
      </c>
      <c r="R239" s="168">
        <f>Q239*H239</f>
        <v>0.00354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208</v>
      </c>
      <c r="AT239" s="170" t="s">
        <v>138</v>
      </c>
      <c r="AU239" s="170" t="s">
        <v>81</v>
      </c>
      <c r="AY239" s="17" t="s">
        <v>135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81</v>
      </c>
      <c r="BK239" s="171">
        <f>ROUND(I239*H239,2)</f>
        <v>0</v>
      </c>
      <c r="BL239" s="17" t="s">
        <v>208</v>
      </c>
      <c r="BM239" s="170" t="s">
        <v>337</v>
      </c>
    </row>
    <row r="240" spans="1:65" s="2" customFormat="1" ht="16.5" customHeight="1">
      <c r="A240" s="32"/>
      <c r="B240" s="157"/>
      <c r="C240" s="158" t="s">
        <v>338</v>
      </c>
      <c r="D240" s="158" t="s">
        <v>138</v>
      </c>
      <c r="E240" s="159" t="s">
        <v>339</v>
      </c>
      <c r="F240" s="160" t="s">
        <v>340</v>
      </c>
      <c r="G240" s="161" t="s">
        <v>303</v>
      </c>
      <c r="H240" s="162">
        <v>7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0.00046</v>
      </c>
      <c r="R240" s="168">
        <f>Q240*H240</f>
        <v>0.00322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208</v>
      </c>
      <c r="AT240" s="170" t="s">
        <v>138</v>
      </c>
      <c r="AU240" s="170" t="s">
        <v>81</v>
      </c>
      <c r="AY240" s="17" t="s">
        <v>135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81</v>
      </c>
      <c r="BK240" s="171">
        <f>ROUND(I240*H240,2)</f>
        <v>0</v>
      </c>
      <c r="BL240" s="17" t="s">
        <v>208</v>
      </c>
      <c r="BM240" s="170" t="s">
        <v>341</v>
      </c>
    </row>
    <row r="241" spans="1:65" s="2" customFormat="1" ht="16.5" customHeight="1">
      <c r="A241" s="32"/>
      <c r="B241" s="157"/>
      <c r="C241" s="158" t="s">
        <v>342</v>
      </c>
      <c r="D241" s="158" t="s">
        <v>138</v>
      </c>
      <c r="E241" s="159" t="s">
        <v>343</v>
      </c>
      <c r="F241" s="160" t="s">
        <v>344</v>
      </c>
      <c r="G241" s="161" t="s">
        <v>303</v>
      </c>
      <c r="H241" s="162">
        <v>2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0.00077</v>
      </c>
      <c r="R241" s="168">
        <f>Q241*H241</f>
        <v>0.00154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208</v>
      </c>
      <c r="AT241" s="170" t="s">
        <v>138</v>
      </c>
      <c r="AU241" s="170" t="s">
        <v>81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81</v>
      </c>
      <c r="BK241" s="171">
        <f>ROUND(I241*H241,2)</f>
        <v>0</v>
      </c>
      <c r="BL241" s="17" t="s">
        <v>208</v>
      </c>
      <c r="BM241" s="170" t="s">
        <v>345</v>
      </c>
    </row>
    <row r="242" spans="1:65" s="2" customFormat="1" ht="16.5" customHeight="1">
      <c r="A242" s="32"/>
      <c r="B242" s="157"/>
      <c r="C242" s="158" t="s">
        <v>346</v>
      </c>
      <c r="D242" s="158" t="s">
        <v>138</v>
      </c>
      <c r="E242" s="159" t="s">
        <v>347</v>
      </c>
      <c r="F242" s="160" t="s">
        <v>348</v>
      </c>
      <c r="G242" s="161" t="s">
        <v>198</v>
      </c>
      <c r="H242" s="162">
        <v>3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0.0031</v>
      </c>
      <c r="T242" s="169">
        <f>S242*H242</f>
        <v>0.0093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208</v>
      </c>
      <c r="AT242" s="170" t="s">
        <v>138</v>
      </c>
      <c r="AU242" s="170" t="s">
        <v>81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81</v>
      </c>
      <c r="BK242" s="171">
        <f>ROUND(I242*H242,2)</f>
        <v>0</v>
      </c>
      <c r="BL242" s="17" t="s">
        <v>208</v>
      </c>
      <c r="BM242" s="170" t="s">
        <v>349</v>
      </c>
    </row>
    <row r="243" spans="2:51" s="15" customFormat="1" ht="11.25">
      <c r="B243" s="189"/>
      <c r="D243" s="173" t="s">
        <v>144</v>
      </c>
      <c r="E243" s="190" t="s">
        <v>1</v>
      </c>
      <c r="F243" s="191" t="s">
        <v>350</v>
      </c>
      <c r="H243" s="190" t="s">
        <v>1</v>
      </c>
      <c r="I243" s="192"/>
      <c r="L243" s="189"/>
      <c r="M243" s="193"/>
      <c r="N243" s="194"/>
      <c r="O243" s="194"/>
      <c r="P243" s="194"/>
      <c r="Q243" s="194"/>
      <c r="R243" s="194"/>
      <c r="S243" s="194"/>
      <c r="T243" s="195"/>
      <c r="AT243" s="190" t="s">
        <v>144</v>
      </c>
      <c r="AU243" s="190" t="s">
        <v>81</v>
      </c>
      <c r="AV243" s="15" t="s">
        <v>84</v>
      </c>
      <c r="AW243" s="15" t="s">
        <v>33</v>
      </c>
      <c r="AX243" s="15" t="s">
        <v>76</v>
      </c>
      <c r="AY243" s="190" t="s">
        <v>135</v>
      </c>
    </row>
    <row r="244" spans="2:51" s="13" customFormat="1" ht="11.25">
      <c r="B244" s="172"/>
      <c r="D244" s="173" t="s">
        <v>144</v>
      </c>
      <c r="E244" s="174" t="s">
        <v>1</v>
      </c>
      <c r="F244" s="175" t="s">
        <v>136</v>
      </c>
      <c r="H244" s="176">
        <v>3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81</v>
      </c>
      <c r="AV244" s="13" t="s">
        <v>81</v>
      </c>
      <c r="AW244" s="13" t="s">
        <v>33</v>
      </c>
      <c r="AX244" s="13" t="s">
        <v>84</v>
      </c>
      <c r="AY244" s="174" t="s">
        <v>135</v>
      </c>
    </row>
    <row r="245" spans="1:65" s="2" customFormat="1" ht="16.5" customHeight="1">
      <c r="A245" s="32"/>
      <c r="B245" s="157"/>
      <c r="C245" s="158" t="s">
        <v>351</v>
      </c>
      <c r="D245" s="158" t="s">
        <v>138</v>
      </c>
      <c r="E245" s="159" t="s">
        <v>352</v>
      </c>
      <c r="F245" s="160" t="s">
        <v>353</v>
      </c>
      <c r="G245" s="161" t="s">
        <v>303</v>
      </c>
      <c r="H245" s="162">
        <v>11</v>
      </c>
      <c r="I245" s="163"/>
      <c r="J245" s="164">
        <f>ROUND(I245*H245,2)</f>
        <v>0</v>
      </c>
      <c r="K245" s="165"/>
      <c r="L245" s="33"/>
      <c r="M245" s="166" t="s">
        <v>1</v>
      </c>
      <c r="N245" s="167" t="s">
        <v>42</v>
      </c>
      <c r="O245" s="58"/>
      <c r="P245" s="168">
        <f>O245*H245</f>
        <v>0</v>
      </c>
      <c r="Q245" s="168">
        <v>0</v>
      </c>
      <c r="R245" s="168">
        <f>Q245*H245</f>
        <v>0</v>
      </c>
      <c r="S245" s="168">
        <v>0</v>
      </c>
      <c r="T245" s="16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208</v>
      </c>
      <c r="AT245" s="170" t="s">
        <v>138</v>
      </c>
      <c r="AU245" s="170" t="s">
        <v>81</v>
      </c>
      <c r="AY245" s="17" t="s">
        <v>135</v>
      </c>
      <c r="BE245" s="171">
        <f>IF(N245="základní",J245,0)</f>
        <v>0</v>
      </c>
      <c r="BF245" s="171">
        <f>IF(N245="snížená",J245,0)</f>
        <v>0</v>
      </c>
      <c r="BG245" s="171">
        <f>IF(N245="zákl. přenesená",J245,0)</f>
        <v>0</v>
      </c>
      <c r="BH245" s="171">
        <f>IF(N245="sníž. přenesená",J245,0)</f>
        <v>0</v>
      </c>
      <c r="BI245" s="171">
        <f>IF(N245="nulová",J245,0)</f>
        <v>0</v>
      </c>
      <c r="BJ245" s="17" t="s">
        <v>81</v>
      </c>
      <c r="BK245" s="171">
        <f>ROUND(I245*H245,2)</f>
        <v>0</v>
      </c>
      <c r="BL245" s="17" t="s">
        <v>208</v>
      </c>
      <c r="BM245" s="170" t="s">
        <v>354</v>
      </c>
    </row>
    <row r="246" spans="1:65" s="2" customFormat="1" ht="21.75" customHeight="1">
      <c r="A246" s="32"/>
      <c r="B246" s="157"/>
      <c r="C246" s="158" t="s">
        <v>355</v>
      </c>
      <c r="D246" s="158" t="s">
        <v>138</v>
      </c>
      <c r="E246" s="159" t="s">
        <v>356</v>
      </c>
      <c r="F246" s="160" t="s">
        <v>357</v>
      </c>
      <c r="G246" s="161" t="s">
        <v>239</v>
      </c>
      <c r="H246" s="162">
        <v>0.008</v>
      </c>
      <c r="I246" s="163"/>
      <c r="J246" s="164">
        <f>ROUND(I246*H246,2)</f>
        <v>0</v>
      </c>
      <c r="K246" s="165"/>
      <c r="L246" s="33"/>
      <c r="M246" s="166" t="s">
        <v>1</v>
      </c>
      <c r="N246" s="167" t="s">
        <v>42</v>
      </c>
      <c r="O246" s="58"/>
      <c r="P246" s="168">
        <f>O246*H246</f>
        <v>0</v>
      </c>
      <c r="Q246" s="168">
        <v>0</v>
      </c>
      <c r="R246" s="168">
        <f>Q246*H246</f>
        <v>0</v>
      </c>
      <c r="S246" s="168">
        <v>0</v>
      </c>
      <c r="T246" s="169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208</v>
      </c>
      <c r="AT246" s="170" t="s">
        <v>138</v>
      </c>
      <c r="AU246" s="170" t="s">
        <v>81</v>
      </c>
      <c r="AY246" s="17" t="s">
        <v>135</v>
      </c>
      <c r="BE246" s="171">
        <f>IF(N246="základní",J246,0)</f>
        <v>0</v>
      </c>
      <c r="BF246" s="171">
        <f>IF(N246="snížená",J246,0)</f>
        <v>0</v>
      </c>
      <c r="BG246" s="171">
        <f>IF(N246="zákl. přenesená",J246,0)</f>
        <v>0</v>
      </c>
      <c r="BH246" s="171">
        <f>IF(N246="sníž. přenesená",J246,0)</f>
        <v>0</v>
      </c>
      <c r="BI246" s="171">
        <f>IF(N246="nulová",J246,0)</f>
        <v>0</v>
      </c>
      <c r="BJ246" s="17" t="s">
        <v>81</v>
      </c>
      <c r="BK246" s="171">
        <f>ROUND(I246*H246,2)</f>
        <v>0</v>
      </c>
      <c r="BL246" s="17" t="s">
        <v>208</v>
      </c>
      <c r="BM246" s="170" t="s">
        <v>358</v>
      </c>
    </row>
    <row r="247" spans="1:65" s="2" customFormat="1" ht="21.75" customHeight="1">
      <c r="A247" s="32"/>
      <c r="B247" s="157"/>
      <c r="C247" s="158" t="s">
        <v>359</v>
      </c>
      <c r="D247" s="158" t="s">
        <v>138</v>
      </c>
      <c r="E247" s="159" t="s">
        <v>360</v>
      </c>
      <c r="F247" s="160" t="s">
        <v>361</v>
      </c>
      <c r="G247" s="161" t="s">
        <v>239</v>
      </c>
      <c r="H247" s="162">
        <v>0.008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208</v>
      </c>
      <c r="AT247" s="170" t="s">
        <v>138</v>
      </c>
      <c r="AU247" s="170" t="s">
        <v>81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81</v>
      </c>
      <c r="BK247" s="171">
        <f>ROUND(I247*H247,2)</f>
        <v>0</v>
      </c>
      <c r="BL247" s="17" t="s">
        <v>208</v>
      </c>
      <c r="BM247" s="170" t="s">
        <v>362</v>
      </c>
    </row>
    <row r="248" spans="2:63" s="12" customFormat="1" ht="22.9" customHeight="1">
      <c r="B248" s="144"/>
      <c r="D248" s="145" t="s">
        <v>75</v>
      </c>
      <c r="E248" s="155" t="s">
        <v>363</v>
      </c>
      <c r="F248" s="155" t="s">
        <v>364</v>
      </c>
      <c r="I248" s="147"/>
      <c r="J248" s="156">
        <f>BK248</f>
        <v>0</v>
      </c>
      <c r="L248" s="144"/>
      <c r="M248" s="149"/>
      <c r="N248" s="150"/>
      <c r="O248" s="150"/>
      <c r="P248" s="151">
        <f>SUM(P249:P259)</f>
        <v>0</v>
      </c>
      <c r="Q248" s="150"/>
      <c r="R248" s="151">
        <f>SUM(R249:R259)</f>
        <v>0.02018</v>
      </c>
      <c r="S248" s="150"/>
      <c r="T248" s="152">
        <f>SUM(T249:T259)</f>
        <v>0.0027999999999999995</v>
      </c>
      <c r="AR248" s="145" t="s">
        <v>81</v>
      </c>
      <c r="AT248" s="153" t="s">
        <v>75</v>
      </c>
      <c r="AU248" s="153" t="s">
        <v>84</v>
      </c>
      <c r="AY248" s="145" t="s">
        <v>135</v>
      </c>
      <c r="BK248" s="154">
        <f>SUM(BK249:BK259)</f>
        <v>0</v>
      </c>
    </row>
    <row r="249" spans="1:65" s="2" customFormat="1" ht="16.5" customHeight="1">
      <c r="A249" s="32"/>
      <c r="B249" s="157"/>
      <c r="C249" s="158" t="s">
        <v>365</v>
      </c>
      <c r="D249" s="158" t="s">
        <v>138</v>
      </c>
      <c r="E249" s="159" t="s">
        <v>366</v>
      </c>
      <c r="F249" s="160" t="s">
        <v>367</v>
      </c>
      <c r="G249" s="161" t="s">
        <v>303</v>
      </c>
      <c r="H249" s="162">
        <v>10</v>
      </c>
      <c r="I249" s="163"/>
      <c r="J249" s="164">
        <f aca="true" t="shared" si="10" ref="J249:J259">ROUND(I249*H249,2)</f>
        <v>0</v>
      </c>
      <c r="K249" s="165"/>
      <c r="L249" s="33"/>
      <c r="M249" s="166" t="s">
        <v>1</v>
      </c>
      <c r="N249" s="167" t="s">
        <v>42</v>
      </c>
      <c r="O249" s="58"/>
      <c r="P249" s="168">
        <f aca="true" t="shared" si="11" ref="P249:P259">O249*H249</f>
        <v>0</v>
      </c>
      <c r="Q249" s="168">
        <v>0</v>
      </c>
      <c r="R249" s="168">
        <f aca="true" t="shared" si="12" ref="R249:R259">Q249*H249</f>
        <v>0</v>
      </c>
      <c r="S249" s="168">
        <v>0.00028</v>
      </c>
      <c r="T249" s="169">
        <f aca="true" t="shared" si="13" ref="T249:T259">S249*H249</f>
        <v>0.0027999999999999995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208</v>
      </c>
      <c r="AT249" s="170" t="s">
        <v>138</v>
      </c>
      <c r="AU249" s="170" t="s">
        <v>81</v>
      </c>
      <c r="AY249" s="17" t="s">
        <v>135</v>
      </c>
      <c r="BE249" s="171">
        <f aca="true" t="shared" si="14" ref="BE249:BE259">IF(N249="základní",J249,0)</f>
        <v>0</v>
      </c>
      <c r="BF249" s="171">
        <f aca="true" t="shared" si="15" ref="BF249:BF259">IF(N249="snížená",J249,0)</f>
        <v>0</v>
      </c>
      <c r="BG249" s="171">
        <f aca="true" t="shared" si="16" ref="BG249:BG259">IF(N249="zákl. přenesená",J249,0)</f>
        <v>0</v>
      </c>
      <c r="BH249" s="171">
        <f aca="true" t="shared" si="17" ref="BH249:BH259">IF(N249="sníž. přenesená",J249,0)</f>
        <v>0</v>
      </c>
      <c r="BI249" s="171">
        <f aca="true" t="shared" si="18" ref="BI249:BI259">IF(N249="nulová",J249,0)</f>
        <v>0</v>
      </c>
      <c r="BJ249" s="17" t="s">
        <v>81</v>
      </c>
      <c r="BK249" s="171">
        <f aca="true" t="shared" si="19" ref="BK249:BK259">ROUND(I249*H249,2)</f>
        <v>0</v>
      </c>
      <c r="BL249" s="17" t="s">
        <v>208</v>
      </c>
      <c r="BM249" s="170" t="s">
        <v>368</v>
      </c>
    </row>
    <row r="250" spans="1:65" s="2" customFormat="1" ht="21.75" customHeight="1">
      <c r="A250" s="32"/>
      <c r="B250" s="157"/>
      <c r="C250" s="158" t="s">
        <v>369</v>
      </c>
      <c r="D250" s="158" t="s">
        <v>138</v>
      </c>
      <c r="E250" s="159" t="s">
        <v>370</v>
      </c>
      <c r="F250" s="160" t="s">
        <v>371</v>
      </c>
      <c r="G250" s="161" t="s">
        <v>303</v>
      </c>
      <c r="H250" s="162">
        <v>20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0.00042</v>
      </c>
      <c r="R250" s="168">
        <f t="shared" si="12"/>
        <v>0.008400000000000001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208</v>
      </c>
      <c r="AT250" s="170" t="s">
        <v>138</v>
      </c>
      <c r="AU250" s="170" t="s">
        <v>81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81</v>
      </c>
      <c r="BK250" s="171">
        <f t="shared" si="19"/>
        <v>0</v>
      </c>
      <c r="BL250" s="17" t="s">
        <v>208</v>
      </c>
      <c r="BM250" s="170" t="s">
        <v>372</v>
      </c>
    </row>
    <row r="251" spans="1:65" s="2" customFormat="1" ht="21.75" customHeight="1">
      <c r="A251" s="32"/>
      <c r="B251" s="157"/>
      <c r="C251" s="196" t="s">
        <v>373</v>
      </c>
      <c r="D251" s="196" t="s">
        <v>201</v>
      </c>
      <c r="E251" s="197" t="s">
        <v>374</v>
      </c>
      <c r="F251" s="198" t="s">
        <v>375</v>
      </c>
      <c r="G251" s="199" t="s">
        <v>303</v>
      </c>
      <c r="H251" s="200">
        <v>7</v>
      </c>
      <c r="I251" s="201"/>
      <c r="J251" s="202">
        <f t="shared" si="10"/>
        <v>0</v>
      </c>
      <c r="K251" s="203"/>
      <c r="L251" s="204"/>
      <c r="M251" s="205" t="s">
        <v>1</v>
      </c>
      <c r="N251" s="206" t="s">
        <v>42</v>
      </c>
      <c r="O251" s="58"/>
      <c r="P251" s="168">
        <f t="shared" si="11"/>
        <v>0</v>
      </c>
      <c r="Q251" s="168">
        <v>0.00011</v>
      </c>
      <c r="R251" s="168">
        <f t="shared" si="12"/>
        <v>0.0007700000000000001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292</v>
      </c>
      <c r="AT251" s="170" t="s">
        <v>201</v>
      </c>
      <c r="AU251" s="170" t="s">
        <v>81</v>
      </c>
      <c r="AY251" s="17" t="s">
        <v>135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81</v>
      </c>
      <c r="BK251" s="171">
        <f t="shared" si="19"/>
        <v>0</v>
      </c>
      <c r="BL251" s="17" t="s">
        <v>208</v>
      </c>
      <c r="BM251" s="170" t="s">
        <v>376</v>
      </c>
    </row>
    <row r="252" spans="1:65" s="2" customFormat="1" ht="21.75" customHeight="1">
      <c r="A252" s="32"/>
      <c r="B252" s="157"/>
      <c r="C252" s="196" t="s">
        <v>377</v>
      </c>
      <c r="D252" s="196" t="s">
        <v>201</v>
      </c>
      <c r="E252" s="197" t="s">
        <v>378</v>
      </c>
      <c r="F252" s="198" t="s">
        <v>379</v>
      </c>
      <c r="G252" s="199" t="s">
        <v>303</v>
      </c>
      <c r="H252" s="200">
        <v>7</v>
      </c>
      <c r="I252" s="201"/>
      <c r="J252" s="202">
        <f t="shared" si="10"/>
        <v>0</v>
      </c>
      <c r="K252" s="203"/>
      <c r="L252" s="204"/>
      <c r="M252" s="205" t="s">
        <v>1</v>
      </c>
      <c r="N252" s="206" t="s">
        <v>42</v>
      </c>
      <c r="O252" s="58"/>
      <c r="P252" s="168">
        <f t="shared" si="11"/>
        <v>0</v>
      </c>
      <c r="Q252" s="168">
        <v>0.00017</v>
      </c>
      <c r="R252" s="168">
        <f t="shared" si="12"/>
        <v>0.00119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292</v>
      </c>
      <c r="AT252" s="170" t="s">
        <v>201</v>
      </c>
      <c r="AU252" s="170" t="s">
        <v>81</v>
      </c>
      <c r="AY252" s="17" t="s">
        <v>135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81</v>
      </c>
      <c r="BK252" s="171">
        <f t="shared" si="19"/>
        <v>0</v>
      </c>
      <c r="BL252" s="17" t="s">
        <v>208</v>
      </c>
      <c r="BM252" s="170" t="s">
        <v>380</v>
      </c>
    </row>
    <row r="253" spans="1:65" s="2" customFormat="1" ht="21.75" customHeight="1">
      <c r="A253" s="32"/>
      <c r="B253" s="157"/>
      <c r="C253" s="196" t="s">
        <v>381</v>
      </c>
      <c r="D253" s="196" t="s">
        <v>201</v>
      </c>
      <c r="E253" s="197" t="s">
        <v>382</v>
      </c>
      <c r="F253" s="198" t="s">
        <v>383</v>
      </c>
      <c r="G253" s="199" t="s">
        <v>303</v>
      </c>
      <c r="H253" s="200">
        <v>6</v>
      </c>
      <c r="I253" s="201"/>
      <c r="J253" s="202">
        <f t="shared" si="10"/>
        <v>0</v>
      </c>
      <c r="K253" s="203"/>
      <c r="L253" s="204"/>
      <c r="M253" s="205" t="s">
        <v>1</v>
      </c>
      <c r="N253" s="206" t="s">
        <v>42</v>
      </c>
      <c r="O253" s="58"/>
      <c r="P253" s="168">
        <f t="shared" si="11"/>
        <v>0</v>
      </c>
      <c r="Q253" s="168">
        <v>0.00027</v>
      </c>
      <c r="R253" s="168">
        <f t="shared" si="12"/>
        <v>0.00162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292</v>
      </c>
      <c r="AT253" s="170" t="s">
        <v>201</v>
      </c>
      <c r="AU253" s="170" t="s">
        <v>81</v>
      </c>
      <c r="AY253" s="17" t="s">
        <v>135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81</v>
      </c>
      <c r="BK253" s="171">
        <f t="shared" si="19"/>
        <v>0</v>
      </c>
      <c r="BL253" s="17" t="s">
        <v>208</v>
      </c>
      <c r="BM253" s="170" t="s">
        <v>384</v>
      </c>
    </row>
    <row r="254" spans="1:65" s="2" customFormat="1" ht="21.75" customHeight="1">
      <c r="A254" s="32"/>
      <c r="B254" s="157"/>
      <c r="C254" s="158" t="s">
        <v>190</v>
      </c>
      <c r="D254" s="158" t="s">
        <v>138</v>
      </c>
      <c r="E254" s="159" t="s">
        <v>385</v>
      </c>
      <c r="F254" s="160" t="s">
        <v>386</v>
      </c>
      <c r="G254" s="161" t="s">
        <v>387</v>
      </c>
      <c r="H254" s="162">
        <v>1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208</v>
      </c>
      <c r="AT254" s="170" t="s">
        <v>138</v>
      </c>
      <c r="AU254" s="170" t="s">
        <v>81</v>
      </c>
      <c r="AY254" s="17" t="s">
        <v>135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81</v>
      </c>
      <c r="BK254" s="171">
        <f t="shared" si="19"/>
        <v>0</v>
      </c>
      <c r="BL254" s="17" t="s">
        <v>208</v>
      </c>
      <c r="BM254" s="170" t="s">
        <v>388</v>
      </c>
    </row>
    <row r="255" spans="1:65" s="2" customFormat="1" ht="21.75" customHeight="1">
      <c r="A255" s="32"/>
      <c r="B255" s="157"/>
      <c r="C255" s="158" t="s">
        <v>389</v>
      </c>
      <c r="D255" s="158" t="s">
        <v>138</v>
      </c>
      <c r="E255" s="159" t="s">
        <v>390</v>
      </c>
      <c r="F255" s="160" t="s">
        <v>391</v>
      </c>
      <c r="G255" s="161" t="s">
        <v>387</v>
      </c>
      <c r="H255" s="162">
        <v>1</v>
      </c>
      <c r="I255" s="163"/>
      <c r="J255" s="164">
        <f t="shared" si="1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11"/>
        <v>0</v>
      </c>
      <c r="Q255" s="168">
        <v>0</v>
      </c>
      <c r="R255" s="168">
        <f t="shared" si="12"/>
        <v>0</v>
      </c>
      <c r="S255" s="168">
        <v>0</v>
      </c>
      <c r="T255" s="169">
        <f t="shared" si="1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208</v>
      </c>
      <c r="AT255" s="170" t="s">
        <v>138</v>
      </c>
      <c r="AU255" s="170" t="s">
        <v>81</v>
      </c>
      <c r="AY255" s="17" t="s">
        <v>135</v>
      </c>
      <c r="BE255" s="171">
        <f t="shared" si="14"/>
        <v>0</v>
      </c>
      <c r="BF255" s="171">
        <f t="shared" si="15"/>
        <v>0</v>
      </c>
      <c r="BG255" s="171">
        <f t="shared" si="16"/>
        <v>0</v>
      </c>
      <c r="BH255" s="171">
        <f t="shared" si="17"/>
        <v>0</v>
      </c>
      <c r="BI255" s="171">
        <f t="shared" si="18"/>
        <v>0</v>
      </c>
      <c r="BJ255" s="17" t="s">
        <v>81</v>
      </c>
      <c r="BK255" s="171">
        <f t="shared" si="19"/>
        <v>0</v>
      </c>
      <c r="BL255" s="17" t="s">
        <v>208</v>
      </c>
      <c r="BM255" s="170" t="s">
        <v>392</v>
      </c>
    </row>
    <row r="256" spans="1:65" s="2" customFormat="1" ht="21.75" customHeight="1">
      <c r="A256" s="32"/>
      <c r="B256" s="157"/>
      <c r="C256" s="158" t="s">
        <v>393</v>
      </c>
      <c r="D256" s="158" t="s">
        <v>138</v>
      </c>
      <c r="E256" s="159" t="s">
        <v>394</v>
      </c>
      <c r="F256" s="160" t="s">
        <v>395</v>
      </c>
      <c r="G256" s="161" t="s">
        <v>303</v>
      </c>
      <c r="H256" s="162">
        <v>20</v>
      </c>
      <c r="I256" s="163"/>
      <c r="J256" s="164">
        <f t="shared" si="1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11"/>
        <v>0</v>
      </c>
      <c r="Q256" s="168">
        <v>0.0004</v>
      </c>
      <c r="R256" s="168">
        <f t="shared" si="12"/>
        <v>0.008</v>
      </c>
      <c r="S256" s="168">
        <v>0</v>
      </c>
      <c r="T256" s="169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208</v>
      </c>
      <c r="AT256" s="170" t="s">
        <v>138</v>
      </c>
      <c r="AU256" s="170" t="s">
        <v>81</v>
      </c>
      <c r="AY256" s="17" t="s">
        <v>135</v>
      </c>
      <c r="BE256" s="171">
        <f t="shared" si="14"/>
        <v>0</v>
      </c>
      <c r="BF256" s="171">
        <f t="shared" si="15"/>
        <v>0</v>
      </c>
      <c r="BG256" s="171">
        <f t="shared" si="16"/>
        <v>0</v>
      </c>
      <c r="BH256" s="171">
        <f t="shared" si="17"/>
        <v>0</v>
      </c>
      <c r="BI256" s="171">
        <f t="shared" si="18"/>
        <v>0</v>
      </c>
      <c r="BJ256" s="17" t="s">
        <v>81</v>
      </c>
      <c r="BK256" s="171">
        <f t="shared" si="19"/>
        <v>0</v>
      </c>
      <c r="BL256" s="17" t="s">
        <v>208</v>
      </c>
      <c r="BM256" s="170" t="s">
        <v>396</v>
      </c>
    </row>
    <row r="257" spans="1:65" s="2" customFormat="1" ht="16.5" customHeight="1">
      <c r="A257" s="32"/>
      <c r="B257" s="157"/>
      <c r="C257" s="158" t="s">
        <v>397</v>
      </c>
      <c r="D257" s="158" t="s">
        <v>138</v>
      </c>
      <c r="E257" s="159" t="s">
        <v>398</v>
      </c>
      <c r="F257" s="160" t="s">
        <v>399</v>
      </c>
      <c r="G257" s="161" t="s">
        <v>303</v>
      </c>
      <c r="H257" s="162">
        <v>20</v>
      </c>
      <c r="I257" s="163"/>
      <c r="J257" s="164">
        <f t="shared" si="1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11"/>
        <v>0</v>
      </c>
      <c r="Q257" s="168">
        <v>1E-05</v>
      </c>
      <c r="R257" s="168">
        <f t="shared" si="12"/>
        <v>0.0002</v>
      </c>
      <c r="S257" s="168">
        <v>0</v>
      </c>
      <c r="T257" s="16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208</v>
      </c>
      <c r="AT257" s="170" t="s">
        <v>138</v>
      </c>
      <c r="AU257" s="170" t="s">
        <v>81</v>
      </c>
      <c r="AY257" s="17" t="s">
        <v>135</v>
      </c>
      <c r="BE257" s="171">
        <f t="shared" si="14"/>
        <v>0</v>
      </c>
      <c r="BF257" s="171">
        <f t="shared" si="15"/>
        <v>0</v>
      </c>
      <c r="BG257" s="171">
        <f t="shared" si="16"/>
        <v>0</v>
      </c>
      <c r="BH257" s="171">
        <f t="shared" si="17"/>
        <v>0</v>
      </c>
      <c r="BI257" s="171">
        <f t="shared" si="18"/>
        <v>0</v>
      </c>
      <c r="BJ257" s="17" t="s">
        <v>81</v>
      </c>
      <c r="BK257" s="171">
        <f t="shared" si="19"/>
        <v>0</v>
      </c>
      <c r="BL257" s="17" t="s">
        <v>208</v>
      </c>
      <c r="BM257" s="170" t="s">
        <v>400</v>
      </c>
    </row>
    <row r="258" spans="1:65" s="2" customFormat="1" ht="21.75" customHeight="1">
      <c r="A258" s="32"/>
      <c r="B258" s="157"/>
      <c r="C258" s="158" t="s">
        <v>401</v>
      </c>
      <c r="D258" s="158" t="s">
        <v>138</v>
      </c>
      <c r="E258" s="159" t="s">
        <v>402</v>
      </c>
      <c r="F258" s="160" t="s">
        <v>403</v>
      </c>
      <c r="G258" s="161" t="s">
        <v>239</v>
      </c>
      <c r="H258" s="162">
        <v>0.02</v>
      </c>
      <c r="I258" s="163"/>
      <c r="J258" s="164">
        <f t="shared" si="1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11"/>
        <v>0</v>
      </c>
      <c r="Q258" s="168">
        <v>0</v>
      </c>
      <c r="R258" s="168">
        <f t="shared" si="12"/>
        <v>0</v>
      </c>
      <c r="S258" s="168">
        <v>0</v>
      </c>
      <c r="T258" s="169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208</v>
      </c>
      <c r="AT258" s="170" t="s">
        <v>138</v>
      </c>
      <c r="AU258" s="170" t="s">
        <v>81</v>
      </c>
      <c r="AY258" s="17" t="s">
        <v>135</v>
      </c>
      <c r="BE258" s="171">
        <f t="shared" si="14"/>
        <v>0</v>
      </c>
      <c r="BF258" s="171">
        <f t="shared" si="15"/>
        <v>0</v>
      </c>
      <c r="BG258" s="171">
        <f t="shared" si="16"/>
        <v>0</v>
      </c>
      <c r="BH258" s="171">
        <f t="shared" si="17"/>
        <v>0</v>
      </c>
      <c r="BI258" s="171">
        <f t="shared" si="18"/>
        <v>0</v>
      </c>
      <c r="BJ258" s="17" t="s">
        <v>81</v>
      </c>
      <c r="BK258" s="171">
        <f t="shared" si="19"/>
        <v>0</v>
      </c>
      <c r="BL258" s="17" t="s">
        <v>208</v>
      </c>
      <c r="BM258" s="170" t="s">
        <v>404</v>
      </c>
    </row>
    <row r="259" spans="1:65" s="2" customFormat="1" ht="21.75" customHeight="1">
      <c r="A259" s="32"/>
      <c r="B259" s="157"/>
      <c r="C259" s="158" t="s">
        <v>405</v>
      </c>
      <c r="D259" s="158" t="s">
        <v>138</v>
      </c>
      <c r="E259" s="159" t="s">
        <v>406</v>
      </c>
      <c r="F259" s="160" t="s">
        <v>407</v>
      </c>
      <c r="G259" s="161" t="s">
        <v>239</v>
      </c>
      <c r="H259" s="162">
        <v>0.02</v>
      </c>
      <c r="I259" s="163"/>
      <c r="J259" s="164">
        <f t="shared" si="1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11"/>
        <v>0</v>
      </c>
      <c r="Q259" s="168">
        <v>0</v>
      </c>
      <c r="R259" s="168">
        <f t="shared" si="12"/>
        <v>0</v>
      </c>
      <c r="S259" s="168">
        <v>0</v>
      </c>
      <c r="T259" s="169">
        <f t="shared" si="1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208</v>
      </c>
      <c r="AT259" s="170" t="s">
        <v>138</v>
      </c>
      <c r="AU259" s="170" t="s">
        <v>81</v>
      </c>
      <c r="AY259" s="17" t="s">
        <v>135</v>
      </c>
      <c r="BE259" s="171">
        <f t="shared" si="14"/>
        <v>0</v>
      </c>
      <c r="BF259" s="171">
        <f t="shared" si="15"/>
        <v>0</v>
      </c>
      <c r="BG259" s="171">
        <f t="shared" si="16"/>
        <v>0</v>
      </c>
      <c r="BH259" s="171">
        <f t="shared" si="17"/>
        <v>0</v>
      </c>
      <c r="BI259" s="171">
        <f t="shared" si="18"/>
        <v>0</v>
      </c>
      <c r="BJ259" s="17" t="s">
        <v>81</v>
      </c>
      <c r="BK259" s="171">
        <f t="shared" si="19"/>
        <v>0</v>
      </c>
      <c r="BL259" s="17" t="s">
        <v>208</v>
      </c>
      <c r="BM259" s="170" t="s">
        <v>408</v>
      </c>
    </row>
    <row r="260" spans="2:63" s="12" customFormat="1" ht="22.9" customHeight="1">
      <c r="B260" s="144"/>
      <c r="D260" s="145" t="s">
        <v>75</v>
      </c>
      <c r="E260" s="155" t="s">
        <v>409</v>
      </c>
      <c r="F260" s="155" t="s">
        <v>410</v>
      </c>
      <c r="I260" s="147"/>
      <c r="J260" s="156">
        <f>BK260</f>
        <v>0</v>
      </c>
      <c r="L260" s="144"/>
      <c r="M260" s="149"/>
      <c r="N260" s="150"/>
      <c r="O260" s="150"/>
      <c r="P260" s="151">
        <f>SUM(P261:P271)</f>
        <v>0</v>
      </c>
      <c r="Q260" s="150"/>
      <c r="R260" s="151">
        <f>SUM(R261:R271)</f>
        <v>0.0031499999999999996</v>
      </c>
      <c r="S260" s="150"/>
      <c r="T260" s="152">
        <f>SUM(T261:T271)</f>
        <v>0.00645</v>
      </c>
      <c r="AR260" s="145" t="s">
        <v>81</v>
      </c>
      <c r="AT260" s="153" t="s">
        <v>75</v>
      </c>
      <c r="AU260" s="153" t="s">
        <v>84</v>
      </c>
      <c r="AY260" s="145" t="s">
        <v>135</v>
      </c>
      <c r="BK260" s="154">
        <f>SUM(BK261:BK271)</f>
        <v>0</v>
      </c>
    </row>
    <row r="261" spans="1:65" s="2" customFormat="1" ht="21.75" customHeight="1">
      <c r="A261" s="32"/>
      <c r="B261" s="157"/>
      <c r="C261" s="158" t="s">
        <v>411</v>
      </c>
      <c r="D261" s="158" t="s">
        <v>138</v>
      </c>
      <c r="E261" s="159" t="s">
        <v>412</v>
      </c>
      <c r="F261" s="160" t="s">
        <v>413</v>
      </c>
      <c r="G261" s="161" t="s">
        <v>303</v>
      </c>
      <c r="H261" s="162">
        <v>3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0.00011</v>
      </c>
      <c r="R261" s="168">
        <f>Q261*H261</f>
        <v>0.00033</v>
      </c>
      <c r="S261" s="168">
        <v>0.00215</v>
      </c>
      <c r="T261" s="169">
        <f>S261*H261</f>
        <v>0.00645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208</v>
      </c>
      <c r="AT261" s="170" t="s">
        <v>138</v>
      </c>
      <c r="AU261" s="170" t="s">
        <v>81</v>
      </c>
      <c r="AY261" s="17" t="s">
        <v>135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81</v>
      </c>
      <c r="BK261" s="171">
        <f>ROUND(I261*H261,2)</f>
        <v>0</v>
      </c>
      <c r="BL261" s="17" t="s">
        <v>208</v>
      </c>
      <c r="BM261" s="170" t="s">
        <v>414</v>
      </c>
    </row>
    <row r="262" spans="1:65" s="2" customFormat="1" ht="21.75" customHeight="1">
      <c r="A262" s="32"/>
      <c r="B262" s="157"/>
      <c r="C262" s="158" t="s">
        <v>415</v>
      </c>
      <c r="D262" s="158" t="s">
        <v>138</v>
      </c>
      <c r="E262" s="159" t="s">
        <v>416</v>
      </c>
      <c r="F262" s="160" t="s">
        <v>417</v>
      </c>
      <c r="G262" s="161" t="s">
        <v>303</v>
      </c>
      <c r="H262" s="162">
        <v>1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0.0006</v>
      </c>
      <c r="R262" s="168">
        <f>Q262*H262</f>
        <v>0.0006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208</v>
      </c>
      <c r="AT262" s="170" t="s">
        <v>138</v>
      </c>
      <c r="AU262" s="170" t="s">
        <v>81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81</v>
      </c>
      <c r="BK262" s="171">
        <f>ROUND(I262*H262,2)</f>
        <v>0</v>
      </c>
      <c r="BL262" s="17" t="s">
        <v>208</v>
      </c>
      <c r="BM262" s="170" t="s">
        <v>418</v>
      </c>
    </row>
    <row r="263" spans="2:51" s="15" customFormat="1" ht="11.25">
      <c r="B263" s="189"/>
      <c r="D263" s="173" t="s">
        <v>144</v>
      </c>
      <c r="E263" s="190" t="s">
        <v>1</v>
      </c>
      <c r="F263" s="191" t="s">
        <v>419</v>
      </c>
      <c r="H263" s="190" t="s">
        <v>1</v>
      </c>
      <c r="I263" s="192"/>
      <c r="L263" s="189"/>
      <c r="M263" s="193"/>
      <c r="N263" s="194"/>
      <c r="O263" s="194"/>
      <c r="P263" s="194"/>
      <c r="Q263" s="194"/>
      <c r="R263" s="194"/>
      <c r="S263" s="194"/>
      <c r="T263" s="195"/>
      <c r="AT263" s="190" t="s">
        <v>144</v>
      </c>
      <c r="AU263" s="190" t="s">
        <v>81</v>
      </c>
      <c r="AV263" s="15" t="s">
        <v>84</v>
      </c>
      <c r="AW263" s="15" t="s">
        <v>33</v>
      </c>
      <c r="AX263" s="15" t="s">
        <v>76</v>
      </c>
      <c r="AY263" s="190" t="s">
        <v>135</v>
      </c>
    </row>
    <row r="264" spans="2:51" s="13" customFormat="1" ht="11.25">
      <c r="B264" s="172"/>
      <c r="D264" s="173" t="s">
        <v>144</v>
      </c>
      <c r="E264" s="174" t="s">
        <v>1</v>
      </c>
      <c r="F264" s="175" t="s">
        <v>84</v>
      </c>
      <c r="H264" s="176">
        <v>1</v>
      </c>
      <c r="I264" s="177"/>
      <c r="L264" s="172"/>
      <c r="M264" s="178"/>
      <c r="N264" s="179"/>
      <c r="O264" s="179"/>
      <c r="P264" s="179"/>
      <c r="Q264" s="179"/>
      <c r="R264" s="179"/>
      <c r="S264" s="179"/>
      <c r="T264" s="180"/>
      <c r="AT264" s="174" t="s">
        <v>144</v>
      </c>
      <c r="AU264" s="174" t="s">
        <v>81</v>
      </c>
      <c r="AV264" s="13" t="s">
        <v>81</v>
      </c>
      <c r="AW264" s="13" t="s">
        <v>33</v>
      </c>
      <c r="AX264" s="13" t="s">
        <v>84</v>
      </c>
      <c r="AY264" s="174" t="s">
        <v>135</v>
      </c>
    </row>
    <row r="265" spans="1:65" s="2" customFormat="1" ht="21.75" customHeight="1">
      <c r="A265" s="32"/>
      <c r="B265" s="157"/>
      <c r="C265" s="158" t="s">
        <v>420</v>
      </c>
      <c r="D265" s="158" t="s">
        <v>138</v>
      </c>
      <c r="E265" s="159" t="s">
        <v>421</v>
      </c>
      <c r="F265" s="160" t="s">
        <v>422</v>
      </c>
      <c r="G265" s="161" t="s">
        <v>303</v>
      </c>
      <c r="H265" s="162">
        <v>3</v>
      </c>
      <c r="I265" s="163"/>
      <c r="J265" s="164">
        <f aca="true" t="shared" si="20" ref="J265:J271"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 aca="true" t="shared" si="21" ref="P265:P271">O265*H265</f>
        <v>0</v>
      </c>
      <c r="Q265" s="168">
        <v>0.00054</v>
      </c>
      <c r="R265" s="168">
        <f aca="true" t="shared" si="22" ref="R265:R271">Q265*H265</f>
        <v>0.00162</v>
      </c>
      <c r="S265" s="168">
        <v>0</v>
      </c>
      <c r="T265" s="169">
        <f aca="true" t="shared" si="23" ref="T265:T271"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208</v>
      </c>
      <c r="AT265" s="170" t="s">
        <v>138</v>
      </c>
      <c r="AU265" s="170" t="s">
        <v>81</v>
      </c>
      <c r="AY265" s="17" t="s">
        <v>135</v>
      </c>
      <c r="BE265" s="171">
        <f aca="true" t="shared" si="24" ref="BE265:BE271">IF(N265="základní",J265,0)</f>
        <v>0</v>
      </c>
      <c r="BF265" s="171">
        <f aca="true" t="shared" si="25" ref="BF265:BF271">IF(N265="snížená",J265,0)</f>
        <v>0</v>
      </c>
      <c r="BG265" s="171">
        <f aca="true" t="shared" si="26" ref="BG265:BG271">IF(N265="zákl. přenesená",J265,0)</f>
        <v>0</v>
      </c>
      <c r="BH265" s="171">
        <f aca="true" t="shared" si="27" ref="BH265:BH271">IF(N265="sníž. přenesená",J265,0)</f>
        <v>0</v>
      </c>
      <c r="BI265" s="171">
        <f aca="true" t="shared" si="28" ref="BI265:BI271">IF(N265="nulová",J265,0)</f>
        <v>0</v>
      </c>
      <c r="BJ265" s="17" t="s">
        <v>81</v>
      </c>
      <c r="BK265" s="171">
        <f aca="true" t="shared" si="29" ref="BK265:BK271">ROUND(I265*H265,2)</f>
        <v>0</v>
      </c>
      <c r="BL265" s="17" t="s">
        <v>208</v>
      </c>
      <c r="BM265" s="170" t="s">
        <v>423</v>
      </c>
    </row>
    <row r="266" spans="1:65" s="2" customFormat="1" ht="21.75" customHeight="1">
      <c r="A266" s="32"/>
      <c r="B266" s="157"/>
      <c r="C266" s="158" t="s">
        <v>424</v>
      </c>
      <c r="D266" s="158" t="s">
        <v>138</v>
      </c>
      <c r="E266" s="159" t="s">
        <v>425</v>
      </c>
      <c r="F266" s="160" t="s">
        <v>426</v>
      </c>
      <c r="G266" s="161" t="s">
        <v>387</v>
      </c>
      <c r="H266" s="162">
        <v>1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0.0006</v>
      </c>
      <c r="R266" s="168">
        <f t="shared" si="22"/>
        <v>0.0006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208</v>
      </c>
      <c r="AT266" s="170" t="s">
        <v>138</v>
      </c>
      <c r="AU266" s="170" t="s">
        <v>81</v>
      </c>
      <c r="AY266" s="17" t="s">
        <v>135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81</v>
      </c>
      <c r="BK266" s="171">
        <f t="shared" si="29"/>
        <v>0</v>
      </c>
      <c r="BL266" s="17" t="s">
        <v>208</v>
      </c>
      <c r="BM266" s="170" t="s">
        <v>427</v>
      </c>
    </row>
    <row r="267" spans="1:65" s="2" customFormat="1" ht="16.5" customHeight="1">
      <c r="A267" s="32"/>
      <c r="B267" s="157"/>
      <c r="C267" s="158" t="s">
        <v>428</v>
      </c>
      <c r="D267" s="158" t="s">
        <v>138</v>
      </c>
      <c r="E267" s="159" t="s">
        <v>429</v>
      </c>
      <c r="F267" s="160" t="s">
        <v>430</v>
      </c>
      <c r="G267" s="161" t="s">
        <v>198</v>
      </c>
      <c r="H267" s="162">
        <v>2</v>
      </c>
      <c r="I267" s="163"/>
      <c r="J267" s="164">
        <f t="shared" si="2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21"/>
        <v>0</v>
      </c>
      <c r="Q267" s="168">
        <v>0</v>
      </c>
      <c r="R267" s="168">
        <f t="shared" si="22"/>
        <v>0</v>
      </c>
      <c r="S267" s="168">
        <v>0</v>
      </c>
      <c r="T267" s="169">
        <f t="shared" si="2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208</v>
      </c>
      <c r="AT267" s="170" t="s">
        <v>138</v>
      </c>
      <c r="AU267" s="170" t="s">
        <v>81</v>
      </c>
      <c r="AY267" s="17" t="s">
        <v>135</v>
      </c>
      <c r="BE267" s="171">
        <f t="shared" si="24"/>
        <v>0</v>
      </c>
      <c r="BF267" s="171">
        <f t="shared" si="25"/>
        <v>0</v>
      </c>
      <c r="BG267" s="171">
        <f t="shared" si="26"/>
        <v>0</v>
      </c>
      <c r="BH267" s="171">
        <f t="shared" si="27"/>
        <v>0</v>
      </c>
      <c r="BI267" s="171">
        <f t="shared" si="28"/>
        <v>0</v>
      </c>
      <c r="BJ267" s="17" t="s">
        <v>81</v>
      </c>
      <c r="BK267" s="171">
        <f t="shared" si="29"/>
        <v>0</v>
      </c>
      <c r="BL267" s="17" t="s">
        <v>208</v>
      </c>
      <c r="BM267" s="170" t="s">
        <v>431</v>
      </c>
    </row>
    <row r="268" spans="1:65" s="2" customFormat="1" ht="16.5" customHeight="1">
      <c r="A268" s="32"/>
      <c r="B268" s="157"/>
      <c r="C268" s="158" t="s">
        <v>432</v>
      </c>
      <c r="D268" s="158" t="s">
        <v>138</v>
      </c>
      <c r="E268" s="159" t="s">
        <v>433</v>
      </c>
      <c r="F268" s="160" t="s">
        <v>434</v>
      </c>
      <c r="G268" s="161" t="s">
        <v>303</v>
      </c>
      <c r="H268" s="162">
        <v>3</v>
      </c>
      <c r="I268" s="163"/>
      <c r="J268" s="164">
        <f t="shared" si="2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21"/>
        <v>0</v>
      </c>
      <c r="Q268" s="168">
        <v>0</v>
      </c>
      <c r="R268" s="168">
        <f t="shared" si="22"/>
        <v>0</v>
      </c>
      <c r="S268" s="168">
        <v>0</v>
      </c>
      <c r="T268" s="169">
        <f t="shared" si="2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208</v>
      </c>
      <c r="AT268" s="170" t="s">
        <v>138</v>
      </c>
      <c r="AU268" s="170" t="s">
        <v>81</v>
      </c>
      <c r="AY268" s="17" t="s">
        <v>135</v>
      </c>
      <c r="BE268" s="171">
        <f t="shared" si="24"/>
        <v>0</v>
      </c>
      <c r="BF268" s="171">
        <f t="shared" si="25"/>
        <v>0</v>
      </c>
      <c r="BG268" s="171">
        <f t="shared" si="26"/>
        <v>0</v>
      </c>
      <c r="BH268" s="171">
        <f t="shared" si="27"/>
        <v>0</v>
      </c>
      <c r="BI268" s="171">
        <f t="shared" si="28"/>
        <v>0</v>
      </c>
      <c r="BJ268" s="17" t="s">
        <v>81</v>
      </c>
      <c r="BK268" s="171">
        <f t="shared" si="29"/>
        <v>0</v>
      </c>
      <c r="BL268" s="17" t="s">
        <v>208</v>
      </c>
      <c r="BM268" s="170" t="s">
        <v>435</v>
      </c>
    </row>
    <row r="269" spans="1:65" s="2" customFormat="1" ht="16.5" customHeight="1">
      <c r="A269" s="32"/>
      <c r="B269" s="157"/>
      <c r="C269" s="158" t="s">
        <v>436</v>
      </c>
      <c r="D269" s="158" t="s">
        <v>138</v>
      </c>
      <c r="E269" s="159" t="s">
        <v>437</v>
      </c>
      <c r="F269" s="160" t="s">
        <v>438</v>
      </c>
      <c r="G269" s="161" t="s">
        <v>198</v>
      </c>
      <c r="H269" s="162">
        <v>1</v>
      </c>
      <c r="I269" s="163"/>
      <c r="J269" s="164">
        <f t="shared" si="2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21"/>
        <v>0</v>
      </c>
      <c r="Q269" s="168">
        <v>0</v>
      </c>
      <c r="R269" s="168">
        <f t="shared" si="22"/>
        <v>0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208</v>
      </c>
      <c r="AT269" s="170" t="s">
        <v>138</v>
      </c>
      <c r="AU269" s="170" t="s">
        <v>81</v>
      </c>
      <c r="AY269" s="17" t="s">
        <v>135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81</v>
      </c>
      <c r="BK269" s="171">
        <f t="shared" si="29"/>
        <v>0</v>
      </c>
      <c r="BL269" s="17" t="s">
        <v>208</v>
      </c>
      <c r="BM269" s="170" t="s">
        <v>439</v>
      </c>
    </row>
    <row r="270" spans="1:65" s="2" customFormat="1" ht="21.75" customHeight="1">
      <c r="A270" s="32"/>
      <c r="B270" s="157"/>
      <c r="C270" s="158" t="s">
        <v>440</v>
      </c>
      <c r="D270" s="158" t="s">
        <v>138</v>
      </c>
      <c r="E270" s="159" t="s">
        <v>441</v>
      </c>
      <c r="F270" s="160" t="s">
        <v>442</v>
      </c>
      <c r="G270" s="161" t="s">
        <v>239</v>
      </c>
      <c r="H270" s="162">
        <v>0.003</v>
      </c>
      <c r="I270" s="163"/>
      <c r="J270" s="164">
        <f t="shared" si="2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21"/>
        <v>0</v>
      </c>
      <c r="Q270" s="168">
        <v>0</v>
      </c>
      <c r="R270" s="168">
        <f t="shared" si="22"/>
        <v>0</v>
      </c>
      <c r="S270" s="168">
        <v>0</v>
      </c>
      <c r="T270" s="169">
        <f t="shared" si="2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208</v>
      </c>
      <c r="AT270" s="170" t="s">
        <v>138</v>
      </c>
      <c r="AU270" s="170" t="s">
        <v>81</v>
      </c>
      <c r="AY270" s="17" t="s">
        <v>135</v>
      </c>
      <c r="BE270" s="171">
        <f t="shared" si="24"/>
        <v>0</v>
      </c>
      <c r="BF270" s="171">
        <f t="shared" si="25"/>
        <v>0</v>
      </c>
      <c r="BG270" s="171">
        <f t="shared" si="26"/>
        <v>0</v>
      </c>
      <c r="BH270" s="171">
        <f t="shared" si="27"/>
        <v>0</v>
      </c>
      <c r="BI270" s="171">
        <f t="shared" si="28"/>
        <v>0</v>
      </c>
      <c r="BJ270" s="17" t="s">
        <v>81</v>
      </c>
      <c r="BK270" s="171">
        <f t="shared" si="29"/>
        <v>0</v>
      </c>
      <c r="BL270" s="17" t="s">
        <v>208</v>
      </c>
      <c r="BM270" s="170" t="s">
        <v>443</v>
      </c>
    </row>
    <row r="271" spans="1:65" s="2" customFormat="1" ht="21.75" customHeight="1">
      <c r="A271" s="32"/>
      <c r="B271" s="157"/>
      <c r="C271" s="158" t="s">
        <v>444</v>
      </c>
      <c r="D271" s="158" t="s">
        <v>138</v>
      </c>
      <c r="E271" s="159" t="s">
        <v>445</v>
      </c>
      <c r="F271" s="160" t="s">
        <v>446</v>
      </c>
      <c r="G271" s="161" t="s">
        <v>239</v>
      </c>
      <c r="H271" s="162">
        <v>0.003</v>
      </c>
      <c r="I271" s="163"/>
      <c r="J271" s="164">
        <f t="shared" si="2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21"/>
        <v>0</v>
      </c>
      <c r="Q271" s="168">
        <v>0</v>
      </c>
      <c r="R271" s="168">
        <f t="shared" si="22"/>
        <v>0</v>
      </c>
      <c r="S271" s="168">
        <v>0</v>
      </c>
      <c r="T271" s="169">
        <f t="shared" si="2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208</v>
      </c>
      <c r="AT271" s="170" t="s">
        <v>138</v>
      </c>
      <c r="AU271" s="170" t="s">
        <v>81</v>
      </c>
      <c r="AY271" s="17" t="s">
        <v>135</v>
      </c>
      <c r="BE271" s="171">
        <f t="shared" si="24"/>
        <v>0</v>
      </c>
      <c r="BF271" s="171">
        <f t="shared" si="25"/>
        <v>0</v>
      </c>
      <c r="BG271" s="171">
        <f t="shared" si="26"/>
        <v>0</v>
      </c>
      <c r="BH271" s="171">
        <f t="shared" si="27"/>
        <v>0</v>
      </c>
      <c r="BI271" s="171">
        <f t="shared" si="28"/>
        <v>0</v>
      </c>
      <c r="BJ271" s="17" t="s">
        <v>81</v>
      </c>
      <c r="BK271" s="171">
        <f t="shared" si="29"/>
        <v>0</v>
      </c>
      <c r="BL271" s="17" t="s">
        <v>208</v>
      </c>
      <c r="BM271" s="170" t="s">
        <v>447</v>
      </c>
    </row>
    <row r="272" spans="2:63" s="12" customFormat="1" ht="22.9" customHeight="1">
      <c r="B272" s="144"/>
      <c r="D272" s="145" t="s">
        <v>75</v>
      </c>
      <c r="E272" s="155" t="s">
        <v>448</v>
      </c>
      <c r="F272" s="155" t="s">
        <v>449</v>
      </c>
      <c r="I272" s="147"/>
      <c r="J272" s="156">
        <f>BK272</f>
        <v>0</v>
      </c>
      <c r="L272" s="144"/>
      <c r="M272" s="149"/>
      <c r="N272" s="150"/>
      <c r="O272" s="150"/>
      <c r="P272" s="151">
        <f>SUM(P273:P291)</f>
        <v>0</v>
      </c>
      <c r="Q272" s="150"/>
      <c r="R272" s="151">
        <f>SUM(R273:R291)</f>
        <v>0.06511000000000002</v>
      </c>
      <c r="S272" s="150"/>
      <c r="T272" s="152">
        <f>SUM(T273:T291)</f>
        <v>0.07775</v>
      </c>
      <c r="AR272" s="145" t="s">
        <v>81</v>
      </c>
      <c r="AT272" s="153" t="s">
        <v>75</v>
      </c>
      <c r="AU272" s="153" t="s">
        <v>84</v>
      </c>
      <c r="AY272" s="145" t="s">
        <v>135</v>
      </c>
      <c r="BK272" s="154">
        <f>SUM(BK273:BK291)</f>
        <v>0</v>
      </c>
    </row>
    <row r="273" spans="1:65" s="2" customFormat="1" ht="16.5" customHeight="1">
      <c r="A273" s="32"/>
      <c r="B273" s="157"/>
      <c r="C273" s="158" t="s">
        <v>450</v>
      </c>
      <c r="D273" s="158" t="s">
        <v>138</v>
      </c>
      <c r="E273" s="159" t="s">
        <v>451</v>
      </c>
      <c r="F273" s="160" t="s">
        <v>452</v>
      </c>
      <c r="G273" s="161" t="s">
        <v>387</v>
      </c>
      <c r="H273" s="162">
        <v>1</v>
      </c>
      <c r="I273" s="163"/>
      <c r="J273" s="164">
        <f aca="true" t="shared" si="30" ref="J273:J291">ROUND(I273*H273,2)</f>
        <v>0</v>
      </c>
      <c r="K273" s="165"/>
      <c r="L273" s="33"/>
      <c r="M273" s="166" t="s">
        <v>1</v>
      </c>
      <c r="N273" s="167" t="s">
        <v>42</v>
      </c>
      <c r="O273" s="58"/>
      <c r="P273" s="168">
        <f aca="true" t="shared" si="31" ref="P273:P291">O273*H273</f>
        <v>0</v>
      </c>
      <c r="Q273" s="168">
        <v>0</v>
      </c>
      <c r="R273" s="168">
        <f aca="true" t="shared" si="32" ref="R273:R291">Q273*H273</f>
        <v>0</v>
      </c>
      <c r="S273" s="168">
        <v>0.01933</v>
      </c>
      <c r="T273" s="169">
        <f aca="true" t="shared" si="33" ref="T273:T291">S273*H273</f>
        <v>0.01933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208</v>
      </c>
      <c r="AT273" s="170" t="s">
        <v>138</v>
      </c>
      <c r="AU273" s="170" t="s">
        <v>81</v>
      </c>
      <c r="AY273" s="17" t="s">
        <v>135</v>
      </c>
      <c r="BE273" s="171">
        <f aca="true" t="shared" si="34" ref="BE273:BE291">IF(N273="základní",J273,0)</f>
        <v>0</v>
      </c>
      <c r="BF273" s="171">
        <f aca="true" t="shared" si="35" ref="BF273:BF291">IF(N273="snížená",J273,0)</f>
        <v>0</v>
      </c>
      <c r="BG273" s="171">
        <f aca="true" t="shared" si="36" ref="BG273:BG291">IF(N273="zákl. přenesená",J273,0)</f>
        <v>0</v>
      </c>
      <c r="BH273" s="171">
        <f aca="true" t="shared" si="37" ref="BH273:BH291">IF(N273="sníž. přenesená",J273,0)</f>
        <v>0</v>
      </c>
      <c r="BI273" s="171">
        <f aca="true" t="shared" si="38" ref="BI273:BI291">IF(N273="nulová",J273,0)</f>
        <v>0</v>
      </c>
      <c r="BJ273" s="17" t="s">
        <v>81</v>
      </c>
      <c r="BK273" s="171">
        <f aca="true" t="shared" si="39" ref="BK273:BK291">ROUND(I273*H273,2)</f>
        <v>0</v>
      </c>
      <c r="BL273" s="17" t="s">
        <v>208</v>
      </c>
      <c r="BM273" s="170" t="s">
        <v>453</v>
      </c>
    </row>
    <row r="274" spans="1:65" s="2" customFormat="1" ht="21.75" customHeight="1">
      <c r="A274" s="32"/>
      <c r="B274" s="157"/>
      <c r="C274" s="158" t="s">
        <v>454</v>
      </c>
      <c r="D274" s="158" t="s">
        <v>138</v>
      </c>
      <c r="E274" s="159" t="s">
        <v>455</v>
      </c>
      <c r="F274" s="160" t="s">
        <v>456</v>
      </c>
      <c r="G274" s="161" t="s">
        <v>387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0.01382</v>
      </c>
      <c r="R274" s="168">
        <f t="shared" si="32"/>
        <v>0.01382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208</v>
      </c>
      <c r="AT274" s="170" t="s">
        <v>138</v>
      </c>
      <c r="AU274" s="170" t="s">
        <v>81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81</v>
      </c>
      <c r="BK274" s="171">
        <f t="shared" si="39"/>
        <v>0</v>
      </c>
      <c r="BL274" s="17" t="s">
        <v>208</v>
      </c>
      <c r="BM274" s="170" t="s">
        <v>457</v>
      </c>
    </row>
    <row r="275" spans="1:65" s="2" customFormat="1" ht="16.5" customHeight="1">
      <c r="A275" s="32"/>
      <c r="B275" s="157"/>
      <c r="C275" s="158" t="s">
        <v>458</v>
      </c>
      <c r="D275" s="158" t="s">
        <v>138</v>
      </c>
      <c r="E275" s="159" t="s">
        <v>459</v>
      </c>
      <c r="F275" s="160" t="s">
        <v>460</v>
      </c>
      <c r="G275" s="161" t="s">
        <v>387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0.01946</v>
      </c>
      <c r="T275" s="169">
        <f t="shared" si="33"/>
        <v>0.01946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208</v>
      </c>
      <c r="AT275" s="170" t="s">
        <v>138</v>
      </c>
      <c r="AU275" s="170" t="s">
        <v>81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81</v>
      </c>
      <c r="BK275" s="171">
        <f t="shared" si="39"/>
        <v>0</v>
      </c>
      <c r="BL275" s="17" t="s">
        <v>208</v>
      </c>
      <c r="BM275" s="170" t="s">
        <v>461</v>
      </c>
    </row>
    <row r="276" spans="1:65" s="2" customFormat="1" ht="21.75" customHeight="1">
      <c r="A276" s="32"/>
      <c r="B276" s="157"/>
      <c r="C276" s="158" t="s">
        <v>462</v>
      </c>
      <c r="D276" s="158" t="s">
        <v>138</v>
      </c>
      <c r="E276" s="159" t="s">
        <v>463</v>
      </c>
      <c r="F276" s="160" t="s">
        <v>464</v>
      </c>
      <c r="G276" s="161" t="s">
        <v>387</v>
      </c>
      <c r="H276" s="162">
        <v>1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0.01375</v>
      </c>
      <c r="R276" s="168">
        <f t="shared" si="32"/>
        <v>0.01375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208</v>
      </c>
      <c r="AT276" s="170" t="s">
        <v>138</v>
      </c>
      <c r="AU276" s="170" t="s">
        <v>81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81</v>
      </c>
      <c r="BK276" s="171">
        <f t="shared" si="39"/>
        <v>0</v>
      </c>
      <c r="BL276" s="17" t="s">
        <v>208</v>
      </c>
      <c r="BM276" s="170" t="s">
        <v>465</v>
      </c>
    </row>
    <row r="277" spans="1:65" s="2" customFormat="1" ht="16.5" customHeight="1">
      <c r="A277" s="32"/>
      <c r="B277" s="157"/>
      <c r="C277" s="158" t="s">
        <v>466</v>
      </c>
      <c r="D277" s="158" t="s">
        <v>138</v>
      </c>
      <c r="E277" s="159" t="s">
        <v>467</v>
      </c>
      <c r="F277" s="160" t="s">
        <v>468</v>
      </c>
      <c r="G277" s="161" t="s">
        <v>387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0.0329</v>
      </c>
      <c r="T277" s="169">
        <f t="shared" si="33"/>
        <v>0.0329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208</v>
      </c>
      <c r="AT277" s="170" t="s">
        <v>138</v>
      </c>
      <c r="AU277" s="170" t="s">
        <v>81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81</v>
      </c>
      <c r="BK277" s="171">
        <f t="shared" si="39"/>
        <v>0</v>
      </c>
      <c r="BL277" s="17" t="s">
        <v>208</v>
      </c>
      <c r="BM277" s="170" t="s">
        <v>469</v>
      </c>
    </row>
    <row r="278" spans="1:65" s="2" customFormat="1" ht="21.75" customHeight="1">
      <c r="A278" s="32"/>
      <c r="B278" s="157"/>
      <c r="C278" s="158" t="s">
        <v>470</v>
      </c>
      <c r="D278" s="158" t="s">
        <v>138</v>
      </c>
      <c r="E278" s="159" t="s">
        <v>471</v>
      </c>
      <c r="F278" s="160" t="s">
        <v>472</v>
      </c>
      <c r="G278" s="161" t="s">
        <v>387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0.01999</v>
      </c>
      <c r="R278" s="168">
        <f t="shared" si="32"/>
        <v>0.01999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208</v>
      </c>
      <c r="AT278" s="170" t="s">
        <v>138</v>
      </c>
      <c r="AU278" s="170" t="s">
        <v>81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81</v>
      </c>
      <c r="BK278" s="171">
        <f t="shared" si="39"/>
        <v>0</v>
      </c>
      <c r="BL278" s="17" t="s">
        <v>208</v>
      </c>
      <c r="BM278" s="170" t="s">
        <v>473</v>
      </c>
    </row>
    <row r="279" spans="1:65" s="2" customFormat="1" ht="16.5" customHeight="1">
      <c r="A279" s="32"/>
      <c r="B279" s="157"/>
      <c r="C279" s="158" t="s">
        <v>474</v>
      </c>
      <c r="D279" s="158" t="s">
        <v>138</v>
      </c>
      <c r="E279" s="159" t="s">
        <v>475</v>
      </c>
      <c r="F279" s="160" t="s">
        <v>476</v>
      </c>
      <c r="G279" s="161" t="s">
        <v>198</v>
      </c>
      <c r="H279" s="162">
        <v>6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0.00049</v>
      </c>
      <c r="T279" s="169">
        <f t="shared" si="33"/>
        <v>0.00294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208</v>
      </c>
      <c r="AT279" s="170" t="s">
        <v>138</v>
      </c>
      <c r="AU279" s="170" t="s">
        <v>81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81</v>
      </c>
      <c r="BK279" s="171">
        <f t="shared" si="39"/>
        <v>0</v>
      </c>
      <c r="BL279" s="17" t="s">
        <v>208</v>
      </c>
      <c r="BM279" s="170" t="s">
        <v>477</v>
      </c>
    </row>
    <row r="280" spans="1:65" s="2" customFormat="1" ht="16.5" customHeight="1">
      <c r="A280" s="32"/>
      <c r="B280" s="157"/>
      <c r="C280" s="158" t="s">
        <v>478</v>
      </c>
      <c r="D280" s="158" t="s">
        <v>138</v>
      </c>
      <c r="E280" s="159" t="s">
        <v>479</v>
      </c>
      <c r="F280" s="160" t="s">
        <v>480</v>
      </c>
      <c r="G280" s="161" t="s">
        <v>387</v>
      </c>
      <c r="H280" s="162">
        <v>6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0.00189</v>
      </c>
      <c r="R280" s="168">
        <f t="shared" si="32"/>
        <v>0.01134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208</v>
      </c>
      <c r="AT280" s="170" t="s">
        <v>138</v>
      </c>
      <c r="AU280" s="170" t="s">
        <v>81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208</v>
      </c>
      <c r="BM280" s="170" t="s">
        <v>481</v>
      </c>
    </row>
    <row r="281" spans="1:65" s="2" customFormat="1" ht="16.5" customHeight="1">
      <c r="A281" s="32"/>
      <c r="B281" s="157"/>
      <c r="C281" s="158" t="s">
        <v>482</v>
      </c>
      <c r="D281" s="158" t="s">
        <v>138</v>
      </c>
      <c r="E281" s="159" t="s">
        <v>483</v>
      </c>
      <c r="F281" s="160" t="s">
        <v>484</v>
      </c>
      <c r="G281" s="161" t="s">
        <v>387</v>
      </c>
      <c r="H281" s="162">
        <v>2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0.00156</v>
      </c>
      <c r="T281" s="169">
        <f t="shared" si="33"/>
        <v>0.00312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208</v>
      </c>
      <c r="AT281" s="170" t="s">
        <v>138</v>
      </c>
      <c r="AU281" s="170" t="s">
        <v>81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208</v>
      </c>
      <c r="BM281" s="170" t="s">
        <v>485</v>
      </c>
    </row>
    <row r="282" spans="1:65" s="2" customFormat="1" ht="16.5" customHeight="1">
      <c r="A282" s="32"/>
      <c r="B282" s="157"/>
      <c r="C282" s="158" t="s">
        <v>486</v>
      </c>
      <c r="D282" s="158" t="s">
        <v>138</v>
      </c>
      <c r="E282" s="159" t="s">
        <v>487</v>
      </c>
      <c r="F282" s="160" t="s">
        <v>488</v>
      </c>
      <c r="G282" s="161" t="s">
        <v>387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0.0018</v>
      </c>
      <c r="R282" s="168">
        <f t="shared" si="32"/>
        <v>0.0018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208</v>
      </c>
      <c r="AT282" s="170" t="s">
        <v>138</v>
      </c>
      <c r="AU282" s="170" t="s">
        <v>81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208</v>
      </c>
      <c r="BM282" s="170" t="s">
        <v>489</v>
      </c>
    </row>
    <row r="283" spans="1:65" s="2" customFormat="1" ht="21.75" customHeight="1">
      <c r="A283" s="32"/>
      <c r="B283" s="157"/>
      <c r="C283" s="158" t="s">
        <v>490</v>
      </c>
      <c r="D283" s="158" t="s">
        <v>138</v>
      </c>
      <c r="E283" s="159" t="s">
        <v>491</v>
      </c>
      <c r="F283" s="160" t="s">
        <v>492</v>
      </c>
      <c r="G283" s="161" t="s">
        <v>387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0.00196</v>
      </c>
      <c r="R283" s="168">
        <f t="shared" si="32"/>
        <v>0.00196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208</v>
      </c>
      <c r="AT283" s="170" t="s">
        <v>138</v>
      </c>
      <c r="AU283" s="170" t="s">
        <v>81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81</v>
      </c>
      <c r="BK283" s="171">
        <f t="shared" si="39"/>
        <v>0</v>
      </c>
      <c r="BL283" s="17" t="s">
        <v>208</v>
      </c>
      <c r="BM283" s="170" t="s">
        <v>493</v>
      </c>
    </row>
    <row r="284" spans="1:65" s="2" customFormat="1" ht="21.75" customHeight="1">
      <c r="A284" s="32"/>
      <c r="B284" s="157"/>
      <c r="C284" s="158" t="s">
        <v>494</v>
      </c>
      <c r="D284" s="158" t="s">
        <v>138</v>
      </c>
      <c r="E284" s="159" t="s">
        <v>495</v>
      </c>
      <c r="F284" s="160" t="s">
        <v>496</v>
      </c>
      <c r="G284" s="161" t="s">
        <v>198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0.00128</v>
      </c>
      <c r="R284" s="168">
        <f t="shared" si="32"/>
        <v>0.00128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208</v>
      </c>
      <c r="AT284" s="170" t="s">
        <v>138</v>
      </c>
      <c r="AU284" s="170" t="s">
        <v>81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81</v>
      </c>
      <c r="BK284" s="171">
        <f t="shared" si="39"/>
        <v>0</v>
      </c>
      <c r="BL284" s="17" t="s">
        <v>208</v>
      </c>
      <c r="BM284" s="170" t="s">
        <v>497</v>
      </c>
    </row>
    <row r="285" spans="1:65" s="2" customFormat="1" ht="16.5" customHeight="1">
      <c r="A285" s="32"/>
      <c r="B285" s="157"/>
      <c r="C285" s="158" t="s">
        <v>498</v>
      </c>
      <c r="D285" s="158" t="s">
        <v>138</v>
      </c>
      <c r="E285" s="159" t="s">
        <v>499</v>
      </c>
      <c r="F285" s="160" t="s">
        <v>500</v>
      </c>
      <c r="G285" s="161" t="s">
        <v>198</v>
      </c>
      <c r="H285" s="162">
        <v>3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0.00014</v>
      </c>
      <c r="R285" s="168">
        <f t="shared" si="32"/>
        <v>0.00041999999999999996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208</v>
      </c>
      <c r="AT285" s="170" t="s">
        <v>138</v>
      </c>
      <c r="AU285" s="170" t="s">
        <v>81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81</v>
      </c>
      <c r="BK285" s="171">
        <f t="shared" si="39"/>
        <v>0</v>
      </c>
      <c r="BL285" s="17" t="s">
        <v>208</v>
      </c>
      <c r="BM285" s="170" t="s">
        <v>501</v>
      </c>
    </row>
    <row r="286" spans="1:65" s="2" customFormat="1" ht="21.75" customHeight="1">
      <c r="A286" s="32"/>
      <c r="B286" s="157"/>
      <c r="C286" s="196" t="s">
        <v>502</v>
      </c>
      <c r="D286" s="196" t="s">
        <v>201</v>
      </c>
      <c r="E286" s="197" t="s">
        <v>503</v>
      </c>
      <c r="F286" s="198" t="s">
        <v>504</v>
      </c>
      <c r="G286" s="199" t="s">
        <v>198</v>
      </c>
      <c r="H286" s="200">
        <v>1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0.00044</v>
      </c>
      <c r="R286" s="168">
        <f t="shared" si="32"/>
        <v>0.00044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292</v>
      </c>
      <c r="AT286" s="170" t="s">
        <v>201</v>
      </c>
      <c r="AU286" s="170" t="s">
        <v>81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81</v>
      </c>
      <c r="BK286" s="171">
        <f t="shared" si="39"/>
        <v>0</v>
      </c>
      <c r="BL286" s="17" t="s">
        <v>208</v>
      </c>
      <c r="BM286" s="170" t="s">
        <v>505</v>
      </c>
    </row>
    <row r="287" spans="1:65" s="2" customFormat="1" ht="21.75" customHeight="1">
      <c r="A287" s="32"/>
      <c r="B287" s="157"/>
      <c r="C287" s="196" t="s">
        <v>506</v>
      </c>
      <c r="D287" s="196" t="s">
        <v>201</v>
      </c>
      <c r="E287" s="197" t="s">
        <v>507</v>
      </c>
      <c r="F287" s="198" t="s">
        <v>508</v>
      </c>
      <c r="G287" s="199" t="s">
        <v>198</v>
      </c>
      <c r="H287" s="200">
        <v>1</v>
      </c>
      <c r="I287" s="201"/>
      <c r="J287" s="202">
        <f t="shared" si="3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31"/>
        <v>0</v>
      </c>
      <c r="Q287" s="168">
        <v>0</v>
      </c>
      <c r="R287" s="168">
        <f t="shared" si="32"/>
        <v>0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292</v>
      </c>
      <c r="AT287" s="170" t="s">
        <v>201</v>
      </c>
      <c r="AU287" s="170" t="s">
        <v>81</v>
      </c>
      <c r="AY287" s="17" t="s">
        <v>135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81</v>
      </c>
      <c r="BK287" s="171">
        <f t="shared" si="39"/>
        <v>0</v>
      </c>
      <c r="BL287" s="17" t="s">
        <v>208</v>
      </c>
      <c r="BM287" s="170" t="s">
        <v>509</v>
      </c>
    </row>
    <row r="288" spans="1:65" s="2" customFormat="1" ht="16.5" customHeight="1">
      <c r="A288" s="32"/>
      <c r="B288" s="157"/>
      <c r="C288" s="158" t="s">
        <v>510</v>
      </c>
      <c r="D288" s="158" t="s">
        <v>138</v>
      </c>
      <c r="E288" s="159" t="s">
        <v>511</v>
      </c>
      <c r="F288" s="160" t="s">
        <v>512</v>
      </c>
      <c r="G288" s="161" t="s">
        <v>198</v>
      </c>
      <c r="H288" s="162">
        <v>1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0.00031</v>
      </c>
      <c r="R288" s="168">
        <f t="shared" si="32"/>
        <v>0.00031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208</v>
      </c>
      <c r="AT288" s="170" t="s">
        <v>138</v>
      </c>
      <c r="AU288" s="170" t="s">
        <v>81</v>
      </c>
      <c r="AY288" s="17" t="s">
        <v>135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81</v>
      </c>
      <c r="BK288" s="171">
        <f t="shared" si="39"/>
        <v>0</v>
      </c>
      <c r="BL288" s="17" t="s">
        <v>208</v>
      </c>
      <c r="BM288" s="170" t="s">
        <v>513</v>
      </c>
    </row>
    <row r="289" spans="1:65" s="2" customFormat="1" ht="21.75" customHeight="1">
      <c r="A289" s="32"/>
      <c r="B289" s="157"/>
      <c r="C289" s="158" t="s">
        <v>514</v>
      </c>
      <c r="D289" s="158" t="s">
        <v>138</v>
      </c>
      <c r="E289" s="159" t="s">
        <v>515</v>
      </c>
      <c r="F289" s="160" t="s">
        <v>516</v>
      </c>
      <c r="G289" s="161" t="s">
        <v>239</v>
      </c>
      <c r="H289" s="162">
        <v>0.065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</v>
      </c>
      <c r="R289" s="168">
        <f t="shared" si="32"/>
        <v>0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208</v>
      </c>
      <c r="AT289" s="170" t="s">
        <v>138</v>
      </c>
      <c r="AU289" s="170" t="s">
        <v>81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81</v>
      </c>
      <c r="BK289" s="171">
        <f t="shared" si="39"/>
        <v>0</v>
      </c>
      <c r="BL289" s="17" t="s">
        <v>208</v>
      </c>
      <c r="BM289" s="170" t="s">
        <v>517</v>
      </c>
    </row>
    <row r="290" spans="1:65" s="2" customFormat="1" ht="21.75" customHeight="1">
      <c r="A290" s="32"/>
      <c r="B290" s="157"/>
      <c r="C290" s="158" t="s">
        <v>518</v>
      </c>
      <c r="D290" s="158" t="s">
        <v>138</v>
      </c>
      <c r="E290" s="159" t="s">
        <v>519</v>
      </c>
      <c r="F290" s="160" t="s">
        <v>520</v>
      </c>
      <c r="G290" s="161" t="s">
        <v>239</v>
      </c>
      <c r="H290" s="162">
        <v>0.065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</v>
      </c>
      <c r="T290" s="169">
        <f t="shared" si="3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208</v>
      </c>
      <c r="AT290" s="170" t="s">
        <v>138</v>
      </c>
      <c r="AU290" s="170" t="s">
        <v>81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81</v>
      </c>
      <c r="BK290" s="171">
        <f t="shared" si="39"/>
        <v>0</v>
      </c>
      <c r="BL290" s="17" t="s">
        <v>208</v>
      </c>
      <c r="BM290" s="170" t="s">
        <v>521</v>
      </c>
    </row>
    <row r="291" spans="1:65" s="2" customFormat="1" ht="33" customHeight="1">
      <c r="A291" s="32"/>
      <c r="B291" s="157"/>
      <c r="C291" s="158" t="s">
        <v>522</v>
      </c>
      <c r="D291" s="158" t="s">
        <v>138</v>
      </c>
      <c r="E291" s="159" t="s">
        <v>523</v>
      </c>
      <c r="F291" s="160" t="s">
        <v>524</v>
      </c>
      <c r="G291" s="161" t="s">
        <v>525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</v>
      </c>
      <c r="R291" s="168">
        <f t="shared" si="32"/>
        <v>0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208</v>
      </c>
      <c r="AT291" s="170" t="s">
        <v>138</v>
      </c>
      <c r="AU291" s="170" t="s">
        <v>81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81</v>
      </c>
      <c r="BK291" s="171">
        <f t="shared" si="39"/>
        <v>0</v>
      </c>
      <c r="BL291" s="17" t="s">
        <v>208</v>
      </c>
      <c r="BM291" s="170" t="s">
        <v>526</v>
      </c>
    </row>
    <row r="292" spans="2:63" s="12" customFormat="1" ht="22.9" customHeight="1">
      <c r="B292" s="144"/>
      <c r="D292" s="145" t="s">
        <v>75</v>
      </c>
      <c r="E292" s="155" t="s">
        <v>527</v>
      </c>
      <c r="F292" s="155" t="s">
        <v>528</v>
      </c>
      <c r="I292" s="147"/>
      <c r="J292" s="156">
        <f>BK292</f>
        <v>0</v>
      </c>
      <c r="L292" s="144"/>
      <c r="M292" s="149"/>
      <c r="N292" s="150"/>
      <c r="O292" s="150"/>
      <c r="P292" s="151">
        <f>SUM(P293:P295)</f>
        <v>0</v>
      </c>
      <c r="Q292" s="150"/>
      <c r="R292" s="151">
        <f>SUM(R293:R295)</f>
        <v>0.012</v>
      </c>
      <c r="S292" s="150"/>
      <c r="T292" s="152">
        <f>SUM(T293:T295)</f>
        <v>0</v>
      </c>
      <c r="AR292" s="145" t="s">
        <v>81</v>
      </c>
      <c r="AT292" s="153" t="s">
        <v>75</v>
      </c>
      <c r="AU292" s="153" t="s">
        <v>84</v>
      </c>
      <c r="AY292" s="145" t="s">
        <v>135</v>
      </c>
      <c r="BK292" s="154">
        <f>SUM(BK293:BK295)</f>
        <v>0</v>
      </c>
    </row>
    <row r="293" spans="1:65" s="2" customFormat="1" ht="21.75" customHeight="1">
      <c r="A293" s="32"/>
      <c r="B293" s="157"/>
      <c r="C293" s="158" t="s">
        <v>529</v>
      </c>
      <c r="D293" s="158" t="s">
        <v>138</v>
      </c>
      <c r="E293" s="159" t="s">
        <v>530</v>
      </c>
      <c r="F293" s="160" t="s">
        <v>531</v>
      </c>
      <c r="G293" s="161" t="s">
        <v>387</v>
      </c>
      <c r="H293" s="162">
        <v>1</v>
      </c>
      <c r="I293" s="163"/>
      <c r="J293" s="164">
        <f>ROUND(I293*H293,2)</f>
        <v>0</v>
      </c>
      <c r="K293" s="165"/>
      <c r="L293" s="33"/>
      <c r="M293" s="166" t="s">
        <v>1</v>
      </c>
      <c r="N293" s="167" t="s">
        <v>42</v>
      </c>
      <c r="O293" s="58"/>
      <c r="P293" s="168">
        <f>O293*H293</f>
        <v>0</v>
      </c>
      <c r="Q293" s="168">
        <v>0.012</v>
      </c>
      <c r="R293" s="168">
        <f>Q293*H293</f>
        <v>0.012</v>
      </c>
      <c r="S293" s="168">
        <v>0</v>
      </c>
      <c r="T293" s="16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208</v>
      </c>
      <c r="AT293" s="170" t="s">
        <v>138</v>
      </c>
      <c r="AU293" s="170" t="s">
        <v>81</v>
      </c>
      <c r="AY293" s="17" t="s">
        <v>135</v>
      </c>
      <c r="BE293" s="171">
        <f>IF(N293="základní",J293,0)</f>
        <v>0</v>
      </c>
      <c r="BF293" s="171">
        <f>IF(N293="snížená",J293,0)</f>
        <v>0</v>
      </c>
      <c r="BG293" s="171">
        <f>IF(N293="zákl. přenesená",J293,0)</f>
        <v>0</v>
      </c>
      <c r="BH293" s="171">
        <f>IF(N293="sníž. přenesená",J293,0)</f>
        <v>0</v>
      </c>
      <c r="BI293" s="171">
        <f>IF(N293="nulová",J293,0)</f>
        <v>0</v>
      </c>
      <c r="BJ293" s="17" t="s">
        <v>81</v>
      </c>
      <c r="BK293" s="171">
        <f>ROUND(I293*H293,2)</f>
        <v>0</v>
      </c>
      <c r="BL293" s="17" t="s">
        <v>208</v>
      </c>
      <c r="BM293" s="170" t="s">
        <v>532</v>
      </c>
    </row>
    <row r="294" spans="1:65" s="2" customFormat="1" ht="21.75" customHeight="1">
      <c r="A294" s="32"/>
      <c r="B294" s="157"/>
      <c r="C294" s="158" t="s">
        <v>533</v>
      </c>
      <c r="D294" s="158" t="s">
        <v>138</v>
      </c>
      <c r="E294" s="159" t="s">
        <v>534</v>
      </c>
      <c r="F294" s="160" t="s">
        <v>535</v>
      </c>
      <c r="G294" s="161" t="s">
        <v>239</v>
      </c>
      <c r="H294" s="162">
        <v>0.012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</v>
      </c>
      <c r="R294" s="168">
        <f>Q294*H294</f>
        <v>0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208</v>
      </c>
      <c r="AT294" s="170" t="s">
        <v>138</v>
      </c>
      <c r="AU294" s="170" t="s">
        <v>81</v>
      </c>
      <c r="AY294" s="17" t="s">
        <v>135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81</v>
      </c>
      <c r="BK294" s="171">
        <f>ROUND(I294*H294,2)</f>
        <v>0</v>
      </c>
      <c r="BL294" s="17" t="s">
        <v>208</v>
      </c>
      <c r="BM294" s="170" t="s">
        <v>536</v>
      </c>
    </row>
    <row r="295" spans="1:65" s="2" customFormat="1" ht="21.75" customHeight="1">
      <c r="A295" s="32"/>
      <c r="B295" s="157"/>
      <c r="C295" s="158" t="s">
        <v>537</v>
      </c>
      <c r="D295" s="158" t="s">
        <v>138</v>
      </c>
      <c r="E295" s="159" t="s">
        <v>538</v>
      </c>
      <c r="F295" s="160" t="s">
        <v>539</v>
      </c>
      <c r="G295" s="161" t="s">
        <v>239</v>
      </c>
      <c r="H295" s="162">
        <v>0.012</v>
      </c>
      <c r="I295" s="163"/>
      <c r="J295" s="164">
        <f>ROUND(I295*H295,2)</f>
        <v>0</v>
      </c>
      <c r="K295" s="165"/>
      <c r="L295" s="33"/>
      <c r="M295" s="166" t="s">
        <v>1</v>
      </c>
      <c r="N295" s="167" t="s">
        <v>42</v>
      </c>
      <c r="O295" s="58"/>
      <c r="P295" s="168">
        <f>O295*H295</f>
        <v>0</v>
      </c>
      <c r="Q295" s="168">
        <v>0</v>
      </c>
      <c r="R295" s="168">
        <f>Q295*H295</f>
        <v>0</v>
      </c>
      <c r="S295" s="168">
        <v>0</v>
      </c>
      <c r="T295" s="169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208</v>
      </c>
      <c r="AT295" s="170" t="s">
        <v>138</v>
      </c>
      <c r="AU295" s="170" t="s">
        <v>81</v>
      </c>
      <c r="AY295" s="17" t="s">
        <v>135</v>
      </c>
      <c r="BE295" s="171">
        <f>IF(N295="základní",J295,0)</f>
        <v>0</v>
      </c>
      <c r="BF295" s="171">
        <f>IF(N295="snížená",J295,0)</f>
        <v>0</v>
      </c>
      <c r="BG295" s="171">
        <f>IF(N295="zákl. přenesená",J295,0)</f>
        <v>0</v>
      </c>
      <c r="BH295" s="171">
        <f>IF(N295="sníž. přenesená",J295,0)</f>
        <v>0</v>
      </c>
      <c r="BI295" s="171">
        <f>IF(N295="nulová",J295,0)</f>
        <v>0</v>
      </c>
      <c r="BJ295" s="17" t="s">
        <v>81</v>
      </c>
      <c r="BK295" s="171">
        <f>ROUND(I295*H295,2)</f>
        <v>0</v>
      </c>
      <c r="BL295" s="17" t="s">
        <v>208</v>
      </c>
      <c r="BM295" s="170" t="s">
        <v>540</v>
      </c>
    </row>
    <row r="296" spans="2:63" s="12" customFormat="1" ht="22.9" customHeight="1">
      <c r="B296" s="144"/>
      <c r="D296" s="145" t="s">
        <v>75</v>
      </c>
      <c r="E296" s="155" t="s">
        <v>541</v>
      </c>
      <c r="F296" s="155" t="s">
        <v>542</v>
      </c>
      <c r="I296" s="147"/>
      <c r="J296" s="156">
        <f>BK296</f>
        <v>0</v>
      </c>
      <c r="L296" s="144"/>
      <c r="M296" s="149"/>
      <c r="N296" s="150"/>
      <c r="O296" s="150"/>
      <c r="P296" s="151">
        <f>SUM(P297:P313)</f>
        <v>0</v>
      </c>
      <c r="Q296" s="150"/>
      <c r="R296" s="151">
        <f>SUM(R297:R313)</f>
        <v>0.03058</v>
      </c>
      <c r="S296" s="150"/>
      <c r="T296" s="152">
        <f>SUM(T297:T313)</f>
        <v>0</v>
      </c>
      <c r="AR296" s="145" t="s">
        <v>81</v>
      </c>
      <c r="AT296" s="153" t="s">
        <v>75</v>
      </c>
      <c r="AU296" s="153" t="s">
        <v>84</v>
      </c>
      <c r="AY296" s="145" t="s">
        <v>135</v>
      </c>
      <c r="BK296" s="154">
        <f>SUM(BK297:BK313)</f>
        <v>0</v>
      </c>
    </row>
    <row r="297" spans="1:65" s="2" customFormat="1" ht="16.5" customHeight="1">
      <c r="A297" s="32"/>
      <c r="B297" s="157"/>
      <c r="C297" s="158" t="s">
        <v>543</v>
      </c>
      <c r="D297" s="158" t="s">
        <v>138</v>
      </c>
      <c r="E297" s="159" t="s">
        <v>544</v>
      </c>
      <c r="F297" s="160" t="s">
        <v>545</v>
      </c>
      <c r="G297" s="161" t="s">
        <v>198</v>
      </c>
      <c r="H297" s="162">
        <v>2</v>
      </c>
      <c r="I297" s="163"/>
      <c r="J297" s="164">
        <f aca="true" t="shared" si="40" ref="J297:J313">ROUND(I297*H297,2)</f>
        <v>0</v>
      </c>
      <c r="K297" s="165"/>
      <c r="L297" s="33"/>
      <c r="M297" s="166" t="s">
        <v>1</v>
      </c>
      <c r="N297" s="167" t="s">
        <v>42</v>
      </c>
      <c r="O297" s="58"/>
      <c r="P297" s="168">
        <f aca="true" t="shared" si="41" ref="P297:P313">O297*H297</f>
        <v>0</v>
      </c>
      <c r="Q297" s="168">
        <v>0</v>
      </c>
      <c r="R297" s="168">
        <f aca="true" t="shared" si="42" ref="R297:R313">Q297*H297</f>
        <v>0</v>
      </c>
      <c r="S297" s="168">
        <v>0</v>
      </c>
      <c r="T297" s="169">
        <f aca="true" t="shared" si="43" ref="T297:T313"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208</v>
      </c>
      <c r="AT297" s="170" t="s">
        <v>138</v>
      </c>
      <c r="AU297" s="170" t="s">
        <v>81</v>
      </c>
      <c r="AY297" s="17" t="s">
        <v>135</v>
      </c>
      <c r="BE297" s="171">
        <f aca="true" t="shared" si="44" ref="BE297:BE313">IF(N297="základní",J297,0)</f>
        <v>0</v>
      </c>
      <c r="BF297" s="171">
        <f aca="true" t="shared" si="45" ref="BF297:BF313">IF(N297="snížená",J297,0)</f>
        <v>0</v>
      </c>
      <c r="BG297" s="171">
        <f aca="true" t="shared" si="46" ref="BG297:BG313">IF(N297="zákl. přenesená",J297,0)</f>
        <v>0</v>
      </c>
      <c r="BH297" s="171">
        <f aca="true" t="shared" si="47" ref="BH297:BH313">IF(N297="sníž. přenesená",J297,0)</f>
        <v>0</v>
      </c>
      <c r="BI297" s="171">
        <f aca="true" t="shared" si="48" ref="BI297:BI313">IF(N297="nulová",J297,0)</f>
        <v>0</v>
      </c>
      <c r="BJ297" s="17" t="s">
        <v>81</v>
      </c>
      <c r="BK297" s="171">
        <f aca="true" t="shared" si="49" ref="BK297:BK313">ROUND(I297*H297,2)</f>
        <v>0</v>
      </c>
      <c r="BL297" s="17" t="s">
        <v>208</v>
      </c>
      <c r="BM297" s="170" t="s">
        <v>546</v>
      </c>
    </row>
    <row r="298" spans="1:65" s="2" customFormat="1" ht="21.75" customHeight="1">
      <c r="A298" s="32"/>
      <c r="B298" s="157"/>
      <c r="C298" s="196" t="s">
        <v>547</v>
      </c>
      <c r="D298" s="196" t="s">
        <v>201</v>
      </c>
      <c r="E298" s="197" t="s">
        <v>548</v>
      </c>
      <c r="F298" s="198" t="s">
        <v>549</v>
      </c>
      <c r="G298" s="199" t="s">
        <v>198</v>
      </c>
      <c r="H298" s="200">
        <v>2</v>
      </c>
      <c r="I298" s="201"/>
      <c r="J298" s="202">
        <f t="shared" si="40"/>
        <v>0</v>
      </c>
      <c r="K298" s="203"/>
      <c r="L298" s="204"/>
      <c r="M298" s="205" t="s">
        <v>1</v>
      </c>
      <c r="N298" s="206" t="s">
        <v>42</v>
      </c>
      <c r="O298" s="58"/>
      <c r="P298" s="168">
        <f t="shared" si="41"/>
        <v>0</v>
      </c>
      <c r="Q298" s="168">
        <v>2E-05</v>
      </c>
      <c r="R298" s="168">
        <f t="shared" si="42"/>
        <v>4E-05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292</v>
      </c>
      <c r="AT298" s="170" t="s">
        <v>201</v>
      </c>
      <c r="AU298" s="170" t="s">
        <v>81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81</v>
      </c>
      <c r="BK298" s="171">
        <f t="shared" si="49"/>
        <v>0</v>
      </c>
      <c r="BL298" s="17" t="s">
        <v>208</v>
      </c>
      <c r="BM298" s="170" t="s">
        <v>550</v>
      </c>
    </row>
    <row r="299" spans="1:65" s="2" customFormat="1" ht="21.75" customHeight="1">
      <c r="A299" s="32"/>
      <c r="B299" s="157"/>
      <c r="C299" s="158" t="s">
        <v>551</v>
      </c>
      <c r="D299" s="158" t="s">
        <v>138</v>
      </c>
      <c r="E299" s="159" t="s">
        <v>552</v>
      </c>
      <c r="F299" s="160" t="s">
        <v>553</v>
      </c>
      <c r="G299" s="161" t="s">
        <v>303</v>
      </c>
      <c r="H299" s="162">
        <v>70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208</v>
      </c>
      <c r="AT299" s="170" t="s">
        <v>138</v>
      </c>
      <c r="AU299" s="170" t="s">
        <v>81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81</v>
      </c>
      <c r="BK299" s="171">
        <f t="shared" si="49"/>
        <v>0</v>
      </c>
      <c r="BL299" s="17" t="s">
        <v>208</v>
      </c>
      <c r="BM299" s="170" t="s">
        <v>554</v>
      </c>
    </row>
    <row r="300" spans="1:65" s="2" customFormat="1" ht="16.5" customHeight="1">
      <c r="A300" s="32"/>
      <c r="B300" s="157"/>
      <c r="C300" s="196" t="s">
        <v>555</v>
      </c>
      <c r="D300" s="196" t="s">
        <v>201</v>
      </c>
      <c r="E300" s="197" t="s">
        <v>556</v>
      </c>
      <c r="F300" s="198" t="s">
        <v>557</v>
      </c>
      <c r="G300" s="199" t="s">
        <v>303</v>
      </c>
      <c r="H300" s="200">
        <v>40</v>
      </c>
      <c r="I300" s="201"/>
      <c r="J300" s="202">
        <f t="shared" si="40"/>
        <v>0</v>
      </c>
      <c r="K300" s="203"/>
      <c r="L300" s="204"/>
      <c r="M300" s="205" t="s">
        <v>1</v>
      </c>
      <c r="N300" s="206" t="s">
        <v>42</v>
      </c>
      <c r="O300" s="58"/>
      <c r="P300" s="168">
        <f t="shared" si="41"/>
        <v>0</v>
      </c>
      <c r="Q300" s="168">
        <v>0.00017</v>
      </c>
      <c r="R300" s="168">
        <f t="shared" si="42"/>
        <v>0.0068000000000000005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292</v>
      </c>
      <c r="AT300" s="170" t="s">
        <v>201</v>
      </c>
      <c r="AU300" s="170" t="s">
        <v>81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81</v>
      </c>
      <c r="BK300" s="171">
        <f t="shared" si="49"/>
        <v>0</v>
      </c>
      <c r="BL300" s="17" t="s">
        <v>208</v>
      </c>
      <c r="BM300" s="170" t="s">
        <v>558</v>
      </c>
    </row>
    <row r="301" spans="1:65" s="2" customFormat="1" ht="16.5" customHeight="1">
      <c r="A301" s="32"/>
      <c r="B301" s="157"/>
      <c r="C301" s="196" t="s">
        <v>559</v>
      </c>
      <c r="D301" s="196" t="s">
        <v>201</v>
      </c>
      <c r="E301" s="197" t="s">
        <v>560</v>
      </c>
      <c r="F301" s="198" t="s">
        <v>561</v>
      </c>
      <c r="G301" s="199" t="s">
        <v>303</v>
      </c>
      <c r="H301" s="200">
        <v>5</v>
      </c>
      <c r="I301" s="201"/>
      <c r="J301" s="202">
        <f t="shared" si="4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41"/>
        <v>0</v>
      </c>
      <c r="Q301" s="168">
        <v>0.00028</v>
      </c>
      <c r="R301" s="168">
        <f t="shared" si="42"/>
        <v>0.0013999999999999998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292</v>
      </c>
      <c r="AT301" s="170" t="s">
        <v>201</v>
      </c>
      <c r="AU301" s="170" t="s">
        <v>81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81</v>
      </c>
      <c r="BK301" s="171">
        <f t="shared" si="49"/>
        <v>0</v>
      </c>
      <c r="BL301" s="17" t="s">
        <v>208</v>
      </c>
      <c r="BM301" s="170" t="s">
        <v>562</v>
      </c>
    </row>
    <row r="302" spans="1:65" s="2" customFormat="1" ht="21.75" customHeight="1">
      <c r="A302" s="32"/>
      <c r="B302" s="157"/>
      <c r="C302" s="158" t="s">
        <v>563</v>
      </c>
      <c r="D302" s="158" t="s">
        <v>138</v>
      </c>
      <c r="E302" s="159" t="s">
        <v>564</v>
      </c>
      <c r="F302" s="160" t="s">
        <v>565</v>
      </c>
      <c r="G302" s="161" t="s">
        <v>198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208</v>
      </c>
      <c r="AT302" s="170" t="s">
        <v>138</v>
      </c>
      <c r="AU302" s="170" t="s">
        <v>81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81</v>
      </c>
      <c r="BK302" s="171">
        <f t="shared" si="49"/>
        <v>0</v>
      </c>
      <c r="BL302" s="17" t="s">
        <v>208</v>
      </c>
      <c r="BM302" s="170" t="s">
        <v>566</v>
      </c>
    </row>
    <row r="303" spans="1:65" s="2" customFormat="1" ht="21.75" customHeight="1">
      <c r="A303" s="32"/>
      <c r="B303" s="157"/>
      <c r="C303" s="196" t="s">
        <v>567</v>
      </c>
      <c r="D303" s="196" t="s">
        <v>201</v>
      </c>
      <c r="E303" s="197" t="s">
        <v>568</v>
      </c>
      <c r="F303" s="198" t="s">
        <v>569</v>
      </c>
      <c r="G303" s="199" t="s">
        <v>198</v>
      </c>
      <c r="H303" s="200">
        <v>1</v>
      </c>
      <c r="I303" s="201"/>
      <c r="J303" s="202">
        <f t="shared" si="40"/>
        <v>0</v>
      </c>
      <c r="K303" s="203"/>
      <c r="L303" s="204"/>
      <c r="M303" s="205" t="s">
        <v>1</v>
      </c>
      <c r="N303" s="206" t="s">
        <v>42</v>
      </c>
      <c r="O303" s="58"/>
      <c r="P303" s="168">
        <f t="shared" si="41"/>
        <v>0</v>
      </c>
      <c r="Q303" s="168">
        <v>0.0169</v>
      </c>
      <c r="R303" s="168">
        <f t="shared" si="42"/>
        <v>0.0169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292</v>
      </c>
      <c r="AT303" s="170" t="s">
        <v>201</v>
      </c>
      <c r="AU303" s="170" t="s">
        <v>81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81</v>
      </c>
      <c r="BK303" s="171">
        <f t="shared" si="49"/>
        <v>0</v>
      </c>
      <c r="BL303" s="17" t="s">
        <v>208</v>
      </c>
      <c r="BM303" s="170" t="s">
        <v>570</v>
      </c>
    </row>
    <row r="304" spans="1:65" s="2" customFormat="1" ht="21.75" customHeight="1">
      <c r="A304" s="32"/>
      <c r="B304" s="157"/>
      <c r="C304" s="158" t="s">
        <v>571</v>
      </c>
      <c r="D304" s="158" t="s">
        <v>138</v>
      </c>
      <c r="E304" s="159" t="s">
        <v>572</v>
      </c>
      <c r="F304" s="160" t="s">
        <v>573</v>
      </c>
      <c r="G304" s="161" t="s">
        <v>198</v>
      </c>
      <c r="H304" s="162">
        <v>3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208</v>
      </c>
      <c r="AT304" s="170" t="s">
        <v>138</v>
      </c>
      <c r="AU304" s="170" t="s">
        <v>81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208</v>
      </c>
      <c r="BM304" s="170" t="s">
        <v>574</v>
      </c>
    </row>
    <row r="305" spans="1:65" s="2" customFormat="1" ht="21.75" customHeight="1">
      <c r="A305" s="32"/>
      <c r="B305" s="157"/>
      <c r="C305" s="196" t="s">
        <v>575</v>
      </c>
      <c r="D305" s="196" t="s">
        <v>201</v>
      </c>
      <c r="E305" s="197" t="s">
        <v>576</v>
      </c>
      <c r="F305" s="198" t="s">
        <v>577</v>
      </c>
      <c r="G305" s="199" t="s">
        <v>198</v>
      </c>
      <c r="H305" s="200">
        <v>3</v>
      </c>
      <c r="I305" s="201"/>
      <c r="J305" s="202">
        <f t="shared" si="40"/>
        <v>0</v>
      </c>
      <c r="K305" s="203"/>
      <c r="L305" s="204"/>
      <c r="M305" s="205" t="s">
        <v>1</v>
      </c>
      <c r="N305" s="206" t="s">
        <v>42</v>
      </c>
      <c r="O305" s="58"/>
      <c r="P305" s="168">
        <f t="shared" si="41"/>
        <v>0</v>
      </c>
      <c r="Q305" s="168">
        <v>0.0001</v>
      </c>
      <c r="R305" s="168">
        <f t="shared" si="42"/>
        <v>0.00030000000000000003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292</v>
      </c>
      <c r="AT305" s="170" t="s">
        <v>201</v>
      </c>
      <c r="AU305" s="170" t="s">
        <v>81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81</v>
      </c>
      <c r="BK305" s="171">
        <f t="shared" si="49"/>
        <v>0</v>
      </c>
      <c r="BL305" s="17" t="s">
        <v>208</v>
      </c>
      <c r="BM305" s="170" t="s">
        <v>578</v>
      </c>
    </row>
    <row r="306" spans="1:65" s="2" customFormat="1" ht="21.75" customHeight="1">
      <c r="A306" s="32"/>
      <c r="B306" s="157"/>
      <c r="C306" s="158" t="s">
        <v>579</v>
      </c>
      <c r="D306" s="158" t="s">
        <v>138</v>
      </c>
      <c r="E306" s="159" t="s">
        <v>580</v>
      </c>
      <c r="F306" s="160" t="s">
        <v>581</v>
      </c>
      <c r="G306" s="161" t="s">
        <v>198</v>
      </c>
      <c r="H306" s="162">
        <v>2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208</v>
      </c>
      <c r="AT306" s="170" t="s">
        <v>138</v>
      </c>
      <c r="AU306" s="170" t="s">
        <v>81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81</v>
      </c>
      <c r="BK306" s="171">
        <f t="shared" si="49"/>
        <v>0</v>
      </c>
      <c r="BL306" s="17" t="s">
        <v>208</v>
      </c>
      <c r="BM306" s="170" t="s">
        <v>582</v>
      </c>
    </row>
    <row r="307" spans="1:65" s="2" customFormat="1" ht="16.5" customHeight="1">
      <c r="A307" s="32"/>
      <c r="B307" s="157"/>
      <c r="C307" s="196" t="s">
        <v>583</v>
      </c>
      <c r="D307" s="196" t="s">
        <v>201</v>
      </c>
      <c r="E307" s="197" t="s">
        <v>584</v>
      </c>
      <c r="F307" s="198" t="s">
        <v>585</v>
      </c>
      <c r="G307" s="199" t="s">
        <v>198</v>
      </c>
      <c r="H307" s="200">
        <v>2</v>
      </c>
      <c r="I307" s="201"/>
      <c r="J307" s="202">
        <f t="shared" si="40"/>
        <v>0</v>
      </c>
      <c r="K307" s="203"/>
      <c r="L307" s="204"/>
      <c r="M307" s="205" t="s">
        <v>1</v>
      </c>
      <c r="N307" s="206" t="s">
        <v>42</v>
      </c>
      <c r="O307" s="58"/>
      <c r="P307" s="168">
        <f t="shared" si="41"/>
        <v>0</v>
      </c>
      <c r="Q307" s="168">
        <v>0.00027</v>
      </c>
      <c r="R307" s="168">
        <f t="shared" si="42"/>
        <v>0.00054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292</v>
      </c>
      <c r="AT307" s="170" t="s">
        <v>201</v>
      </c>
      <c r="AU307" s="170" t="s">
        <v>81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81</v>
      </c>
      <c r="BK307" s="171">
        <f t="shared" si="49"/>
        <v>0</v>
      </c>
      <c r="BL307" s="17" t="s">
        <v>208</v>
      </c>
      <c r="BM307" s="170" t="s">
        <v>586</v>
      </c>
    </row>
    <row r="308" spans="1:65" s="2" customFormat="1" ht="21.75" customHeight="1">
      <c r="A308" s="32"/>
      <c r="B308" s="157"/>
      <c r="C308" s="158" t="s">
        <v>587</v>
      </c>
      <c r="D308" s="158" t="s">
        <v>138</v>
      </c>
      <c r="E308" s="159" t="s">
        <v>588</v>
      </c>
      <c r="F308" s="160" t="s">
        <v>589</v>
      </c>
      <c r="G308" s="161" t="s">
        <v>198</v>
      </c>
      <c r="H308" s="162">
        <v>2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208</v>
      </c>
      <c r="AT308" s="170" t="s">
        <v>138</v>
      </c>
      <c r="AU308" s="170" t="s">
        <v>81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81</v>
      </c>
      <c r="BK308" s="171">
        <f t="shared" si="49"/>
        <v>0</v>
      </c>
      <c r="BL308" s="17" t="s">
        <v>208</v>
      </c>
      <c r="BM308" s="170" t="s">
        <v>590</v>
      </c>
    </row>
    <row r="309" spans="1:65" s="2" customFormat="1" ht="16.5" customHeight="1">
      <c r="A309" s="32"/>
      <c r="B309" s="157"/>
      <c r="C309" s="196" t="s">
        <v>591</v>
      </c>
      <c r="D309" s="196" t="s">
        <v>201</v>
      </c>
      <c r="E309" s="197" t="s">
        <v>592</v>
      </c>
      <c r="F309" s="198" t="s">
        <v>593</v>
      </c>
      <c r="G309" s="199" t="s">
        <v>198</v>
      </c>
      <c r="H309" s="200">
        <v>2</v>
      </c>
      <c r="I309" s="201"/>
      <c r="J309" s="202">
        <f t="shared" si="40"/>
        <v>0</v>
      </c>
      <c r="K309" s="203"/>
      <c r="L309" s="204"/>
      <c r="M309" s="205" t="s">
        <v>1</v>
      </c>
      <c r="N309" s="206" t="s">
        <v>42</v>
      </c>
      <c r="O309" s="58"/>
      <c r="P309" s="168">
        <f t="shared" si="41"/>
        <v>0</v>
      </c>
      <c r="Q309" s="168">
        <v>0.0008</v>
      </c>
      <c r="R309" s="168">
        <f t="shared" si="42"/>
        <v>0.0016</v>
      </c>
      <c r="S309" s="168">
        <v>0</v>
      </c>
      <c r="T309" s="169">
        <f t="shared" si="4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292</v>
      </c>
      <c r="AT309" s="170" t="s">
        <v>201</v>
      </c>
      <c r="AU309" s="170" t="s">
        <v>81</v>
      </c>
      <c r="AY309" s="17" t="s">
        <v>135</v>
      </c>
      <c r="BE309" s="171">
        <f t="shared" si="44"/>
        <v>0</v>
      </c>
      <c r="BF309" s="171">
        <f t="shared" si="45"/>
        <v>0</v>
      </c>
      <c r="BG309" s="171">
        <f t="shared" si="46"/>
        <v>0</v>
      </c>
      <c r="BH309" s="171">
        <f t="shared" si="47"/>
        <v>0</v>
      </c>
      <c r="BI309" s="171">
        <f t="shared" si="48"/>
        <v>0</v>
      </c>
      <c r="BJ309" s="17" t="s">
        <v>81</v>
      </c>
      <c r="BK309" s="171">
        <f t="shared" si="49"/>
        <v>0</v>
      </c>
      <c r="BL309" s="17" t="s">
        <v>208</v>
      </c>
      <c r="BM309" s="170" t="s">
        <v>594</v>
      </c>
    </row>
    <row r="310" spans="1:65" s="2" customFormat="1" ht="16.5" customHeight="1">
      <c r="A310" s="32"/>
      <c r="B310" s="157"/>
      <c r="C310" s="196" t="s">
        <v>595</v>
      </c>
      <c r="D310" s="196" t="s">
        <v>201</v>
      </c>
      <c r="E310" s="197" t="s">
        <v>596</v>
      </c>
      <c r="F310" s="198" t="s">
        <v>597</v>
      </c>
      <c r="G310" s="199" t="s">
        <v>303</v>
      </c>
      <c r="H310" s="200">
        <v>25</v>
      </c>
      <c r="I310" s="201"/>
      <c r="J310" s="202">
        <f t="shared" si="40"/>
        <v>0</v>
      </c>
      <c r="K310" s="203"/>
      <c r="L310" s="204"/>
      <c r="M310" s="205" t="s">
        <v>1</v>
      </c>
      <c r="N310" s="206" t="s">
        <v>42</v>
      </c>
      <c r="O310" s="58"/>
      <c r="P310" s="168">
        <f t="shared" si="41"/>
        <v>0</v>
      </c>
      <c r="Q310" s="168">
        <v>0.00012</v>
      </c>
      <c r="R310" s="168">
        <f t="shared" si="42"/>
        <v>0.003</v>
      </c>
      <c r="S310" s="168">
        <v>0</v>
      </c>
      <c r="T310" s="169">
        <f t="shared" si="4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292</v>
      </c>
      <c r="AT310" s="170" t="s">
        <v>201</v>
      </c>
      <c r="AU310" s="170" t="s">
        <v>81</v>
      </c>
      <c r="AY310" s="17" t="s">
        <v>135</v>
      </c>
      <c r="BE310" s="171">
        <f t="shared" si="44"/>
        <v>0</v>
      </c>
      <c r="BF310" s="171">
        <f t="shared" si="45"/>
        <v>0</v>
      </c>
      <c r="BG310" s="171">
        <f t="shared" si="46"/>
        <v>0</v>
      </c>
      <c r="BH310" s="171">
        <f t="shared" si="47"/>
        <v>0</v>
      </c>
      <c r="BI310" s="171">
        <f t="shared" si="48"/>
        <v>0</v>
      </c>
      <c r="BJ310" s="17" t="s">
        <v>81</v>
      </c>
      <c r="BK310" s="171">
        <f t="shared" si="49"/>
        <v>0</v>
      </c>
      <c r="BL310" s="17" t="s">
        <v>208</v>
      </c>
      <c r="BM310" s="170" t="s">
        <v>598</v>
      </c>
    </row>
    <row r="311" spans="1:65" s="2" customFormat="1" ht="21.75" customHeight="1">
      <c r="A311" s="32"/>
      <c r="B311" s="157"/>
      <c r="C311" s="158" t="s">
        <v>599</v>
      </c>
      <c r="D311" s="158" t="s">
        <v>138</v>
      </c>
      <c r="E311" s="159" t="s">
        <v>600</v>
      </c>
      <c r="F311" s="160" t="s">
        <v>601</v>
      </c>
      <c r="G311" s="161" t="s">
        <v>198</v>
      </c>
      <c r="H311" s="162">
        <v>1</v>
      </c>
      <c r="I311" s="163"/>
      <c r="J311" s="164">
        <f t="shared" si="40"/>
        <v>0</v>
      </c>
      <c r="K311" s="165"/>
      <c r="L311" s="33"/>
      <c r="M311" s="166" t="s">
        <v>1</v>
      </c>
      <c r="N311" s="167" t="s">
        <v>42</v>
      </c>
      <c r="O311" s="58"/>
      <c r="P311" s="168">
        <f t="shared" si="41"/>
        <v>0</v>
      </c>
      <c r="Q311" s="168">
        <v>0</v>
      </c>
      <c r="R311" s="168">
        <f t="shared" si="42"/>
        <v>0</v>
      </c>
      <c r="S311" s="168">
        <v>0</v>
      </c>
      <c r="T311" s="169">
        <f t="shared" si="4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208</v>
      </c>
      <c r="AT311" s="170" t="s">
        <v>138</v>
      </c>
      <c r="AU311" s="170" t="s">
        <v>81</v>
      </c>
      <c r="AY311" s="17" t="s">
        <v>135</v>
      </c>
      <c r="BE311" s="171">
        <f t="shared" si="44"/>
        <v>0</v>
      </c>
      <c r="BF311" s="171">
        <f t="shared" si="45"/>
        <v>0</v>
      </c>
      <c r="BG311" s="171">
        <f t="shared" si="46"/>
        <v>0</v>
      </c>
      <c r="BH311" s="171">
        <f t="shared" si="47"/>
        <v>0</v>
      </c>
      <c r="BI311" s="171">
        <f t="shared" si="48"/>
        <v>0</v>
      </c>
      <c r="BJ311" s="17" t="s">
        <v>81</v>
      </c>
      <c r="BK311" s="171">
        <f t="shared" si="49"/>
        <v>0</v>
      </c>
      <c r="BL311" s="17" t="s">
        <v>208</v>
      </c>
      <c r="BM311" s="170" t="s">
        <v>602</v>
      </c>
    </row>
    <row r="312" spans="1:65" s="2" customFormat="1" ht="21.75" customHeight="1">
      <c r="A312" s="32"/>
      <c r="B312" s="157"/>
      <c r="C312" s="158" t="s">
        <v>603</v>
      </c>
      <c r="D312" s="158" t="s">
        <v>138</v>
      </c>
      <c r="E312" s="159" t="s">
        <v>604</v>
      </c>
      <c r="F312" s="160" t="s">
        <v>605</v>
      </c>
      <c r="G312" s="161" t="s">
        <v>239</v>
      </c>
      <c r="H312" s="162">
        <v>0.031</v>
      </c>
      <c r="I312" s="163"/>
      <c r="J312" s="164">
        <f t="shared" si="40"/>
        <v>0</v>
      </c>
      <c r="K312" s="165"/>
      <c r="L312" s="33"/>
      <c r="M312" s="166" t="s">
        <v>1</v>
      </c>
      <c r="N312" s="167" t="s">
        <v>42</v>
      </c>
      <c r="O312" s="58"/>
      <c r="P312" s="168">
        <f t="shared" si="41"/>
        <v>0</v>
      </c>
      <c r="Q312" s="168">
        <v>0</v>
      </c>
      <c r="R312" s="168">
        <f t="shared" si="42"/>
        <v>0</v>
      </c>
      <c r="S312" s="168">
        <v>0</v>
      </c>
      <c r="T312" s="169">
        <f t="shared" si="4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208</v>
      </c>
      <c r="AT312" s="170" t="s">
        <v>138</v>
      </c>
      <c r="AU312" s="170" t="s">
        <v>81</v>
      </c>
      <c r="AY312" s="17" t="s">
        <v>135</v>
      </c>
      <c r="BE312" s="171">
        <f t="shared" si="44"/>
        <v>0</v>
      </c>
      <c r="BF312" s="171">
        <f t="shared" si="45"/>
        <v>0</v>
      </c>
      <c r="BG312" s="171">
        <f t="shared" si="46"/>
        <v>0</v>
      </c>
      <c r="BH312" s="171">
        <f t="shared" si="47"/>
        <v>0</v>
      </c>
      <c r="BI312" s="171">
        <f t="shared" si="48"/>
        <v>0</v>
      </c>
      <c r="BJ312" s="17" t="s">
        <v>81</v>
      </c>
      <c r="BK312" s="171">
        <f t="shared" si="49"/>
        <v>0</v>
      </c>
      <c r="BL312" s="17" t="s">
        <v>208</v>
      </c>
      <c r="BM312" s="170" t="s">
        <v>606</v>
      </c>
    </row>
    <row r="313" spans="1:65" s="2" customFormat="1" ht="21.75" customHeight="1">
      <c r="A313" s="32"/>
      <c r="B313" s="157"/>
      <c r="C313" s="158" t="s">
        <v>607</v>
      </c>
      <c r="D313" s="158" t="s">
        <v>138</v>
      </c>
      <c r="E313" s="159" t="s">
        <v>608</v>
      </c>
      <c r="F313" s="160" t="s">
        <v>609</v>
      </c>
      <c r="G313" s="161" t="s">
        <v>239</v>
      </c>
      <c r="H313" s="162">
        <v>0.031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208</v>
      </c>
      <c r="AT313" s="170" t="s">
        <v>138</v>
      </c>
      <c r="AU313" s="170" t="s">
        <v>81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81</v>
      </c>
      <c r="BK313" s="171">
        <f t="shared" si="49"/>
        <v>0</v>
      </c>
      <c r="BL313" s="17" t="s">
        <v>208</v>
      </c>
      <c r="BM313" s="170" t="s">
        <v>610</v>
      </c>
    </row>
    <row r="314" spans="2:63" s="12" customFormat="1" ht="22.9" customHeight="1">
      <c r="B314" s="144"/>
      <c r="D314" s="145" t="s">
        <v>75</v>
      </c>
      <c r="E314" s="155" t="s">
        <v>611</v>
      </c>
      <c r="F314" s="155" t="s">
        <v>612</v>
      </c>
      <c r="I314" s="147"/>
      <c r="J314" s="156">
        <f>BK314</f>
        <v>0</v>
      </c>
      <c r="L314" s="144"/>
      <c r="M314" s="149"/>
      <c r="N314" s="150"/>
      <c r="O314" s="150"/>
      <c r="P314" s="151">
        <f>SUM(P315:P319)</f>
        <v>0</v>
      </c>
      <c r="Q314" s="150"/>
      <c r="R314" s="151">
        <f>SUM(R315:R319)</f>
        <v>0.01</v>
      </c>
      <c r="S314" s="150"/>
      <c r="T314" s="152">
        <f>SUM(T315:T319)</f>
        <v>0.004</v>
      </c>
      <c r="AR314" s="145" t="s">
        <v>81</v>
      </c>
      <c r="AT314" s="153" t="s">
        <v>75</v>
      </c>
      <c r="AU314" s="153" t="s">
        <v>84</v>
      </c>
      <c r="AY314" s="145" t="s">
        <v>135</v>
      </c>
      <c r="BK314" s="154">
        <f>SUM(BK315:BK319)</f>
        <v>0</v>
      </c>
    </row>
    <row r="315" spans="1:65" s="2" customFormat="1" ht="16.5" customHeight="1">
      <c r="A315" s="32"/>
      <c r="B315" s="157"/>
      <c r="C315" s="158" t="s">
        <v>613</v>
      </c>
      <c r="D315" s="158" t="s">
        <v>138</v>
      </c>
      <c r="E315" s="159" t="s">
        <v>614</v>
      </c>
      <c r="F315" s="160" t="s">
        <v>615</v>
      </c>
      <c r="G315" s="161" t="s">
        <v>198</v>
      </c>
      <c r="H315" s="162">
        <v>2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</v>
      </c>
      <c r="R315" s="168">
        <f>Q315*H315</f>
        <v>0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208</v>
      </c>
      <c r="AT315" s="170" t="s">
        <v>138</v>
      </c>
      <c r="AU315" s="170" t="s">
        <v>81</v>
      </c>
      <c r="AY315" s="17" t="s">
        <v>135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81</v>
      </c>
      <c r="BK315" s="171">
        <f>ROUND(I315*H315,2)</f>
        <v>0</v>
      </c>
      <c r="BL315" s="17" t="s">
        <v>208</v>
      </c>
      <c r="BM315" s="170" t="s">
        <v>616</v>
      </c>
    </row>
    <row r="316" spans="1:65" s="2" customFormat="1" ht="16.5" customHeight="1">
      <c r="A316" s="32"/>
      <c r="B316" s="157"/>
      <c r="C316" s="196" t="s">
        <v>617</v>
      </c>
      <c r="D316" s="196" t="s">
        <v>201</v>
      </c>
      <c r="E316" s="197" t="s">
        <v>618</v>
      </c>
      <c r="F316" s="198" t="s">
        <v>619</v>
      </c>
      <c r="G316" s="199" t="s">
        <v>198</v>
      </c>
      <c r="H316" s="200">
        <v>2</v>
      </c>
      <c r="I316" s="201"/>
      <c r="J316" s="202">
        <f>ROUND(I316*H316,2)</f>
        <v>0</v>
      </c>
      <c r="K316" s="203"/>
      <c r="L316" s="204"/>
      <c r="M316" s="205" t="s">
        <v>1</v>
      </c>
      <c r="N316" s="206" t="s">
        <v>42</v>
      </c>
      <c r="O316" s="58"/>
      <c r="P316" s="168">
        <f>O316*H316</f>
        <v>0</v>
      </c>
      <c r="Q316" s="168">
        <v>0.005</v>
      </c>
      <c r="R316" s="168">
        <f>Q316*H316</f>
        <v>0.01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292</v>
      </c>
      <c r="AT316" s="170" t="s">
        <v>201</v>
      </c>
      <c r="AU316" s="170" t="s">
        <v>81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81</v>
      </c>
      <c r="BK316" s="171">
        <f>ROUND(I316*H316,2)</f>
        <v>0</v>
      </c>
      <c r="BL316" s="17" t="s">
        <v>208</v>
      </c>
      <c r="BM316" s="170" t="s">
        <v>620</v>
      </c>
    </row>
    <row r="317" spans="1:65" s="2" customFormat="1" ht="21.75" customHeight="1">
      <c r="A317" s="32"/>
      <c r="B317" s="157"/>
      <c r="C317" s="158" t="s">
        <v>621</v>
      </c>
      <c r="D317" s="158" t="s">
        <v>138</v>
      </c>
      <c r="E317" s="159" t="s">
        <v>622</v>
      </c>
      <c r="F317" s="160" t="s">
        <v>623</v>
      </c>
      <c r="G317" s="161" t="s">
        <v>198</v>
      </c>
      <c r="H317" s="162">
        <v>2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0</v>
      </c>
      <c r="R317" s="168">
        <f>Q317*H317</f>
        <v>0</v>
      </c>
      <c r="S317" s="168">
        <v>0.002</v>
      </c>
      <c r="T317" s="169">
        <f>S317*H317</f>
        <v>0.004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208</v>
      </c>
      <c r="AT317" s="170" t="s">
        <v>138</v>
      </c>
      <c r="AU317" s="170" t="s">
        <v>81</v>
      </c>
      <c r="AY317" s="17" t="s">
        <v>135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81</v>
      </c>
      <c r="BK317" s="171">
        <f>ROUND(I317*H317,2)</f>
        <v>0</v>
      </c>
      <c r="BL317" s="17" t="s">
        <v>208</v>
      </c>
      <c r="BM317" s="170" t="s">
        <v>624</v>
      </c>
    </row>
    <row r="318" spans="1:65" s="2" customFormat="1" ht="21.75" customHeight="1">
      <c r="A318" s="32"/>
      <c r="B318" s="157"/>
      <c r="C318" s="158" t="s">
        <v>625</v>
      </c>
      <c r="D318" s="158" t="s">
        <v>138</v>
      </c>
      <c r="E318" s="159" t="s">
        <v>626</v>
      </c>
      <c r="F318" s="160" t="s">
        <v>627</v>
      </c>
      <c r="G318" s="161" t="s">
        <v>239</v>
      </c>
      <c r="H318" s="162">
        <v>0.01</v>
      </c>
      <c r="I318" s="163"/>
      <c r="J318" s="164">
        <f>ROUND(I318*H318,2)</f>
        <v>0</v>
      </c>
      <c r="K318" s="165"/>
      <c r="L318" s="33"/>
      <c r="M318" s="166" t="s">
        <v>1</v>
      </c>
      <c r="N318" s="167" t="s">
        <v>42</v>
      </c>
      <c r="O318" s="58"/>
      <c r="P318" s="168">
        <f>O318*H318</f>
        <v>0</v>
      </c>
      <c r="Q318" s="168">
        <v>0</v>
      </c>
      <c r="R318" s="168">
        <f>Q318*H318</f>
        <v>0</v>
      </c>
      <c r="S318" s="168">
        <v>0</v>
      </c>
      <c r="T318" s="16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208</v>
      </c>
      <c r="AT318" s="170" t="s">
        <v>138</v>
      </c>
      <c r="AU318" s="170" t="s">
        <v>81</v>
      </c>
      <c r="AY318" s="17" t="s">
        <v>135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7" t="s">
        <v>81</v>
      </c>
      <c r="BK318" s="171">
        <f>ROUND(I318*H318,2)</f>
        <v>0</v>
      </c>
      <c r="BL318" s="17" t="s">
        <v>208</v>
      </c>
      <c r="BM318" s="170" t="s">
        <v>628</v>
      </c>
    </row>
    <row r="319" spans="1:65" s="2" customFormat="1" ht="21.75" customHeight="1">
      <c r="A319" s="32"/>
      <c r="B319" s="157"/>
      <c r="C319" s="158" t="s">
        <v>629</v>
      </c>
      <c r="D319" s="158" t="s">
        <v>138</v>
      </c>
      <c r="E319" s="159" t="s">
        <v>630</v>
      </c>
      <c r="F319" s="160" t="s">
        <v>631</v>
      </c>
      <c r="G319" s="161" t="s">
        <v>239</v>
      </c>
      <c r="H319" s="162">
        <v>0.01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0</v>
      </c>
      <c r="R319" s="168">
        <f>Q319*H319</f>
        <v>0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208</v>
      </c>
      <c r="AT319" s="170" t="s">
        <v>138</v>
      </c>
      <c r="AU319" s="170" t="s">
        <v>81</v>
      </c>
      <c r="AY319" s="17" t="s">
        <v>135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81</v>
      </c>
      <c r="BK319" s="171">
        <f>ROUND(I319*H319,2)</f>
        <v>0</v>
      </c>
      <c r="BL319" s="17" t="s">
        <v>208</v>
      </c>
      <c r="BM319" s="170" t="s">
        <v>632</v>
      </c>
    </row>
    <row r="320" spans="2:63" s="12" customFormat="1" ht="22.9" customHeight="1">
      <c r="B320" s="144"/>
      <c r="D320" s="145" t="s">
        <v>75</v>
      </c>
      <c r="E320" s="155" t="s">
        <v>633</v>
      </c>
      <c r="F320" s="155" t="s">
        <v>634</v>
      </c>
      <c r="I320" s="147"/>
      <c r="J320" s="156">
        <f>BK320</f>
        <v>0</v>
      </c>
      <c r="L320" s="144"/>
      <c r="M320" s="149"/>
      <c r="N320" s="150"/>
      <c r="O320" s="150"/>
      <c r="P320" s="151">
        <f>SUM(P321:P338)</f>
        <v>0</v>
      </c>
      <c r="Q320" s="150"/>
      <c r="R320" s="151">
        <f>SUM(R321:R338)</f>
        <v>0.37924550999999995</v>
      </c>
      <c r="S320" s="150"/>
      <c r="T320" s="152">
        <f>SUM(T321:T338)</f>
        <v>0</v>
      </c>
      <c r="AR320" s="145" t="s">
        <v>81</v>
      </c>
      <c r="AT320" s="153" t="s">
        <v>75</v>
      </c>
      <c r="AU320" s="153" t="s">
        <v>84</v>
      </c>
      <c r="AY320" s="145" t="s">
        <v>135</v>
      </c>
      <c r="BK320" s="154">
        <f>SUM(BK321:BK338)</f>
        <v>0</v>
      </c>
    </row>
    <row r="321" spans="1:65" s="2" customFormat="1" ht="21.75" customHeight="1">
      <c r="A321" s="32"/>
      <c r="B321" s="157"/>
      <c r="C321" s="158" t="s">
        <v>635</v>
      </c>
      <c r="D321" s="158" t="s">
        <v>138</v>
      </c>
      <c r="E321" s="159" t="s">
        <v>636</v>
      </c>
      <c r="F321" s="160" t="s">
        <v>637</v>
      </c>
      <c r="G321" s="161" t="s">
        <v>141</v>
      </c>
      <c r="H321" s="162">
        <v>14.261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0.02541</v>
      </c>
      <c r="R321" s="168">
        <f>Q321*H321</f>
        <v>0.36237200999999997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208</v>
      </c>
      <c r="AT321" s="170" t="s">
        <v>138</v>
      </c>
      <c r="AU321" s="170" t="s">
        <v>81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81</v>
      </c>
      <c r="BK321" s="171">
        <f>ROUND(I321*H321,2)</f>
        <v>0</v>
      </c>
      <c r="BL321" s="17" t="s">
        <v>208</v>
      </c>
      <c r="BM321" s="170" t="s">
        <v>638</v>
      </c>
    </row>
    <row r="322" spans="2:51" s="13" customFormat="1" ht="11.25">
      <c r="B322" s="172"/>
      <c r="D322" s="173" t="s">
        <v>144</v>
      </c>
      <c r="E322" s="174" t="s">
        <v>1</v>
      </c>
      <c r="F322" s="175" t="s">
        <v>639</v>
      </c>
      <c r="H322" s="176">
        <v>6.89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81</v>
      </c>
      <c r="AV322" s="13" t="s">
        <v>81</v>
      </c>
      <c r="AW322" s="13" t="s">
        <v>33</v>
      </c>
      <c r="AX322" s="13" t="s">
        <v>76</v>
      </c>
      <c r="AY322" s="174" t="s">
        <v>135</v>
      </c>
    </row>
    <row r="323" spans="2:51" s="13" customFormat="1" ht="11.25">
      <c r="B323" s="172"/>
      <c r="D323" s="173" t="s">
        <v>144</v>
      </c>
      <c r="E323" s="174" t="s">
        <v>1</v>
      </c>
      <c r="F323" s="175" t="s">
        <v>640</v>
      </c>
      <c r="H323" s="176">
        <v>4.94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81</v>
      </c>
      <c r="AV323" s="13" t="s">
        <v>81</v>
      </c>
      <c r="AW323" s="13" t="s">
        <v>33</v>
      </c>
      <c r="AX323" s="13" t="s">
        <v>76</v>
      </c>
      <c r="AY323" s="174" t="s">
        <v>135</v>
      </c>
    </row>
    <row r="324" spans="2:51" s="13" customFormat="1" ht="11.25">
      <c r="B324" s="172"/>
      <c r="D324" s="173" t="s">
        <v>144</v>
      </c>
      <c r="E324" s="174" t="s">
        <v>1</v>
      </c>
      <c r="F324" s="175" t="s">
        <v>641</v>
      </c>
      <c r="H324" s="176">
        <v>2.431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81</v>
      </c>
      <c r="AV324" s="13" t="s">
        <v>81</v>
      </c>
      <c r="AW324" s="13" t="s">
        <v>33</v>
      </c>
      <c r="AX324" s="13" t="s">
        <v>76</v>
      </c>
      <c r="AY324" s="174" t="s">
        <v>135</v>
      </c>
    </row>
    <row r="325" spans="2:51" s="14" customFormat="1" ht="11.25">
      <c r="B325" s="181"/>
      <c r="D325" s="173" t="s">
        <v>144</v>
      </c>
      <c r="E325" s="182" t="s">
        <v>1</v>
      </c>
      <c r="F325" s="183" t="s">
        <v>152</v>
      </c>
      <c r="H325" s="184">
        <v>14.261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2" t="s">
        <v>144</v>
      </c>
      <c r="AU325" s="182" t="s">
        <v>81</v>
      </c>
      <c r="AV325" s="14" t="s">
        <v>142</v>
      </c>
      <c r="AW325" s="14" t="s">
        <v>33</v>
      </c>
      <c r="AX325" s="14" t="s">
        <v>84</v>
      </c>
      <c r="AY325" s="182" t="s">
        <v>135</v>
      </c>
    </row>
    <row r="326" spans="1:65" s="2" customFormat="1" ht="21.75" customHeight="1">
      <c r="A326" s="32"/>
      <c r="B326" s="157"/>
      <c r="C326" s="158" t="s">
        <v>642</v>
      </c>
      <c r="D326" s="158" t="s">
        <v>138</v>
      </c>
      <c r="E326" s="159" t="s">
        <v>643</v>
      </c>
      <c r="F326" s="160" t="s">
        <v>644</v>
      </c>
      <c r="G326" s="161" t="s">
        <v>303</v>
      </c>
      <c r="H326" s="162">
        <v>29.66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4E-05</v>
      </c>
      <c r="R326" s="168">
        <f>Q326*H326</f>
        <v>0.0011864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208</v>
      </c>
      <c r="AT326" s="170" t="s">
        <v>138</v>
      </c>
      <c r="AU326" s="170" t="s">
        <v>81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81</v>
      </c>
      <c r="BK326" s="171">
        <f>ROUND(I326*H326,2)</f>
        <v>0</v>
      </c>
      <c r="BL326" s="17" t="s">
        <v>208</v>
      </c>
      <c r="BM326" s="170" t="s">
        <v>645</v>
      </c>
    </row>
    <row r="327" spans="2:51" s="13" customFormat="1" ht="11.25">
      <c r="B327" s="172"/>
      <c r="D327" s="173" t="s">
        <v>144</v>
      </c>
      <c r="E327" s="174" t="s">
        <v>1</v>
      </c>
      <c r="F327" s="175" t="s">
        <v>646</v>
      </c>
      <c r="H327" s="176">
        <v>2.65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81</v>
      </c>
      <c r="AV327" s="13" t="s">
        <v>81</v>
      </c>
      <c r="AW327" s="13" t="s">
        <v>33</v>
      </c>
      <c r="AX327" s="13" t="s">
        <v>76</v>
      </c>
      <c r="AY327" s="174" t="s">
        <v>135</v>
      </c>
    </row>
    <row r="328" spans="2:51" s="13" customFormat="1" ht="11.25">
      <c r="B328" s="172"/>
      <c r="D328" s="173" t="s">
        <v>144</v>
      </c>
      <c r="E328" s="174" t="s">
        <v>1</v>
      </c>
      <c r="F328" s="175" t="s">
        <v>647</v>
      </c>
      <c r="H328" s="176">
        <v>4.34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81</v>
      </c>
      <c r="AV328" s="13" t="s">
        <v>81</v>
      </c>
      <c r="AW328" s="13" t="s">
        <v>33</v>
      </c>
      <c r="AX328" s="13" t="s">
        <v>76</v>
      </c>
      <c r="AY328" s="174" t="s">
        <v>135</v>
      </c>
    </row>
    <row r="329" spans="2:51" s="13" customFormat="1" ht="11.25">
      <c r="B329" s="172"/>
      <c r="D329" s="173" t="s">
        <v>144</v>
      </c>
      <c r="E329" s="174" t="s">
        <v>1</v>
      </c>
      <c r="F329" s="175" t="s">
        <v>648</v>
      </c>
      <c r="H329" s="176">
        <v>7.07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144</v>
      </c>
      <c r="AU329" s="174" t="s">
        <v>81</v>
      </c>
      <c r="AV329" s="13" t="s">
        <v>81</v>
      </c>
      <c r="AW329" s="13" t="s">
        <v>33</v>
      </c>
      <c r="AX329" s="13" t="s">
        <v>76</v>
      </c>
      <c r="AY329" s="174" t="s">
        <v>135</v>
      </c>
    </row>
    <row r="330" spans="2:51" s="13" customFormat="1" ht="11.25">
      <c r="B330" s="172"/>
      <c r="D330" s="173" t="s">
        <v>144</v>
      </c>
      <c r="E330" s="174" t="s">
        <v>1</v>
      </c>
      <c r="F330" s="175" t="s">
        <v>649</v>
      </c>
      <c r="H330" s="176">
        <v>15.6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144</v>
      </c>
      <c r="AU330" s="174" t="s">
        <v>81</v>
      </c>
      <c r="AV330" s="13" t="s">
        <v>81</v>
      </c>
      <c r="AW330" s="13" t="s">
        <v>33</v>
      </c>
      <c r="AX330" s="13" t="s">
        <v>76</v>
      </c>
      <c r="AY330" s="174" t="s">
        <v>135</v>
      </c>
    </row>
    <row r="331" spans="2:51" s="14" customFormat="1" ht="11.25">
      <c r="B331" s="181"/>
      <c r="D331" s="173" t="s">
        <v>144</v>
      </c>
      <c r="E331" s="182" t="s">
        <v>1</v>
      </c>
      <c r="F331" s="183" t="s">
        <v>152</v>
      </c>
      <c r="H331" s="184">
        <v>29.66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2" t="s">
        <v>144</v>
      </c>
      <c r="AU331" s="182" t="s">
        <v>81</v>
      </c>
      <c r="AV331" s="14" t="s">
        <v>142</v>
      </c>
      <c r="AW331" s="14" t="s">
        <v>33</v>
      </c>
      <c r="AX331" s="14" t="s">
        <v>84</v>
      </c>
      <c r="AY331" s="182" t="s">
        <v>135</v>
      </c>
    </row>
    <row r="332" spans="1:65" s="2" customFormat="1" ht="16.5" customHeight="1">
      <c r="A332" s="32"/>
      <c r="B332" s="157"/>
      <c r="C332" s="158" t="s">
        <v>650</v>
      </c>
      <c r="D332" s="158" t="s">
        <v>138</v>
      </c>
      <c r="E332" s="159" t="s">
        <v>651</v>
      </c>
      <c r="F332" s="160" t="s">
        <v>652</v>
      </c>
      <c r="G332" s="161" t="s">
        <v>141</v>
      </c>
      <c r="H332" s="162">
        <v>14.261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208</v>
      </c>
      <c r="AT332" s="170" t="s">
        <v>138</v>
      </c>
      <c r="AU332" s="170" t="s">
        <v>81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81</v>
      </c>
      <c r="BK332" s="171">
        <f>ROUND(I332*H332,2)</f>
        <v>0</v>
      </c>
      <c r="BL332" s="17" t="s">
        <v>208</v>
      </c>
      <c r="BM332" s="170" t="s">
        <v>653</v>
      </c>
    </row>
    <row r="333" spans="1:65" s="2" customFormat="1" ht="21.75" customHeight="1">
      <c r="A333" s="32"/>
      <c r="B333" s="157"/>
      <c r="C333" s="158" t="s">
        <v>654</v>
      </c>
      <c r="D333" s="158" t="s">
        <v>138</v>
      </c>
      <c r="E333" s="159" t="s">
        <v>655</v>
      </c>
      <c r="F333" s="160" t="s">
        <v>656</v>
      </c>
      <c r="G333" s="161" t="s">
        <v>141</v>
      </c>
      <c r="H333" s="162">
        <v>14.261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0.0007</v>
      </c>
      <c r="R333" s="168">
        <f>Q333*H333</f>
        <v>0.009982699999999999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208</v>
      </c>
      <c r="AT333" s="170" t="s">
        <v>138</v>
      </c>
      <c r="AU333" s="170" t="s">
        <v>81</v>
      </c>
      <c r="AY333" s="17" t="s">
        <v>135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81</v>
      </c>
      <c r="BK333" s="171">
        <f>ROUND(I333*H333,2)</f>
        <v>0</v>
      </c>
      <c r="BL333" s="17" t="s">
        <v>208</v>
      </c>
      <c r="BM333" s="170" t="s">
        <v>657</v>
      </c>
    </row>
    <row r="334" spans="1:65" s="2" customFormat="1" ht="16.5" customHeight="1">
      <c r="A334" s="32"/>
      <c r="B334" s="157"/>
      <c r="C334" s="158" t="s">
        <v>658</v>
      </c>
      <c r="D334" s="158" t="s">
        <v>138</v>
      </c>
      <c r="E334" s="159" t="s">
        <v>659</v>
      </c>
      <c r="F334" s="160" t="s">
        <v>660</v>
      </c>
      <c r="G334" s="161" t="s">
        <v>141</v>
      </c>
      <c r="H334" s="162">
        <v>28.522</v>
      </c>
      <c r="I334" s="163"/>
      <c r="J334" s="164">
        <f>ROUND(I334*H334,2)</f>
        <v>0</v>
      </c>
      <c r="K334" s="165"/>
      <c r="L334" s="33"/>
      <c r="M334" s="166" t="s">
        <v>1</v>
      </c>
      <c r="N334" s="167" t="s">
        <v>42</v>
      </c>
      <c r="O334" s="58"/>
      <c r="P334" s="168">
        <f>O334*H334</f>
        <v>0</v>
      </c>
      <c r="Q334" s="168">
        <v>0.0002</v>
      </c>
      <c r="R334" s="168">
        <f>Q334*H334</f>
        <v>0.0057044</v>
      </c>
      <c r="S334" s="168">
        <v>0</v>
      </c>
      <c r="T334" s="16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208</v>
      </c>
      <c r="AT334" s="170" t="s">
        <v>138</v>
      </c>
      <c r="AU334" s="170" t="s">
        <v>81</v>
      </c>
      <c r="AY334" s="17" t="s">
        <v>135</v>
      </c>
      <c r="BE334" s="171">
        <f>IF(N334="základní",J334,0)</f>
        <v>0</v>
      </c>
      <c r="BF334" s="171">
        <f>IF(N334="snížená",J334,0)</f>
        <v>0</v>
      </c>
      <c r="BG334" s="171">
        <f>IF(N334="zákl. přenesená",J334,0)</f>
        <v>0</v>
      </c>
      <c r="BH334" s="171">
        <f>IF(N334="sníž. přenesená",J334,0)</f>
        <v>0</v>
      </c>
      <c r="BI334" s="171">
        <f>IF(N334="nulová",J334,0)</f>
        <v>0</v>
      </c>
      <c r="BJ334" s="17" t="s">
        <v>81</v>
      </c>
      <c r="BK334" s="171">
        <f>ROUND(I334*H334,2)</f>
        <v>0</v>
      </c>
      <c r="BL334" s="17" t="s">
        <v>208</v>
      </c>
      <c r="BM334" s="170" t="s">
        <v>661</v>
      </c>
    </row>
    <row r="335" spans="2:51" s="13" customFormat="1" ht="11.25">
      <c r="B335" s="172"/>
      <c r="D335" s="173" t="s">
        <v>144</v>
      </c>
      <c r="E335" s="174" t="s">
        <v>1</v>
      </c>
      <c r="F335" s="175" t="s">
        <v>662</v>
      </c>
      <c r="H335" s="176">
        <v>28.522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81</v>
      </c>
      <c r="AV335" s="13" t="s">
        <v>81</v>
      </c>
      <c r="AW335" s="13" t="s">
        <v>33</v>
      </c>
      <c r="AX335" s="13" t="s">
        <v>76</v>
      </c>
      <c r="AY335" s="174" t="s">
        <v>135</v>
      </c>
    </row>
    <row r="336" spans="2:51" s="14" customFormat="1" ht="11.25">
      <c r="B336" s="181"/>
      <c r="D336" s="173" t="s">
        <v>144</v>
      </c>
      <c r="E336" s="182" t="s">
        <v>1</v>
      </c>
      <c r="F336" s="183" t="s">
        <v>152</v>
      </c>
      <c r="H336" s="184">
        <v>28.522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2" t="s">
        <v>144</v>
      </c>
      <c r="AU336" s="182" t="s">
        <v>81</v>
      </c>
      <c r="AV336" s="14" t="s">
        <v>142</v>
      </c>
      <c r="AW336" s="14" t="s">
        <v>33</v>
      </c>
      <c r="AX336" s="14" t="s">
        <v>84</v>
      </c>
      <c r="AY336" s="182" t="s">
        <v>135</v>
      </c>
    </row>
    <row r="337" spans="1:65" s="2" customFormat="1" ht="21.75" customHeight="1">
      <c r="A337" s="32"/>
      <c r="B337" s="157"/>
      <c r="C337" s="158" t="s">
        <v>663</v>
      </c>
      <c r="D337" s="158" t="s">
        <v>138</v>
      </c>
      <c r="E337" s="159" t="s">
        <v>664</v>
      </c>
      <c r="F337" s="160" t="s">
        <v>665</v>
      </c>
      <c r="G337" s="161" t="s">
        <v>239</v>
      </c>
      <c r="H337" s="162">
        <v>0.379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</v>
      </c>
      <c r="R337" s="168">
        <f>Q337*H337</f>
        <v>0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208</v>
      </c>
      <c r="AT337" s="170" t="s">
        <v>138</v>
      </c>
      <c r="AU337" s="170" t="s">
        <v>81</v>
      </c>
      <c r="AY337" s="17" t="s">
        <v>135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81</v>
      </c>
      <c r="BK337" s="171">
        <f>ROUND(I337*H337,2)</f>
        <v>0</v>
      </c>
      <c r="BL337" s="17" t="s">
        <v>208</v>
      </c>
      <c r="BM337" s="170" t="s">
        <v>666</v>
      </c>
    </row>
    <row r="338" spans="1:65" s="2" customFormat="1" ht="21.75" customHeight="1">
      <c r="A338" s="32"/>
      <c r="B338" s="157"/>
      <c r="C338" s="158" t="s">
        <v>667</v>
      </c>
      <c r="D338" s="158" t="s">
        <v>138</v>
      </c>
      <c r="E338" s="159" t="s">
        <v>668</v>
      </c>
      <c r="F338" s="160" t="s">
        <v>669</v>
      </c>
      <c r="G338" s="161" t="s">
        <v>239</v>
      </c>
      <c r="H338" s="162">
        <v>0.379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</v>
      </c>
      <c r="R338" s="168">
        <f>Q338*H338</f>
        <v>0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208</v>
      </c>
      <c r="AT338" s="170" t="s">
        <v>138</v>
      </c>
      <c r="AU338" s="170" t="s">
        <v>81</v>
      </c>
      <c r="AY338" s="17" t="s">
        <v>135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81</v>
      </c>
      <c r="BK338" s="171">
        <f>ROUND(I338*H338,2)</f>
        <v>0</v>
      </c>
      <c r="BL338" s="17" t="s">
        <v>208</v>
      </c>
      <c r="BM338" s="170" t="s">
        <v>670</v>
      </c>
    </row>
    <row r="339" spans="2:63" s="12" customFormat="1" ht="22.9" customHeight="1">
      <c r="B339" s="144"/>
      <c r="D339" s="145" t="s">
        <v>75</v>
      </c>
      <c r="E339" s="155" t="s">
        <v>671</v>
      </c>
      <c r="F339" s="155" t="s">
        <v>672</v>
      </c>
      <c r="I339" s="147"/>
      <c r="J339" s="156">
        <f>BK339</f>
        <v>0</v>
      </c>
      <c r="L339" s="144"/>
      <c r="M339" s="149"/>
      <c r="N339" s="150"/>
      <c r="O339" s="150"/>
      <c r="P339" s="151">
        <f>SUM(P340:P354)</f>
        <v>0</v>
      </c>
      <c r="Q339" s="150"/>
      <c r="R339" s="151">
        <f>SUM(R340:R354)</f>
        <v>0.037</v>
      </c>
      <c r="S339" s="150"/>
      <c r="T339" s="152">
        <f>SUM(T340:T354)</f>
        <v>0.0929305</v>
      </c>
      <c r="AR339" s="145" t="s">
        <v>81</v>
      </c>
      <c r="AT339" s="153" t="s">
        <v>75</v>
      </c>
      <c r="AU339" s="153" t="s">
        <v>84</v>
      </c>
      <c r="AY339" s="145" t="s">
        <v>135</v>
      </c>
      <c r="BK339" s="154">
        <f>SUM(BK340:BK354)</f>
        <v>0</v>
      </c>
    </row>
    <row r="340" spans="1:65" s="2" customFormat="1" ht="21.75" customHeight="1">
      <c r="A340" s="32"/>
      <c r="B340" s="157"/>
      <c r="C340" s="158" t="s">
        <v>673</v>
      </c>
      <c r="D340" s="158" t="s">
        <v>138</v>
      </c>
      <c r="E340" s="159" t="s">
        <v>674</v>
      </c>
      <c r="F340" s="160" t="s">
        <v>675</v>
      </c>
      <c r="G340" s="161" t="s">
        <v>141</v>
      </c>
      <c r="H340" s="162">
        <v>3.77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0.02465</v>
      </c>
      <c r="T340" s="169">
        <f>S340*H340</f>
        <v>0.0929305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208</v>
      </c>
      <c r="AT340" s="170" t="s">
        <v>138</v>
      </c>
      <c r="AU340" s="170" t="s">
        <v>81</v>
      </c>
      <c r="AY340" s="17" t="s">
        <v>135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81</v>
      </c>
      <c r="BK340" s="171">
        <f>ROUND(I340*H340,2)</f>
        <v>0</v>
      </c>
      <c r="BL340" s="17" t="s">
        <v>208</v>
      </c>
      <c r="BM340" s="170" t="s">
        <v>676</v>
      </c>
    </row>
    <row r="341" spans="2:51" s="15" customFormat="1" ht="11.25">
      <c r="B341" s="189"/>
      <c r="D341" s="173" t="s">
        <v>144</v>
      </c>
      <c r="E341" s="190" t="s">
        <v>1</v>
      </c>
      <c r="F341" s="191" t="s">
        <v>677</v>
      </c>
      <c r="H341" s="190" t="s">
        <v>1</v>
      </c>
      <c r="I341" s="192"/>
      <c r="L341" s="189"/>
      <c r="M341" s="193"/>
      <c r="N341" s="194"/>
      <c r="O341" s="194"/>
      <c r="P341" s="194"/>
      <c r="Q341" s="194"/>
      <c r="R341" s="194"/>
      <c r="S341" s="194"/>
      <c r="T341" s="195"/>
      <c r="AT341" s="190" t="s">
        <v>144</v>
      </c>
      <c r="AU341" s="190" t="s">
        <v>81</v>
      </c>
      <c r="AV341" s="15" t="s">
        <v>84</v>
      </c>
      <c r="AW341" s="15" t="s">
        <v>33</v>
      </c>
      <c r="AX341" s="15" t="s">
        <v>76</v>
      </c>
      <c r="AY341" s="190" t="s">
        <v>135</v>
      </c>
    </row>
    <row r="342" spans="2:51" s="13" customFormat="1" ht="11.25">
      <c r="B342" s="172"/>
      <c r="D342" s="173" t="s">
        <v>144</v>
      </c>
      <c r="E342" s="174" t="s">
        <v>1</v>
      </c>
      <c r="F342" s="175" t="s">
        <v>678</v>
      </c>
      <c r="H342" s="176">
        <v>3.77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81</v>
      </c>
      <c r="AV342" s="13" t="s">
        <v>81</v>
      </c>
      <c r="AW342" s="13" t="s">
        <v>33</v>
      </c>
      <c r="AX342" s="13" t="s">
        <v>76</v>
      </c>
      <c r="AY342" s="174" t="s">
        <v>135</v>
      </c>
    </row>
    <row r="343" spans="2:51" s="14" customFormat="1" ht="11.25">
      <c r="B343" s="181"/>
      <c r="D343" s="173" t="s">
        <v>144</v>
      </c>
      <c r="E343" s="182" t="s">
        <v>1</v>
      </c>
      <c r="F343" s="183" t="s">
        <v>152</v>
      </c>
      <c r="H343" s="184">
        <v>3.77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144</v>
      </c>
      <c r="AU343" s="182" t="s">
        <v>81</v>
      </c>
      <c r="AV343" s="14" t="s">
        <v>142</v>
      </c>
      <c r="AW343" s="14" t="s">
        <v>33</v>
      </c>
      <c r="AX343" s="14" t="s">
        <v>84</v>
      </c>
      <c r="AY343" s="182" t="s">
        <v>135</v>
      </c>
    </row>
    <row r="344" spans="1:65" s="2" customFormat="1" ht="21.75" customHeight="1">
      <c r="A344" s="32"/>
      <c r="B344" s="157"/>
      <c r="C344" s="158" t="s">
        <v>679</v>
      </c>
      <c r="D344" s="158" t="s">
        <v>138</v>
      </c>
      <c r="E344" s="159" t="s">
        <v>680</v>
      </c>
      <c r="F344" s="160" t="s">
        <v>681</v>
      </c>
      <c r="G344" s="161" t="s">
        <v>198</v>
      </c>
      <c r="H344" s="162">
        <v>2</v>
      </c>
      <c r="I344" s="163"/>
      <c r="J344" s="164">
        <f aca="true" t="shared" si="50" ref="J344:J354"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 aca="true" t="shared" si="51" ref="P344:P354">O344*H344</f>
        <v>0</v>
      </c>
      <c r="Q344" s="168">
        <v>0</v>
      </c>
      <c r="R344" s="168">
        <f aca="true" t="shared" si="52" ref="R344:R354">Q344*H344</f>
        <v>0</v>
      </c>
      <c r="S344" s="168">
        <v>0</v>
      </c>
      <c r="T344" s="169">
        <f aca="true" t="shared" si="53" ref="T344:T354"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208</v>
      </c>
      <c r="AT344" s="170" t="s">
        <v>138</v>
      </c>
      <c r="AU344" s="170" t="s">
        <v>81</v>
      </c>
      <c r="AY344" s="17" t="s">
        <v>135</v>
      </c>
      <c r="BE344" s="171">
        <f aca="true" t="shared" si="54" ref="BE344:BE354">IF(N344="základní",J344,0)</f>
        <v>0</v>
      </c>
      <c r="BF344" s="171">
        <f aca="true" t="shared" si="55" ref="BF344:BF354">IF(N344="snížená",J344,0)</f>
        <v>0</v>
      </c>
      <c r="BG344" s="171">
        <f aca="true" t="shared" si="56" ref="BG344:BG354">IF(N344="zákl. přenesená",J344,0)</f>
        <v>0</v>
      </c>
      <c r="BH344" s="171">
        <f aca="true" t="shared" si="57" ref="BH344:BH354">IF(N344="sníž. přenesená",J344,0)</f>
        <v>0</v>
      </c>
      <c r="BI344" s="171">
        <f aca="true" t="shared" si="58" ref="BI344:BI354">IF(N344="nulová",J344,0)</f>
        <v>0</v>
      </c>
      <c r="BJ344" s="17" t="s">
        <v>81</v>
      </c>
      <c r="BK344" s="171">
        <f aca="true" t="shared" si="59" ref="BK344:BK354">ROUND(I344*H344,2)</f>
        <v>0</v>
      </c>
      <c r="BL344" s="17" t="s">
        <v>208</v>
      </c>
      <c r="BM344" s="170" t="s">
        <v>682</v>
      </c>
    </row>
    <row r="345" spans="1:65" s="2" customFormat="1" ht="16.5" customHeight="1">
      <c r="A345" s="32"/>
      <c r="B345" s="157"/>
      <c r="C345" s="196" t="s">
        <v>683</v>
      </c>
      <c r="D345" s="196" t="s">
        <v>201</v>
      </c>
      <c r="E345" s="197" t="s">
        <v>684</v>
      </c>
      <c r="F345" s="198" t="s">
        <v>685</v>
      </c>
      <c r="G345" s="199" t="s">
        <v>198</v>
      </c>
      <c r="H345" s="200">
        <v>2</v>
      </c>
      <c r="I345" s="201"/>
      <c r="J345" s="202">
        <f t="shared" si="50"/>
        <v>0</v>
      </c>
      <c r="K345" s="203"/>
      <c r="L345" s="204"/>
      <c r="M345" s="205" t="s">
        <v>1</v>
      </c>
      <c r="N345" s="206" t="s">
        <v>42</v>
      </c>
      <c r="O345" s="58"/>
      <c r="P345" s="168">
        <f t="shared" si="51"/>
        <v>0</v>
      </c>
      <c r="Q345" s="168">
        <v>0.0155</v>
      </c>
      <c r="R345" s="168">
        <f t="shared" si="52"/>
        <v>0.031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292</v>
      </c>
      <c r="AT345" s="170" t="s">
        <v>201</v>
      </c>
      <c r="AU345" s="170" t="s">
        <v>81</v>
      </c>
      <c r="AY345" s="17" t="s">
        <v>135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81</v>
      </c>
      <c r="BK345" s="171">
        <f t="shared" si="59"/>
        <v>0</v>
      </c>
      <c r="BL345" s="17" t="s">
        <v>208</v>
      </c>
      <c r="BM345" s="170" t="s">
        <v>686</v>
      </c>
    </row>
    <row r="346" spans="1:65" s="2" customFormat="1" ht="21.75" customHeight="1">
      <c r="A346" s="32"/>
      <c r="B346" s="157"/>
      <c r="C346" s="196" t="s">
        <v>687</v>
      </c>
      <c r="D346" s="196" t="s">
        <v>201</v>
      </c>
      <c r="E346" s="197" t="s">
        <v>688</v>
      </c>
      <c r="F346" s="198" t="s">
        <v>689</v>
      </c>
      <c r="G346" s="199" t="s">
        <v>198</v>
      </c>
      <c r="H346" s="200">
        <v>2</v>
      </c>
      <c r="I346" s="201"/>
      <c r="J346" s="202">
        <f t="shared" si="50"/>
        <v>0</v>
      </c>
      <c r="K346" s="203"/>
      <c r="L346" s="204"/>
      <c r="M346" s="205" t="s">
        <v>1</v>
      </c>
      <c r="N346" s="206" t="s">
        <v>42</v>
      </c>
      <c r="O346" s="58"/>
      <c r="P346" s="168">
        <f t="shared" si="51"/>
        <v>0</v>
      </c>
      <c r="Q346" s="168">
        <v>0.0012</v>
      </c>
      <c r="R346" s="168">
        <f t="shared" si="52"/>
        <v>0.0024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292</v>
      </c>
      <c r="AT346" s="170" t="s">
        <v>201</v>
      </c>
      <c r="AU346" s="170" t="s">
        <v>81</v>
      </c>
      <c r="AY346" s="17" t="s">
        <v>135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81</v>
      </c>
      <c r="BK346" s="171">
        <f t="shared" si="59"/>
        <v>0</v>
      </c>
      <c r="BL346" s="17" t="s">
        <v>208</v>
      </c>
      <c r="BM346" s="170" t="s">
        <v>690</v>
      </c>
    </row>
    <row r="347" spans="1:65" s="2" customFormat="1" ht="16.5" customHeight="1">
      <c r="A347" s="32"/>
      <c r="B347" s="157"/>
      <c r="C347" s="158" t="s">
        <v>691</v>
      </c>
      <c r="D347" s="158" t="s">
        <v>138</v>
      </c>
      <c r="E347" s="159" t="s">
        <v>692</v>
      </c>
      <c r="F347" s="160" t="s">
        <v>693</v>
      </c>
      <c r="G347" s="161" t="s">
        <v>198</v>
      </c>
      <c r="H347" s="162">
        <v>2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208</v>
      </c>
      <c r="AT347" s="170" t="s">
        <v>138</v>
      </c>
      <c r="AU347" s="170" t="s">
        <v>81</v>
      </c>
      <c r="AY347" s="17" t="s">
        <v>135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81</v>
      </c>
      <c r="BK347" s="171">
        <f t="shared" si="59"/>
        <v>0</v>
      </c>
      <c r="BL347" s="17" t="s">
        <v>208</v>
      </c>
      <c r="BM347" s="170" t="s">
        <v>694</v>
      </c>
    </row>
    <row r="348" spans="1:65" s="2" customFormat="1" ht="16.5" customHeight="1">
      <c r="A348" s="32"/>
      <c r="B348" s="157"/>
      <c r="C348" s="196" t="s">
        <v>695</v>
      </c>
      <c r="D348" s="196" t="s">
        <v>201</v>
      </c>
      <c r="E348" s="197" t="s">
        <v>696</v>
      </c>
      <c r="F348" s="198" t="s">
        <v>697</v>
      </c>
      <c r="G348" s="199" t="s">
        <v>198</v>
      </c>
      <c r="H348" s="200">
        <v>2</v>
      </c>
      <c r="I348" s="201"/>
      <c r="J348" s="202">
        <f t="shared" si="50"/>
        <v>0</v>
      </c>
      <c r="K348" s="203"/>
      <c r="L348" s="204"/>
      <c r="M348" s="205" t="s">
        <v>1</v>
      </c>
      <c r="N348" s="206" t="s">
        <v>42</v>
      </c>
      <c r="O348" s="58"/>
      <c r="P348" s="168">
        <f t="shared" si="51"/>
        <v>0</v>
      </c>
      <c r="Q348" s="168">
        <v>0.00045</v>
      </c>
      <c r="R348" s="168">
        <f t="shared" si="52"/>
        <v>0.0009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292</v>
      </c>
      <c r="AT348" s="170" t="s">
        <v>201</v>
      </c>
      <c r="AU348" s="170" t="s">
        <v>81</v>
      </c>
      <c r="AY348" s="17" t="s">
        <v>135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81</v>
      </c>
      <c r="BK348" s="171">
        <f t="shared" si="59"/>
        <v>0</v>
      </c>
      <c r="BL348" s="17" t="s">
        <v>208</v>
      </c>
      <c r="BM348" s="170" t="s">
        <v>698</v>
      </c>
    </row>
    <row r="349" spans="1:65" s="2" customFormat="1" ht="21.75" customHeight="1">
      <c r="A349" s="32"/>
      <c r="B349" s="157"/>
      <c r="C349" s="158" t="s">
        <v>699</v>
      </c>
      <c r="D349" s="158" t="s">
        <v>138</v>
      </c>
      <c r="E349" s="159" t="s">
        <v>700</v>
      </c>
      <c r="F349" s="160" t="s">
        <v>701</v>
      </c>
      <c r="G349" s="161" t="s">
        <v>198</v>
      </c>
      <c r="H349" s="162">
        <v>2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208</v>
      </c>
      <c r="AT349" s="170" t="s">
        <v>138</v>
      </c>
      <c r="AU349" s="170" t="s">
        <v>81</v>
      </c>
      <c r="AY349" s="17" t="s">
        <v>135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81</v>
      </c>
      <c r="BK349" s="171">
        <f t="shared" si="59"/>
        <v>0</v>
      </c>
      <c r="BL349" s="17" t="s">
        <v>208</v>
      </c>
      <c r="BM349" s="170" t="s">
        <v>702</v>
      </c>
    </row>
    <row r="350" spans="1:65" s="2" customFormat="1" ht="16.5" customHeight="1">
      <c r="A350" s="32"/>
      <c r="B350" s="157"/>
      <c r="C350" s="196" t="s">
        <v>703</v>
      </c>
      <c r="D350" s="196" t="s">
        <v>201</v>
      </c>
      <c r="E350" s="197" t="s">
        <v>704</v>
      </c>
      <c r="F350" s="198" t="s">
        <v>705</v>
      </c>
      <c r="G350" s="199" t="s">
        <v>198</v>
      </c>
      <c r="H350" s="200">
        <v>2</v>
      </c>
      <c r="I350" s="201"/>
      <c r="J350" s="202">
        <f t="shared" si="50"/>
        <v>0</v>
      </c>
      <c r="K350" s="203"/>
      <c r="L350" s="204"/>
      <c r="M350" s="205" t="s">
        <v>1</v>
      </c>
      <c r="N350" s="206" t="s">
        <v>42</v>
      </c>
      <c r="O350" s="58"/>
      <c r="P350" s="168">
        <f t="shared" si="51"/>
        <v>0</v>
      </c>
      <c r="Q350" s="168">
        <v>0.00135</v>
      </c>
      <c r="R350" s="168">
        <f t="shared" si="52"/>
        <v>0.0027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292</v>
      </c>
      <c r="AT350" s="170" t="s">
        <v>201</v>
      </c>
      <c r="AU350" s="170" t="s">
        <v>81</v>
      </c>
      <c r="AY350" s="17" t="s">
        <v>135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81</v>
      </c>
      <c r="BK350" s="171">
        <f t="shared" si="59"/>
        <v>0</v>
      </c>
      <c r="BL350" s="17" t="s">
        <v>208</v>
      </c>
      <c r="BM350" s="170" t="s">
        <v>706</v>
      </c>
    </row>
    <row r="351" spans="1:65" s="2" customFormat="1" ht="21.75" customHeight="1">
      <c r="A351" s="32"/>
      <c r="B351" s="157"/>
      <c r="C351" s="158" t="s">
        <v>707</v>
      </c>
      <c r="D351" s="158" t="s">
        <v>138</v>
      </c>
      <c r="E351" s="159" t="s">
        <v>708</v>
      </c>
      <c r="F351" s="160" t="s">
        <v>709</v>
      </c>
      <c r="G351" s="161" t="s">
        <v>239</v>
      </c>
      <c r="H351" s="162">
        <v>0.037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208</v>
      </c>
      <c r="AT351" s="170" t="s">
        <v>138</v>
      </c>
      <c r="AU351" s="170" t="s">
        <v>81</v>
      </c>
      <c r="AY351" s="17" t="s">
        <v>135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81</v>
      </c>
      <c r="BK351" s="171">
        <f t="shared" si="59"/>
        <v>0</v>
      </c>
      <c r="BL351" s="17" t="s">
        <v>208</v>
      </c>
      <c r="BM351" s="170" t="s">
        <v>710</v>
      </c>
    </row>
    <row r="352" spans="1:65" s="2" customFormat="1" ht="21.75" customHeight="1">
      <c r="A352" s="32"/>
      <c r="B352" s="157"/>
      <c r="C352" s="158" t="s">
        <v>711</v>
      </c>
      <c r="D352" s="158" t="s">
        <v>138</v>
      </c>
      <c r="E352" s="159" t="s">
        <v>712</v>
      </c>
      <c r="F352" s="160" t="s">
        <v>713</v>
      </c>
      <c r="G352" s="161" t="s">
        <v>239</v>
      </c>
      <c r="H352" s="162">
        <v>0.037</v>
      </c>
      <c r="I352" s="163"/>
      <c r="J352" s="164">
        <f t="shared" si="50"/>
        <v>0</v>
      </c>
      <c r="K352" s="165"/>
      <c r="L352" s="33"/>
      <c r="M352" s="166" t="s">
        <v>1</v>
      </c>
      <c r="N352" s="167" t="s">
        <v>42</v>
      </c>
      <c r="O352" s="58"/>
      <c r="P352" s="168">
        <f t="shared" si="51"/>
        <v>0</v>
      </c>
      <c r="Q352" s="168">
        <v>0</v>
      </c>
      <c r="R352" s="168">
        <f t="shared" si="52"/>
        <v>0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208</v>
      </c>
      <c r="AT352" s="170" t="s">
        <v>138</v>
      </c>
      <c r="AU352" s="170" t="s">
        <v>81</v>
      </c>
      <c r="AY352" s="17" t="s">
        <v>135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81</v>
      </c>
      <c r="BK352" s="171">
        <f t="shared" si="59"/>
        <v>0</v>
      </c>
      <c r="BL352" s="17" t="s">
        <v>208</v>
      </c>
      <c r="BM352" s="170" t="s">
        <v>714</v>
      </c>
    </row>
    <row r="353" spans="1:65" s="2" customFormat="1" ht="21.75" customHeight="1">
      <c r="A353" s="32"/>
      <c r="B353" s="157"/>
      <c r="C353" s="158" t="s">
        <v>715</v>
      </c>
      <c r="D353" s="158" t="s">
        <v>138</v>
      </c>
      <c r="E353" s="159" t="s">
        <v>716</v>
      </c>
      <c r="F353" s="160" t="s">
        <v>717</v>
      </c>
      <c r="G353" s="161" t="s">
        <v>525</v>
      </c>
      <c r="H353" s="162">
        <v>1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208</v>
      </c>
      <c r="AT353" s="170" t="s">
        <v>138</v>
      </c>
      <c r="AU353" s="170" t="s">
        <v>81</v>
      </c>
      <c r="AY353" s="17" t="s">
        <v>135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81</v>
      </c>
      <c r="BK353" s="171">
        <f t="shared" si="59"/>
        <v>0</v>
      </c>
      <c r="BL353" s="17" t="s">
        <v>208</v>
      </c>
      <c r="BM353" s="170" t="s">
        <v>718</v>
      </c>
    </row>
    <row r="354" spans="1:65" s="2" customFormat="1" ht="21.75" customHeight="1">
      <c r="A354" s="32"/>
      <c r="B354" s="157"/>
      <c r="C354" s="158" t="s">
        <v>719</v>
      </c>
      <c r="D354" s="158" t="s">
        <v>138</v>
      </c>
      <c r="E354" s="159" t="s">
        <v>720</v>
      </c>
      <c r="F354" s="160" t="s">
        <v>721</v>
      </c>
      <c r="G354" s="161" t="s">
        <v>525</v>
      </c>
      <c r="H354" s="162">
        <v>2</v>
      </c>
      <c r="I354" s="163"/>
      <c r="J354" s="164">
        <f t="shared" si="50"/>
        <v>0</v>
      </c>
      <c r="K354" s="165"/>
      <c r="L354" s="33"/>
      <c r="M354" s="166" t="s">
        <v>1</v>
      </c>
      <c r="N354" s="167" t="s">
        <v>42</v>
      </c>
      <c r="O354" s="58"/>
      <c r="P354" s="168">
        <f t="shared" si="51"/>
        <v>0</v>
      </c>
      <c r="Q354" s="168">
        <v>0</v>
      </c>
      <c r="R354" s="168">
        <f t="shared" si="52"/>
        <v>0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208</v>
      </c>
      <c r="AT354" s="170" t="s">
        <v>138</v>
      </c>
      <c r="AU354" s="170" t="s">
        <v>81</v>
      </c>
      <c r="AY354" s="17" t="s">
        <v>135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81</v>
      </c>
      <c r="BK354" s="171">
        <f t="shared" si="59"/>
        <v>0</v>
      </c>
      <c r="BL354" s="17" t="s">
        <v>208</v>
      </c>
      <c r="BM354" s="170" t="s">
        <v>722</v>
      </c>
    </row>
    <row r="355" spans="2:63" s="12" customFormat="1" ht="22.9" customHeight="1">
      <c r="B355" s="144"/>
      <c r="D355" s="145" t="s">
        <v>75</v>
      </c>
      <c r="E355" s="155" t="s">
        <v>723</v>
      </c>
      <c r="F355" s="155" t="s">
        <v>724</v>
      </c>
      <c r="I355" s="147"/>
      <c r="J355" s="156">
        <f>BK355</f>
        <v>0</v>
      </c>
      <c r="L355" s="144"/>
      <c r="M355" s="149"/>
      <c r="N355" s="150"/>
      <c r="O355" s="150"/>
      <c r="P355" s="151">
        <f>SUM(P356:P363)</f>
        <v>0</v>
      </c>
      <c r="Q355" s="150"/>
      <c r="R355" s="151">
        <f>SUM(R356:R363)</f>
        <v>0.24404169999999997</v>
      </c>
      <c r="S355" s="150"/>
      <c r="T355" s="152">
        <f>SUM(T356:T363)</f>
        <v>0</v>
      </c>
      <c r="AR355" s="145" t="s">
        <v>81</v>
      </c>
      <c r="AT355" s="153" t="s">
        <v>75</v>
      </c>
      <c r="AU355" s="153" t="s">
        <v>84</v>
      </c>
      <c r="AY355" s="145" t="s">
        <v>135</v>
      </c>
      <c r="BK355" s="154">
        <f>SUM(BK356:BK363)</f>
        <v>0</v>
      </c>
    </row>
    <row r="356" spans="1:65" s="2" customFormat="1" ht="21.75" customHeight="1">
      <c r="A356" s="32"/>
      <c r="B356" s="157"/>
      <c r="C356" s="158" t="s">
        <v>725</v>
      </c>
      <c r="D356" s="158" t="s">
        <v>138</v>
      </c>
      <c r="E356" s="159" t="s">
        <v>726</v>
      </c>
      <c r="F356" s="160" t="s">
        <v>727</v>
      </c>
      <c r="G356" s="161" t="s">
        <v>141</v>
      </c>
      <c r="H356" s="162">
        <v>4.13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0.03767</v>
      </c>
      <c r="R356" s="168">
        <f>Q356*H356</f>
        <v>0.1555771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208</v>
      </c>
      <c r="AT356" s="170" t="s">
        <v>138</v>
      </c>
      <c r="AU356" s="170" t="s">
        <v>81</v>
      </c>
      <c r="AY356" s="17" t="s">
        <v>135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81</v>
      </c>
      <c r="BK356" s="171">
        <f>ROUND(I356*H356,2)</f>
        <v>0</v>
      </c>
      <c r="BL356" s="17" t="s">
        <v>208</v>
      </c>
      <c r="BM356" s="170" t="s">
        <v>728</v>
      </c>
    </row>
    <row r="357" spans="2:51" s="13" customFormat="1" ht="11.25">
      <c r="B357" s="172"/>
      <c r="D357" s="173" t="s">
        <v>144</v>
      </c>
      <c r="E357" s="174" t="s">
        <v>1</v>
      </c>
      <c r="F357" s="175" t="s">
        <v>151</v>
      </c>
      <c r="H357" s="176">
        <v>4.13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144</v>
      </c>
      <c r="AU357" s="174" t="s">
        <v>81</v>
      </c>
      <c r="AV357" s="13" t="s">
        <v>81</v>
      </c>
      <c r="AW357" s="13" t="s">
        <v>33</v>
      </c>
      <c r="AX357" s="13" t="s">
        <v>76</v>
      </c>
      <c r="AY357" s="174" t="s">
        <v>135</v>
      </c>
    </row>
    <row r="358" spans="2:51" s="14" customFormat="1" ht="11.25">
      <c r="B358" s="181"/>
      <c r="D358" s="173" t="s">
        <v>144</v>
      </c>
      <c r="E358" s="182" t="s">
        <v>1</v>
      </c>
      <c r="F358" s="183" t="s">
        <v>152</v>
      </c>
      <c r="H358" s="184">
        <v>4.13</v>
      </c>
      <c r="I358" s="185"/>
      <c r="L358" s="181"/>
      <c r="M358" s="186"/>
      <c r="N358" s="187"/>
      <c r="O358" s="187"/>
      <c r="P358" s="187"/>
      <c r="Q358" s="187"/>
      <c r="R358" s="187"/>
      <c r="S358" s="187"/>
      <c r="T358" s="188"/>
      <c r="AT358" s="182" t="s">
        <v>144</v>
      </c>
      <c r="AU358" s="182" t="s">
        <v>81</v>
      </c>
      <c r="AV358" s="14" t="s">
        <v>142</v>
      </c>
      <c r="AW358" s="14" t="s">
        <v>33</v>
      </c>
      <c r="AX358" s="14" t="s">
        <v>84</v>
      </c>
      <c r="AY358" s="182" t="s">
        <v>135</v>
      </c>
    </row>
    <row r="359" spans="1:65" s="2" customFormat="1" ht="16.5" customHeight="1">
      <c r="A359" s="32"/>
      <c r="B359" s="157"/>
      <c r="C359" s="158" t="s">
        <v>729</v>
      </c>
      <c r="D359" s="158" t="s">
        <v>138</v>
      </c>
      <c r="E359" s="159" t="s">
        <v>730</v>
      </c>
      <c r="F359" s="160" t="s">
        <v>731</v>
      </c>
      <c r="G359" s="161" t="s">
        <v>141</v>
      </c>
      <c r="H359" s="162">
        <v>4.13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0.0003</v>
      </c>
      <c r="R359" s="168">
        <f>Q359*H359</f>
        <v>0.0012389999999999999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208</v>
      </c>
      <c r="AT359" s="170" t="s">
        <v>138</v>
      </c>
      <c r="AU359" s="170" t="s">
        <v>81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81</v>
      </c>
      <c r="BK359" s="171">
        <f>ROUND(I359*H359,2)</f>
        <v>0</v>
      </c>
      <c r="BL359" s="17" t="s">
        <v>208</v>
      </c>
      <c r="BM359" s="170" t="s">
        <v>732</v>
      </c>
    </row>
    <row r="360" spans="1:65" s="2" customFormat="1" ht="16.5" customHeight="1">
      <c r="A360" s="32"/>
      <c r="B360" s="157"/>
      <c r="C360" s="196" t="s">
        <v>733</v>
      </c>
      <c r="D360" s="196" t="s">
        <v>201</v>
      </c>
      <c r="E360" s="197" t="s">
        <v>734</v>
      </c>
      <c r="F360" s="198" t="s">
        <v>735</v>
      </c>
      <c r="G360" s="199" t="s">
        <v>141</v>
      </c>
      <c r="H360" s="200">
        <v>4.543</v>
      </c>
      <c r="I360" s="201"/>
      <c r="J360" s="202">
        <f>ROUND(I360*H360,2)</f>
        <v>0</v>
      </c>
      <c r="K360" s="203"/>
      <c r="L360" s="204"/>
      <c r="M360" s="205" t="s">
        <v>1</v>
      </c>
      <c r="N360" s="206" t="s">
        <v>42</v>
      </c>
      <c r="O360" s="58"/>
      <c r="P360" s="168">
        <f>O360*H360</f>
        <v>0</v>
      </c>
      <c r="Q360" s="168">
        <v>0.0192</v>
      </c>
      <c r="R360" s="168">
        <f>Q360*H360</f>
        <v>0.0872256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292</v>
      </c>
      <c r="AT360" s="170" t="s">
        <v>201</v>
      </c>
      <c r="AU360" s="170" t="s">
        <v>81</v>
      </c>
      <c r="AY360" s="17" t="s">
        <v>135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81</v>
      </c>
      <c r="BK360" s="171">
        <f>ROUND(I360*H360,2)</f>
        <v>0</v>
      </c>
      <c r="BL360" s="17" t="s">
        <v>208</v>
      </c>
      <c r="BM360" s="170" t="s">
        <v>736</v>
      </c>
    </row>
    <row r="361" spans="2:51" s="13" customFormat="1" ht="11.25">
      <c r="B361" s="172"/>
      <c r="D361" s="173" t="s">
        <v>144</v>
      </c>
      <c r="E361" s="174" t="s">
        <v>1</v>
      </c>
      <c r="F361" s="175" t="s">
        <v>737</v>
      </c>
      <c r="H361" s="176">
        <v>4.543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144</v>
      </c>
      <c r="AU361" s="174" t="s">
        <v>81</v>
      </c>
      <c r="AV361" s="13" t="s">
        <v>81</v>
      </c>
      <c r="AW361" s="13" t="s">
        <v>33</v>
      </c>
      <c r="AX361" s="13" t="s">
        <v>84</v>
      </c>
      <c r="AY361" s="174" t="s">
        <v>135</v>
      </c>
    </row>
    <row r="362" spans="1:65" s="2" customFormat="1" ht="21.75" customHeight="1">
      <c r="A362" s="32"/>
      <c r="B362" s="157"/>
      <c r="C362" s="158" t="s">
        <v>738</v>
      </c>
      <c r="D362" s="158" t="s">
        <v>138</v>
      </c>
      <c r="E362" s="159" t="s">
        <v>739</v>
      </c>
      <c r="F362" s="160" t="s">
        <v>740</v>
      </c>
      <c r="G362" s="161" t="s">
        <v>239</v>
      </c>
      <c r="H362" s="162">
        <v>0.244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</v>
      </c>
      <c r="T362" s="16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208</v>
      </c>
      <c r="AT362" s="170" t="s">
        <v>138</v>
      </c>
      <c r="AU362" s="170" t="s">
        <v>81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81</v>
      </c>
      <c r="BK362" s="171">
        <f>ROUND(I362*H362,2)</f>
        <v>0</v>
      </c>
      <c r="BL362" s="17" t="s">
        <v>208</v>
      </c>
      <c r="BM362" s="170" t="s">
        <v>741</v>
      </c>
    </row>
    <row r="363" spans="1:65" s="2" customFormat="1" ht="21.75" customHeight="1">
      <c r="A363" s="32"/>
      <c r="B363" s="157"/>
      <c r="C363" s="158" t="s">
        <v>742</v>
      </c>
      <c r="D363" s="158" t="s">
        <v>138</v>
      </c>
      <c r="E363" s="159" t="s">
        <v>743</v>
      </c>
      <c r="F363" s="160" t="s">
        <v>744</v>
      </c>
      <c r="G363" s="161" t="s">
        <v>239</v>
      </c>
      <c r="H363" s="162">
        <v>0.244</v>
      </c>
      <c r="I363" s="163"/>
      <c r="J363" s="164">
        <f>ROUND(I363*H363,2)</f>
        <v>0</v>
      </c>
      <c r="K363" s="165"/>
      <c r="L363" s="33"/>
      <c r="M363" s="166" t="s">
        <v>1</v>
      </c>
      <c r="N363" s="167" t="s">
        <v>42</v>
      </c>
      <c r="O363" s="58"/>
      <c r="P363" s="168">
        <f>O363*H363</f>
        <v>0</v>
      </c>
      <c r="Q363" s="168">
        <v>0</v>
      </c>
      <c r="R363" s="168">
        <f>Q363*H363</f>
        <v>0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208</v>
      </c>
      <c r="AT363" s="170" t="s">
        <v>138</v>
      </c>
      <c r="AU363" s="170" t="s">
        <v>81</v>
      </c>
      <c r="AY363" s="17" t="s">
        <v>135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81</v>
      </c>
      <c r="BK363" s="171">
        <f>ROUND(I363*H363,2)</f>
        <v>0</v>
      </c>
      <c r="BL363" s="17" t="s">
        <v>208</v>
      </c>
      <c r="BM363" s="170" t="s">
        <v>745</v>
      </c>
    </row>
    <row r="364" spans="2:63" s="12" customFormat="1" ht="22.9" customHeight="1">
      <c r="B364" s="144"/>
      <c r="D364" s="145" t="s">
        <v>75</v>
      </c>
      <c r="E364" s="155" t="s">
        <v>746</v>
      </c>
      <c r="F364" s="155" t="s">
        <v>747</v>
      </c>
      <c r="I364" s="147"/>
      <c r="J364" s="156">
        <f>BK364</f>
        <v>0</v>
      </c>
      <c r="L364" s="144"/>
      <c r="M364" s="149"/>
      <c r="N364" s="150"/>
      <c r="O364" s="150"/>
      <c r="P364" s="151">
        <f>SUM(P365:P373)</f>
        <v>0</v>
      </c>
      <c r="Q364" s="150"/>
      <c r="R364" s="151">
        <f>SUM(R365:R373)</f>
        <v>0.0007060800000000001</v>
      </c>
      <c r="S364" s="150"/>
      <c r="T364" s="152">
        <f>SUM(T365:T373)</f>
        <v>0.01131</v>
      </c>
      <c r="AR364" s="145" t="s">
        <v>81</v>
      </c>
      <c r="AT364" s="153" t="s">
        <v>75</v>
      </c>
      <c r="AU364" s="153" t="s">
        <v>84</v>
      </c>
      <c r="AY364" s="145" t="s">
        <v>135</v>
      </c>
      <c r="BK364" s="154">
        <f>SUM(BK365:BK373)</f>
        <v>0</v>
      </c>
    </row>
    <row r="365" spans="1:65" s="2" customFormat="1" ht="21.75" customHeight="1">
      <c r="A365" s="32"/>
      <c r="B365" s="157"/>
      <c r="C365" s="158" t="s">
        <v>748</v>
      </c>
      <c r="D365" s="158" t="s">
        <v>138</v>
      </c>
      <c r="E365" s="159" t="s">
        <v>749</v>
      </c>
      <c r="F365" s="160" t="s">
        <v>750</v>
      </c>
      <c r="G365" s="161" t="s">
        <v>141</v>
      </c>
      <c r="H365" s="162">
        <v>3.77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0.003</v>
      </c>
      <c r="T365" s="169">
        <f>S365*H365</f>
        <v>0.01131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208</v>
      </c>
      <c r="AT365" s="170" t="s">
        <v>138</v>
      </c>
      <c r="AU365" s="170" t="s">
        <v>81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81</v>
      </c>
      <c r="BK365" s="171">
        <f>ROUND(I365*H365,2)</f>
        <v>0</v>
      </c>
      <c r="BL365" s="17" t="s">
        <v>208</v>
      </c>
      <c r="BM365" s="170" t="s">
        <v>751</v>
      </c>
    </row>
    <row r="366" spans="2:51" s="15" customFormat="1" ht="11.25">
      <c r="B366" s="189"/>
      <c r="D366" s="173" t="s">
        <v>144</v>
      </c>
      <c r="E366" s="190" t="s">
        <v>1</v>
      </c>
      <c r="F366" s="191" t="s">
        <v>752</v>
      </c>
      <c r="H366" s="190" t="s">
        <v>1</v>
      </c>
      <c r="I366" s="192"/>
      <c r="L366" s="189"/>
      <c r="M366" s="193"/>
      <c r="N366" s="194"/>
      <c r="O366" s="194"/>
      <c r="P366" s="194"/>
      <c r="Q366" s="194"/>
      <c r="R366" s="194"/>
      <c r="S366" s="194"/>
      <c r="T366" s="195"/>
      <c r="AT366" s="190" t="s">
        <v>144</v>
      </c>
      <c r="AU366" s="190" t="s">
        <v>81</v>
      </c>
      <c r="AV366" s="15" t="s">
        <v>84</v>
      </c>
      <c r="AW366" s="15" t="s">
        <v>33</v>
      </c>
      <c r="AX366" s="15" t="s">
        <v>76</v>
      </c>
      <c r="AY366" s="190" t="s">
        <v>135</v>
      </c>
    </row>
    <row r="367" spans="2:51" s="13" customFormat="1" ht="11.25">
      <c r="B367" s="172"/>
      <c r="D367" s="173" t="s">
        <v>144</v>
      </c>
      <c r="E367" s="174" t="s">
        <v>1</v>
      </c>
      <c r="F367" s="175" t="s">
        <v>678</v>
      </c>
      <c r="H367" s="176">
        <v>3.77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144</v>
      </c>
      <c r="AU367" s="174" t="s">
        <v>81</v>
      </c>
      <c r="AV367" s="13" t="s">
        <v>81</v>
      </c>
      <c r="AW367" s="13" t="s">
        <v>33</v>
      </c>
      <c r="AX367" s="13" t="s">
        <v>84</v>
      </c>
      <c r="AY367" s="174" t="s">
        <v>135</v>
      </c>
    </row>
    <row r="368" spans="1:65" s="2" customFormat="1" ht="16.5" customHeight="1">
      <c r="A368" s="32"/>
      <c r="B368" s="157"/>
      <c r="C368" s="158" t="s">
        <v>753</v>
      </c>
      <c r="D368" s="158" t="s">
        <v>138</v>
      </c>
      <c r="E368" s="159" t="s">
        <v>754</v>
      </c>
      <c r="F368" s="160" t="s">
        <v>755</v>
      </c>
      <c r="G368" s="161" t="s">
        <v>303</v>
      </c>
      <c r="H368" s="162">
        <v>2.65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1E-05</v>
      </c>
      <c r="R368" s="168">
        <f>Q368*H368</f>
        <v>2.65E-05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208</v>
      </c>
      <c r="AT368" s="170" t="s">
        <v>138</v>
      </c>
      <c r="AU368" s="170" t="s">
        <v>81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208</v>
      </c>
      <c r="BM368" s="170" t="s">
        <v>756</v>
      </c>
    </row>
    <row r="369" spans="2:51" s="13" customFormat="1" ht="11.25">
      <c r="B369" s="172"/>
      <c r="D369" s="173" t="s">
        <v>144</v>
      </c>
      <c r="E369" s="174" t="s">
        <v>1</v>
      </c>
      <c r="F369" s="175" t="s">
        <v>646</v>
      </c>
      <c r="H369" s="176">
        <v>2.65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81</v>
      </c>
      <c r="AV369" s="13" t="s">
        <v>81</v>
      </c>
      <c r="AW369" s="13" t="s">
        <v>33</v>
      </c>
      <c r="AX369" s="13" t="s">
        <v>84</v>
      </c>
      <c r="AY369" s="174" t="s">
        <v>135</v>
      </c>
    </row>
    <row r="370" spans="1:65" s="2" customFormat="1" ht="16.5" customHeight="1">
      <c r="A370" s="32"/>
      <c r="B370" s="157"/>
      <c r="C370" s="196" t="s">
        <v>757</v>
      </c>
      <c r="D370" s="196" t="s">
        <v>201</v>
      </c>
      <c r="E370" s="197" t="s">
        <v>758</v>
      </c>
      <c r="F370" s="198" t="s">
        <v>759</v>
      </c>
      <c r="G370" s="199" t="s">
        <v>303</v>
      </c>
      <c r="H370" s="200">
        <v>3.089</v>
      </c>
      <c r="I370" s="201"/>
      <c r="J370" s="202">
        <f>ROUND(I370*H370,2)</f>
        <v>0</v>
      </c>
      <c r="K370" s="203"/>
      <c r="L370" s="204"/>
      <c r="M370" s="205" t="s">
        <v>1</v>
      </c>
      <c r="N370" s="206" t="s">
        <v>42</v>
      </c>
      <c r="O370" s="58"/>
      <c r="P370" s="168">
        <f>O370*H370</f>
        <v>0</v>
      </c>
      <c r="Q370" s="168">
        <v>0.00022</v>
      </c>
      <c r="R370" s="168">
        <f>Q370*H370</f>
        <v>0.00067958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292</v>
      </c>
      <c r="AT370" s="170" t="s">
        <v>201</v>
      </c>
      <c r="AU370" s="170" t="s">
        <v>81</v>
      </c>
      <c r="AY370" s="17" t="s">
        <v>135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81</v>
      </c>
      <c r="BK370" s="171">
        <f>ROUND(I370*H370,2)</f>
        <v>0</v>
      </c>
      <c r="BL370" s="17" t="s">
        <v>208</v>
      </c>
      <c r="BM370" s="170" t="s">
        <v>760</v>
      </c>
    </row>
    <row r="371" spans="2:51" s="13" customFormat="1" ht="11.25">
      <c r="B371" s="172"/>
      <c r="D371" s="173" t="s">
        <v>144</v>
      </c>
      <c r="F371" s="175" t="s">
        <v>761</v>
      </c>
      <c r="H371" s="176">
        <v>3.089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144</v>
      </c>
      <c r="AU371" s="174" t="s">
        <v>81</v>
      </c>
      <c r="AV371" s="13" t="s">
        <v>81</v>
      </c>
      <c r="AW371" s="13" t="s">
        <v>3</v>
      </c>
      <c r="AX371" s="13" t="s">
        <v>84</v>
      </c>
      <c r="AY371" s="174" t="s">
        <v>135</v>
      </c>
    </row>
    <row r="372" spans="1:65" s="2" customFormat="1" ht="21.75" customHeight="1">
      <c r="A372" s="32"/>
      <c r="B372" s="157"/>
      <c r="C372" s="158" t="s">
        <v>762</v>
      </c>
      <c r="D372" s="158" t="s">
        <v>138</v>
      </c>
      <c r="E372" s="159" t="s">
        <v>763</v>
      </c>
      <c r="F372" s="160" t="s">
        <v>764</v>
      </c>
      <c r="G372" s="161" t="s">
        <v>239</v>
      </c>
      <c r="H372" s="162">
        <v>0.001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208</v>
      </c>
      <c r="AT372" s="170" t="s">
        <v>138</v>
      </c>
      <c r="AU372" s="170" t="s">
        <v>81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81</v>
      </c>
      <c r="BK372" s="171">
        <f>ROUND(I372*H372,2)</f>
        <v>0</v>
      </c>
      <c r="BL372" s="17" t="s">
        <v>208</v>
      </c>
      <c r="BM372" s="170" t="s">
        <v>765</v>
      </c>
    </row>
    <row r="373" spans="1:65" s="2" customFormat="1" ht="21.75" customHeight="1">
      <c r="A373" s="32"/>
      <c r="B373" s="157"/>
      <c r="C373" s="158" t="s">
        <v>766</v>
      </c>
      <c r="D373" s="158" t="s">
        <v>138</v>
      </c>
      <c r="E373" s="159" t="s">
        <v>767</v>
      </c>
      <c r="F373" s="160" t="s">
        <v>768</v>
      </c>
      <c r="G373" s="161" t="s">
        <v>239</v>
      </c>
      <c r="H373" s="162">
        <v>0.001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208</v>
      </c>
      <c r="AT373" s="170" t="s">
        <v>138</v>
      </c>
      <c r="AU373" s="170" t="s">
        <v>81</v>
      </c>
      <c r="AY373" s="17" t="s">
        <v>135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81</v>
      </c>
      <c r="BK373" s="171">
        <f>ROUND(I373*H373,2)</f>
        <v>0</v>
      </c>
      <c r="BL373" s="17" t="s">
        <v>208</v>
      </c>
      <c r="BM373" s="170" t="s">
        <v>769</v>
      </c>
    </row>
    <row r="374" spans="2:63" s="12" customFormat="1" ht="22.9" customHeight="1">
      <c r="B374" s="144"/>
      <c r="D374" s="145" t="s">
        <v>75</v>
      </c>
      <c r="E374" s="155" t="s">
        <v>770</v>
      </c>
      <c r="F374" s="155" t="s">
        <v>771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SUM(P375:P390)</f>
        <v>0</v>
      </c>
      <c r="Q374" s="150"/>
      <c r="R374" s="151">
        <f>SUM(R375:R390)</f>
        <v>1.1671288999999998</v>
      </c>
      <c r="S374" s="150"/>
      <c r="T374" s="152">
        <f>SUM(T375:T390)</f>
        <v>0</v>
      </c>
      <c r="AR374" s="145" t="s">
        <v>81</v>
      </c>
      <c r="AT374" s="153" t="s">
        <v>75</v>
      </c>
      <c r="AU374" s="153" t="s">
        <v>84</v>
      </c>
      <c r="AY374" s="145" t="s">
        <v>135</v>
      </c>
      <c r="BK374" s="154">
        <f>SUM(BK375:BK390)</f>
        <v>0</v>
      </c>
    </row>
    <row r="375" spans="1:65" s="2" customFormat="1" ht="21.75" customHeight="1">
      <c r="A375" s="32"/>
      <c r="B375" s="157"/>
      <c r="C375" s="158" t="s">
        <v>772</v>
      </c>
      <c r="D375" s="158" t="s">
        <v>138</v>
      </c>
      <c r="E375" s="159" t="s">
        <v>773</v>
      </c>
      <c r="F375" s="160" t="s">
        <v>774</v>
      </c>
      <c r="G375" s="161" t="s">
        <v>303</v>
      </c>
      <c r="H375" s="162">
        <v>11.41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0.00035</v>
      </c>
      <c r="R375" s="168">
        <f>Q375*H375</f>
        <v>0.0039935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208</v>
      </c>
      <c r="AT375" s="170" t="s">
        <v>138</v>
      </c>
      <c r="AU375" s="170" t="s">
        <v>81</v>
      </c>
      <c r="AY375" s="17" t="s">
        <v>135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81</v>
      </c>
      <c r="BK375" s="171">
        <f>ROUND(I375*H375,2)</f>
        <v>0</v>
      </c>
      <c r="BL375" s="17" t="s">
        <v>208</v>
      </c>
      <c r="BM375" s="170" t="s">
        <v>775</v>
      </c>
    </row>
    <row r="376" spans="2:51" s="13" customFormat="1" ht="11.25">
      <c r="B376" s="172"/>
      <c r="D376" s="173" t="s">
        <v>144</v>
      </c>
      <c r="E376" s="174" t="s">
        <v>1</v>
      </c>
      <c r="F376" s="175" t="s">
        <v>647</v>
      </c>
      <c r="H376" s="176">
        <v>4.34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81</v>
      </c>
      <c r="AV376" s="13" t="s">
        <v>81</v>
      </c>
      <c r="AW376" s="13" t="s">
        <v>33</v>
      </c>
      <c r="AX376" s="13" t="s">
        <v>76</v>
      </c>
      <c r="AY376" s="174" t="s">
        <v>135</v>
      </c>
    </row>
    <row r="377" spans="2:51" s="13" customFormat="1" ht="11.25">
      <c r="B377" s="172"/>
      <c r="D377" s="173" t="s">
        <v>144</v>
      </c>
      <c r="E377" s="174" t="s">
        <v>1</v>
      </c>
      <c r="F377" s="175" t="s">
        <v>776</v>
      </c>
      <c r="H377" s="176">
        <v>7.07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144</v>
      </c>
      <c r="AU377" s="174" t="s">
        <v>81</v>
      </c>
      <c r="AV377" s="13" t="s">
        <v>81</v>
      </c>
      <c r="AW377" s="13" t="s">
        <v>33</v>
      </c>
      <c r="AX377" s="13" t="s">
        <v>76</v>
      </c>
      <c r="AY377" s="174" t="s">
        <v>135</v>
      </c>
    </row>
    <row r="378" spans="2:51" s="14" customFormat="1" ht="11.25">
      <c r="B378" s="181"/>
      <c r="D378" s="173" t="s">
        <v>144</v>
      </c>
      <c r="E378" s="182" t="s">
        <v>1</v>
      </c>
      <c r="F378" s="183" t="s">
        <v>152</v>
      </c>
      <c r="H378" s="184">
        <v>11.41</v>
      </c>
      <c r="I378" s="185"/>
      <c r="L378" s="181"/>
      <c r="M378" s="186"/>
      <c r="N378" s="187"/>
      <c r="O378" s="187"/>
      <c r="P378" s="187"/>
      <c r="Q378" s="187"/>
      <c r="R378" s="187"/>
      <c r="S378" s="187"/>
      <c r="T378" s="188"/>
      <c r="AT378" s="182" t="s">
        <v>144</v>
      </c>
      <c r="AU378" s="182" t="s">
        <v>81</v>
      </c>
      <c r="AV378" s="14" t="s">
        <v>142</v>
      </c>
      <c r="AW378" s="14" t="s">
        <v>33</v>
      </c>
      <c r="AX378" s="14" t="s">
        <v>84</v>
      </c>
      <c r="AY378" s="182" t="s">
        <v>135</v>
      </c>
    </row>
    <row r="379" spans="1:65" s="2" customFormat="1" ht="16.5" customHeight="1">
      <c r="A379" s="32"/>
      <c r="B379" s="157"/>
      <c r="C379" s="196" t="s">
        <v>777</v>
      </c>
      <c r="D379" s="196" t="s">
        <v>201</v>
      </c>
      <c r="E379" s="197" t="s">
        <v>778</v>
      </c>
      <c r="F379" s="198" t="s">
        <v>779</v>
      </c>
      <c r="G379" s="199" t="s">
        <v>198</v>
      </c>
      <c r="H379" s="200">
        <v>31.378</v>
      </c>
      <c r="I379" s="201"/>
      <c r="J379" s="202">
        <f>ROUND(I379*H379,2)</f>
        <v>0</v>
      </c>
      <c r="K379" s="203"/>
      <c r="L379" s="204"/>
      <c r="M379" s="205" t="s">
        <v>1</v>
      </c>
      <c r="N379" s="206" t="s">
        <v>42</v>
      </c>
      <c r="O379" s="58"/>
      <c r="P379" s="168">
        <f>O379*H379</f>
        <v>0</v>
      </c>
      <c r="Q379" s="168">
        <v>0</v>
      </c>
      <c r="R379" s="168">
        <f>Q379*H379</f>
        <v>0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292</v>
      </c>
      <c r="AT379" s="170" t="s">
        <v>201</v>
      </c>
      <c r="AU379" s="170" t="s">
        <v>81</v>
      </c>
      <c r="AY379" s="17" t="s">
        <v>135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81</v>
      </c>
      <c r="BK379" s="171">
        <f>ROUND(I379*H379,2)</f>
        <v>0</v>
      </c>
      <c r="BL379" s="17" t="s">
        <v>208</v>
      </c>
      <c r="BM379" s="170" t="s">
        <v>780</v>
      </c>
    </row>
    <row r="380" spans="2:51" s="13" customFormat="1" ht="11.25">
      <c r="B380" s="172"/>
      <c r="D380" s="173" t="s">
        <v>144</v>
      </c>
      <c r="E380" s="174" t="s">
        <v>1</v>
      </c>
      <c r="F380" s="175" t="s">
        <v>781</v>
      </c>
      <c r="H380" s="176">
        <v>31.378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144</v>
      </c>
      <c r="AU380" s="174" t="s">
        <v>81</v>
      </c>
      <c r="AV380" s="13" t="s">
        <v>81</v>
      </c>
      <c r="AW380" s="13" t="s">
        <v>33</v>
      </c>
      <c r="AX380" s="13" t="s">
        <v>84</v>
      </c>
      <c r="AY380" s="174" t="s">
        <v>135</v>
      </c>
    </row>
    <row r="381" spans="1:65" s="2" customFormat="1" ht="21.75" customHeight="1">
      <c r="A381" s="32"/>
      <c r="B381" s="157"/>
      <c r="C381" s="158" t="s">
        <v>782</v>
      </c>
      <c r="D381" s="158" t="s">
        <v>138</v>
      </c>
      <c r="E381" s="159" t="s">
        <v>783</v>
      </c>
      <c r="F381" s="160" t="s">
        <v>784</v>
      </c>
      <c r="G381" s="161" t="s">
        <v>141</v>
      </c>
      <c r="H381" s="162">
        <v>22.82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0.03362</v>
      </c>
      <c r="R381" s="168">
        <f>Q381*H381</f>
        <v>0.7672083999999999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208</v>
      </c>
      <c r="AT381" s="170" t="s">
        <v>138</v>
      </c>
      <c r="AU381" s="170" t="s">
        <v>81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81</v>
      </c>
      <c r="BK381" s="171">
        <f>ROUND(I381*H381,2)</f>
        <v>0</v>
      </c>
      <c r="BL381" s="17" t="s">
        <v>208</v>
      </c>
      <c r="BM381" s="170" t="s">
        <v>785</v>
      </c>
    </row>
    <row r="382" spans="2:51" s="13" customFormat="1" ht="11.25">
      <c r="B382" s="172"/>
      <c r="D382" s="173" t="s">
        <v>144</v>
      </c>
      <c r="E382" s="174" t="s">
        <v>1</v>
      </c>
      <c r="F382" s="175" t="s">
        <v>786</v>
      </c>
      <c r="H382" s="176">
        <v>8.68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81</v>
      </c>
      <c r="AV382" s="13" t="s">
        <v>81</v>
      </c>
      <c r="AW382" s="13" t="s">
        <v>33</v>
      </c>
      <c r="AX382" s="13" t="s">
        <v>76</v>
      </c>
      <c r="AY382" s="174" t="s">
        <v>135</v>
      </c>
    </row>
    <row r="383" spans="2:51" s="13" customFormat="1" ht="11.25">
      <c r="B383" s="172"/>
      <c r="D383" s="173" t="s">
        <v>144</v>
      </c>
      <c r="E383" s="174" t="s">
        <v>1</v>
      </c>
      <c r="F383" s="175" t="s">
        <v>787</v>
      </c>
      <c r="H383" s="176">
        <v>14.14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144</v>
      </c>
      <c r="AU383" s="174" t="s">
        <v>81</v>
      </c>
      <c r="AV383" s="13" t="s">
        <v>81</v>
      </c>
      <c r="AW383" s="13" t="s">
        <v>33</v>
      </c>
      <c r="AX383" s="13" t="s">
        <v>76</v>
      </c>
      <c r="AY383" s="174" t="s">
        <v>135</v>
      </c>
    </row>
    <row r="384" spans="2:51" s="14" customFormat="1" ht="11.25">
      <c r="B384" s="181"/>
      <c r="D384" s="173" t="s">
        <v>144</v>
      </c>
      <c r="E384" s="182" t="s">
        <v>1</v>
      </c>
      <c r="F384" s="183" t="s">
        <v>152</v>
      </c>
      <c r="H384" s="184">
        <v>22.82</v>
      </c>
      <c r="I384" s="185"/>
      <c r="L384" s="181"/>
      <c r="M384" s="186"/>
      <c r="N384" s="187"/>
      <c r="O384" s="187"/>
      <c r="P384" s="187"/>
      <c r="Q384" s="187"/>
      <c r="R384" s="187"/>
      <c r="S384" s="187"/>
      <c r="T384" s="188"/>
      <c r="AT384" s="182" t="s">
        <v>144</v>
      </c>
      <c r="AU384" s="182" t="s">
        <v>81</v>
      </c>
      <c r="AV384" s="14" t="s">
        <v>142</v>
      </c>
      <c r="AW384" s="14" t="s">
        <v>33</v>
      </c>
      <c r="AX384" s="14" t="s">
        <v>84</v>
      </c>
      <c r="AY384" s="182" t="s">
        <v>135</v>
      </c>
    </row>
    <row r="385" spans="1:65" s="2" customFormat="1" ht="21.75" customHeight="1">
      <c r="A385" s="32"/>
      <c r="B385" s="157"/>
      <c r="C385" s="196" t="s">
        <v>788</v>
      </c>
      <c r="D385" s="196" t="s">
        <v>201</v>
      </c>
      <c r="E385" s="197" t="s">
        <v>789</v>
      </c>
      <c r="F385" s="198" t="s">
        <v>790</v>
      </c>
      <c r="G385" s="199" t="s">
        <v>141</v>
      </c>
      <c r="H385" s="200">
        <v>25.102</v>
      </c>
      <c r="I385" s="201"/>
      <c r="J385" s="202">
        <f>ROUND(I385*H385,2)</f>
        <v>0</v>
      </c>
      <c r="K385" s="203"/>
      <c r="L385" s="204"/>
      <c r="M385" s="205" t="s">
        <v>1</v>
      </c>
      <c r="N385" s="206" t="s">
        <v>42</v>
      </c>
      <c r="O385" s="58"/>
      <c r="P385" s="168">
        <f>O385*H385</f>
        <v>0</v>
      </c>
      <c r="Q385" s="168">
        <v>0.0155</v>
      </c>
      <c r="R385" s="168">
        <f>Q385*H385</f>
        <v>0.389081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292</v>
      </c>
      <c r="AT385" s="170" t="s">
        <v>201</v>
      </c>
      <c r="AU385" s="170" t="s">
        <v>81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208</v>
      </c>
      <c r="BM385" s="170" t="s">
        <v>791</v>
      </c>
    </row>
    <row r="386" spans="2:51" s="13" customFormat="1" ht="11.25">
      <c r="B386" s="172"/>
      <c r="D386" s="173" t="s">
        <v>144</v>
      </c>
      <c r="E386" s="174" t="s">
        <v>1</v>
      </c>
      <c r="F386" s="175" t="s">
        <v>792</v>
      </c>
      <c r="H386" s="176">
        <v>25.102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144</v>
      </c>
      <c r="AU386" s="174" t="s">
        <v>81</v>
      </c>
      <c r="AV386" s="13" t="s">
        <v>81</v>
      </c>
      <c r="AW386" s="13" t="s">
        <v>33</v>
      </c>
      <c r="AX386" s="13" t="s">
        <v>84</v>
      </c>
      <c r="AY386" s="174" t="s">
        <v>135</v>
      </c>
    </row>
    <row r="387" spans="1:65" s="2" customFormat="1" ht="16.5" customHeight="1">
      <c r="A387" s="32"/>
      <c r="B387" s="157"/>
      <c r="C387" s="158" t="s">
        <v>793</v>
      </c>
      <c r="D387" s="158" t="s">
        <v>138</v>
      </c>
      <c r="E387" s="159" t="s">
        <v>794</v>
      </c>
      <c r="F387" s="160" t="s">
        <v>795</v>
      </c>
      <c r="G387" s="161" t="s">
        <v>141</v>
      </c>
      <c r="H387" s="162">
        <v>22.82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0.006846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208</v>
      </c>
      <c r="AT387" s="170" t="s">
        <v>138</v>
      </c>
      <c r="AU387" s="170" t="s">
        <v>81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81</v>
      </c>
      <c r="BK387" s="171">
        <f>ROUND(I387*H387,2)</f>
        <v>0</v>
      </c>
      <c r="BL387" s="17" t="s">
        <v>208</v>
      </c>
      <c r="BM387" s="170" t="s">
        <v>796</v>
      </c>
    </row>
    <row r="388" spans="1:65" s="2" customFormat="1" ht="21.75" customHeight="1">
      <c r="A388" s="32"/>
      <c r="B388" s="157"/>
      <c r="C388" s="158" t="s">
        <v>797</v>
      </c>
      <c r="D388" s="158" t="s">
        <v>138</v>
      </c>
      <c r="E388" s="159" t="s">
        <v>798</v>
      </c>
      <c r="F388" s="160" t="s">
        <v>799</v>
      </c>
      <c r="G388" s="161" t="s">
        <v>239</v>
      </c>
      <c r="H388" s="162">
        <v>1.167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208</v>
      </c>
      <c r="AT388" s="170" t="s">
        <v>138</v>
      </c>
      <c r="AU388" s="170" t="s">
        <v>81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81</v>
      </c>
      <c r="BK388" s="171">
        <f>ROUND(I388*H388,2)</f>
        <v>0</v>
      </c>
      <c r="BL388" s="17" t="s">
        <v>208</v>
      </c>
      <c r="BM388" s="170" t="s">
        <v>800</v>
      </c>
    </row>
    <row r="389" spans="1:65" s="2" customFormat="1" ht="21.75" customHeight="1">
      <c r="A389" s="32"/>
      <c r="B389" s="157"/>
      <c r="C389" s="158" t="s">
        <v>801</v>
      </c>
      <c r="D389" s="158" t="s">
        <v>138</v>
      </c>
      <c r="E389" s="159" t="s">
        <v>802</v>
      </c>
      <c r="F389" s="160" t="s">
        <v>803</v>
      </c>
      <c r="G389" s="161" t="s">
        <v>239</v>
      </c>
      <c r="H389" s="162">
        <v>1.167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</v>
      </c>
      <c r="R389" s="168">
        <f>Q389*H389</f>
        <v>0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208</v>
      </c>
      <c r="AT389" s="170" t="s">
        <v>138</v>
      </c>
      <c r="AU389" s="170" t="s">
        <v>81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81</v>
      </c>
      <c r="BK389" s="171">
        <f>ROUND(I389*H389,2)</f>
        <v>0</v>
      </c>
      <c r="BL389" s="17" t="s">
        <v>208</v>
      </c>
      <c r="BM389" s="170" t="s">
        <v>804</v>
      </c>
    </row>
    <row r="390" spans="1:65" s="2" customFormat="1" ht="16.5" customHeight="1">
      <c r="A390" s="32"/>
      <c r="B390" s="157"/>
      <c r="C390" s="158" t="s">
        <v>805</v>
      </c>
      <c r="D390" s="158" t="s">
        <v>138</v>
      </c>
      <c r="E390" s="159" t="s">
        <v>806</v>
      </c>
      <c r="F390" s="160" t="s">
        <v>807</v>
      </c>
      <c r="G390" s="161" t="s">
        <v>525</v>
      </c>
      <c r="H390" s="162">
        <v>1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208</v>
      </c>
      <c r="AT390" s="170" t="s">
        <v>138</v>
      </c>
      <c r="AU390" s="170" t="s">
        <v>81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81</v>
      </c>
      <c r="BK390" s="171">
        <f>ROUND(I390*H390,2)</f>
        <v>0</v>
      </c>
      <c r="BL390" s="17" t="s">
        <v>208</v>
      </c>
      <c r="BM390" s="170" t="s">
        <v>808</v>
      </c>
    </row>
    <row r="391" spans="2:63" s="12" customFormat="1" ht="22.9" customHeight="1">
      <c r="B391" s="144"/>
      <c r="D391" s="145" t="s">
        <v>75</v>
      </c>
      <c r="E391" s="155" t="s">
        <v>809</v>
      </c>
      <c r="F391" s="155" t="s">
        <v>810</v>
      </c>
      <c r="I391" s="147"/>
      <c r="J391" s="156">
        <f>BK391</f>
        <v>0</v>
      </c>
      <c r="L391" s="144"/>
      <c r="M391" s="149"/>
      <c r="N391" s="150"/>
      <c r="O391" s="150"/>
      <c r="P391" s="151">
        <f>SUM(P392:P396)</f>
        <v>0</v>
      </c>
      <c r="Q391" s="150"/>
      <c r="R391" s="151">
        <f>SUM(R392:R396)</f>
        <v>0.001617</v>
      </c>
      <c r="S391" s="150"/>
      <c r="T391" s="152">
        <f>SUM(T392:T396)</f>
        <v>0</v>
      </c>
      <c r="AR391" s="145" t="s">
        <v>81</v>
      </c>
      <c r="AT391" s="153" t="s">
        <v>75</v>
      </c>
      <c r="AU391" s="153" t="s">
        <v>84</v>
      </c>
      <c r="AY391" s="145" t="s">
        <v>135</v>
      </c>
      <c r="BK391" s="154">
        <f>SUM(BK392:BK396)</f>
        <v>0</v>
      </c>
    </row>
    <row r="392" spans="1:65" s="2" customFormat="1" ht="21.75" customHeight="1">
      <c r="A392" s="32"/>
      <c r="B392" s="157"/>
      <c r="C392" s="158" t="s">
        <v>811</v>
      </c>
      <c r="D392" s="158" t="s">
        <v>138</v>
      </c>
      <c r="E392" s="159" t="s">
        <v>812</v>
      </c>
      <c r="F392" s="160" t="s">
        <v>813</v>
      </c>
      <c r="G392" s="161" t="s">
        <v>141</v>
      </c>
      <c r="H392" s="162">
        <v>4.9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7E-05</v>
      </c>
      <c r="R392" s="168">
        <f>Q392*H392</f>
        <v>0.000343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208</v>
      </c>
      <c r="AT392" s="170" t="s">
        <v>138</v>
      </c>
      <c r="AU392" s="170" t="s">
        <v>81</v>
      </c>
      <c r="AY392" s="17" t="s">
        <v>135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81</v>
      </c>
      <c r="BK392" s="171">
        <f>ROUND(I392*H392,2)</f>
        <v>0</v>
      </c>
      <c r="BL392" s="17" t="s">
        <v>208</v>
      </c>
      <c r="BM392" s="170" t="s">
        <v>814</v>
      </c>
    </row>
    <row r="393" spans="1:65" s="2" customFormat="1" ht="21.75" customHeight="1">
      <c r="A393" s="32"/>
      <c r="B393" s="157"/>
      <c r="C393" s="158" t="s">
        <v>815</v>
      </c>
      <c r="D393" s="158" t="s">
        <v>138</v>
      </c>
      <c r="E393" s="159" t="s">
        <v>816</v>
      </c>
      <c r="F393" s="160" t="s">
        <v>817</v>
      </c>
      <c r="G393" s="161" t="s">
        <v>141</v>
      </c>
      <c r="H393" s="162">
        <v>4.9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0.00014</v>
      </c>
      <c r="R393" s="168">
        <f>Q393*H393</f>
        <v>0.000686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208</v>
      </c>
      <c r="AT393" s="170" t="s">
        <v>138</v>
      </c>
      <c r="AU393" s="170" t="s">
        <v>81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81</v>
      </c>
      <c r="BK393" s="171">
        <f>ROUND(I393*H393,2)</f>
        <v>0</v>
      </c>
      <c r="BL393" s="17" t="s">
        <v>208</v>
      </c>
      <c r="BM393" s="170" t="s">
        <v>818</v>
      </c>
    </row>
    <row r="394" spans="2:51" s="15" customFormat="1" ht="11.25">
      <c r="B394" s="189"/>
      <c r="D394" s="173" t="s">
        <v>144</v>
      </c>
      <c r="E394" s="190" t="s">
        <v>1</v>
      </c>
      <c r="F394" s="191" t="s">
        <v>819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81</v>
      </c>
      <c r="AV394" s="15" t="s">
        <v>84</v>
      </c>
      <c r="AW394" s="15" t="s">
        <v>33</v>
      </c>
      <c r="AX394" s="15" t="s">
        <v>76</v>
      </c>
      <c r="AY394" s="190" t="s">
        <v>135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820</v>
      </c>
      <c r="H395" s="176">
        <v>4.9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81</v>
      </c>
      <c r="AV395" s="13" t="s">
        <v>81</v>
      </c>
      <c r="AW395" s="13" t="s">
        <v>33</v>
      </c>
      <c r="AX395" s="13" t="s">
        <v>84</v>
      </c>
      <c r="AY395" s="174" t="s">
        <v>135</v>
      </c>
    </row>
    <row r="396" spans="1:65" s="2" customFormat="1" ht="21.75" customHeight="1">
      <c r="A396" s="32"/>
      <c r="B396" s="157"/>
      <c r="C396" s="158" t="s">
        <v>821</v>
      </c>
      <c r="D396" s="158" t="s">
        <v>138</v>
      </c>
      <c r="E396" s="159" t="s">
        <v>822</v>
      </c>
      <c r="F396" s="160" t="s">
        <v>823</v>
      </c>
      <c r="G396" s="161" t="s">
        <v>141</v>
      </c>
      <c r="H396" s="162">
        <v>4.9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0.00012</v>
      </c>
      <c r="R396" s="168">
        <f>Q396*H396</f>
        <v>0.0005880000000000001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208</v>
      </c>
      <c r="AT396" s="170" t="s">
        <v>138</v>
      </c>
      <c r="AU396" s="170" t="s">
        <v>81</v>
      </c>
      <c r="AY396" s="17" t="s">
        <v>135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81</v>
      </c>
      <c r="BK396" s="171">
        <f>ROUND(I396*H396,2)</f>
        <v>0</v>
      </c>
      <c r="BL396" s="17" t="s">
        <v>208</v>
      </c>
      <c r="BM396" s="170" t="s">
        <v>824</v>
      </c>
    </row>
    <row r="397" spans="2:63" s="12" customFormat="1" ht="22.9" customHeight="1">
      <c r="B397" s="144"/>
      <c r="D397" s="145" t="s">
        <v>75</v>
      </c>
      <c r="E397" s="155" t="s">
        <v>825</v>
      </c>
      <c r="F397" s="155" t="s">
        <v>826</v>
      </c>
      <c r="I397" s="147"/>
      <c r="J397" s="156">
        <f>BK397</f>
        <v>0</v>
      </c>
      <c r="L397" s="144"/>
      <c r="M397" s="149"/>
      <c r="N397" s="150"/>
      <c r="O397" s="150"/>
      <c r="P397" s="151">
        <f>SUM(P398:P408)</f>
        <v>0</v>
      </c>
      <c r="Q397" s="150"/>
      <c r="R397" s="151">
        <f>SUM(R398:R408)</f>
        <v>0.014857720000000001</v>
      </c>
      <c r="S397" s="150"/>
      <c r="T397" s="152">
        <f>SUM(T398:T408)</f>
        <v>0</v>
      </c>
      <c r="AR397" s="145" t="s">
        <v>81</v>
      </c>
      <c r="AT397" s="153" t="s">
        <v>75</v>
      </c>
      <c r="AU397" s="153" t="s">
        <v>84</v>
      </c>
      <c r="AY397" s="145" t="s">
        <v>135</v>
      </c>
      <c r="BK397" s="154">
        <f>SUM(BK398:BK408)</f>
        <v>0</v>
      </c>
    </row>
    <row r="398" spans="1:65" s="2" customFormat="1" ht="21.75" customHeight="1">
      <c r="A398" s="32"/>
      <c r="B398" s="157"/>
      <c r="C398" s="158" t="s">
        <v>827</v>
      </c>
      <c r="D398" s="158" t="s">
        <v>138</v>
      </c>
      <c r="E398" s="159" t="s">
        <v>206</v>
      </c>
      <c r="F398" s="160" t="s">
        <v>207</v>
      </c>
      <c r="G398" s="161" t="s">
        <v>141</v>
      </c>
      <c r="H398" s="162">
        <v>40.156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</v>
      </c>
      <c r="R398" s="168">
        <f>Q398*H398</f>
        <v>0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208</v>
      </c>
      <c r="AT398" s="170" t="s">
        <v>138</v>
      </c>
      <c r="AU398" s="170" t="s">
        <v>81</v>
      </c>
      <c r="AY398" s="17" t="s">
        <v>135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81</v>
      </c>
      <c r="BK398" s="171">
        <f>ROUND(I398*H398,2)</f>
        <v>0</v>
      </c>
      <c r="BL398" s="17" t="s">
        <v>208</v>
      </c>
      <c r="BM398" s="170" t="s">
        <v>828</v>
      </c>
    </row>
    <row r="399" spans="2:51" s="15" customFormat="1" ht="11.25">
      <c r="B399" s="189"/>
      <c r="D399" s="173" t="s">
        <v>144</v>
      </c>
      <c r="E399" s="190" t="s">
        <v>1</v>
      </c>
      <c r="F399" s="191" t="s">
        <v>212</v>
      </c>
      <c r="H399" s="190" t="s">
        <v>1</v>
      </c>
      <c r="I399" s="192"/>
      <c r="L399" s="189"/>
      <c r="M399" s="193"/>
      <c r="N399" s="194"/>
      <c r="O399" s="194"/>
      <c r="P399" s="194"/>
      <c r="Q399" s="194"/>
      <c r="R399" s="194"/>
      <c r="S399" s="194"/>
      <c r="T399" s="195"/>
      <c r="AT399" s="190" t="s">
        <v>144</v>
      </c>
      <c r="AU399" s="190" t="s">
        <v>81</v>
      </c>
      <c r="AV399" s="15" t="s">
        <v>84</v>
      </c>
      <c r="AW399" s="15" t="s">
        <v>33</v>
      </c>
      <c r="AX399" s="15" t="s">
        <v>76</v>
      </c>
      <c r="AY399" s="190" t="s">
        <v>135</v>
      </c>
    </row>
    <row r="400" spans="2:51" s="13" customFormat="1" ht="11.25">
      <c r="B400" s="172"/>
      <c r="D400" s="173" t="s">
        <v>144</v>
      </c>
      <c r="E400" s="174" t="s">
        <v>1</v>
      </c>
      <c r="F400" s="175" t="s">
        <v>829</v>
      </c>
      <c r="H400" s="176">
        <v>9.13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81</v>
      </c>
      <c r="AV400" s="13" t="s">
        <v>81</v>
      </c>
      <c r="AW400" s="13" t="s">
        <v>33</v>
      </c>
      <c r="AX400" s="13" t="s">
        <v>76</v>
      </c>
      <c r="AY400" s="174" t="s">
        <v>135</v>
      </c>
    </row>
    <row r="401" spans="2:51" s="15" customFormat="1" ht="11.25">
      <c r="B401" s="189"/>
      <c r="D401" s="173" t="s">
        <v>144</v>
      </c>
      <c r="E401" s="190" t="s">
        <v>1</v>
      </c>
      <c r="F401" s="191" t="s">
        <v>830</v>
      </c>
      <c r="H401" s="190" t="s">
        <v>1</v>
      </c>
      <c r="I401" s="192"/>
      <c r="L401" s="189"/>
      <c r="M401" s="193"/>
      <c r="N401" s="194"/>
      <c r="O401" s="194"/>
      <c r="P401" s="194"/>
      <c r="Q401" s="194"/>
      <c r="R401" s="194"/>
      <c r="S401" s="194"/>
      <c r="T401" s="195"/>
      <c r="AT401" s="190" t="s">
        <v>144</v>
      </c>
      <c r="AU401" s="190" t="s">
        <v>81</v>
      </c>
      <c r="AV401" s="15" t="s">
        <v>84</v>
      </c>
      <c r="AW401" s="15" t="s">
        <v>33</v>
      </c>
      <c r="AX401" s="15" t="s">
        <v>76</v>
      </c>
      <c r="AY401" s="190" t="s">
        <v>135</v>
      </c>
    </row>
    <row r="402" spans="2:51" s="13" customFormat="1" ht="11.25">
      <c r="B402" s="172"/>
      <c r="D402" s="173" t="s">
        <v>144</v>
      </c>
      <c r="E402" s="174" t="s">
        <v>1</v>
      </c>
      <c r="F402" s="175" t="s">
        <v>831</v>
      </c>
      <c r="H402" s="176">
        <v>2.604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81</v>
      </c>
      <c r="AV402" s="13" t="s">
        <v>81</v>
      </c>
      <c r="AW402" s="13" t="s">
        <v>33</v>
      </c>
      <c r="AX402" s="13" t="s">
        <v>76</v>
      </c>
      <c r="AY402" s="174" t="s">
        <v>135</v>
      </c>
    </row>
    <row r="403" spans="2:51" s="13" customFormat="1" ht="11.25">
      <c r="B403" s="172"/>
      <c r="D403" s="173" t="s">
        <v>144</v>
      </c>
      <c r="E403" s="174" t="s">
        <v>1</v>
      </c>
      <c r="F403" s="175" t="s">
        <v>832</v>
      </c>
      <c r="H403" s="176">
        <v>4.242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144</v>
      </c>
      <c r="AU403" s="174" t="s">
        <v>81</v>
      </c>
      <c r="AV403" s="13" t="s">
        <v>81</v>
      </c>
      <c r="AW403" s="13" t="s">
        <v>33</v>
      </c>
      <c r="AX403" s="13" t="s">
        <v>76</v>
      </c>
      <c r="AY403" s="174" t="s">
        <v>135</v>
      </c>
    </row>
    <row r="404" spans="2:51" s="15" customFormat="1" ht="11.25">
      <c r="B404" s="189"/>
      <c r="D404" s="173" t="s">
        <v>144</v>
      </c>
      <c r="E404" s="190" t="s">
        <v>1</v>
      </c>
      <c r="F404" s="191" t="s">
        <v>833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144</v>
      </c>
      <c r="AU404" s="190" t="s">
        <v>81</v>
      </c>
      <c r="AV404" s="15" t="s">
        <v>84</v>
      </c>
      <c r="AW404" s="15" t="s">
        <v>33</v>
      </c>
      <c r="AX404" s="15" t="s">
        <v>76</v>
      </c>
      <c r="AY404" s="190" t="s">
        <v>135</v>
      </c>
    </row>
    <row r="405" spans="2:51" s="13" customFormat="1" ht="11.25">
      <c r="B405" s="172"/>
      <c r="D405" s="173" t="s">
        <v>144</v>
      </c>
      <c r="E405" s="174" t="s">
        <v>1</v>
      </c>
      <c r="F405" s="175" t="s">
        <v>834</v>
      </c>
      <c r="H405" s="176">
        <v>24.18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144</v>
      </c>
      <c r="AU405" s="174" t="s">
        <v>81</v>
      </c>
      <c r="AV405" s="13" t="s">
        <v>81</v>
      </c>
      <c r="AW405" s="13" t="s">
        <v>33</v>
      </c>
      <c r="AX405" s="13" t="s">
        <v>76</v>
      </c>
      <c r="AY405" s="174" t="s">
        <v>135</v>
      </c>
    </row>
    <row r="406" spans="2:51" s="14" customFormat="1" ht="11.25">
      <c r="B406" s="181"/>
      <c r="D406" s="173" t="s">
        <v>144</v>
      </c>
      <c r="E406" s="182" t="s">
        <v>1</v>
      </c>
      <c r="F406" s="183" t="s">
        <v>152</v>
      </c>
      <c r="H406" s="184">
        <v>40.156000000000006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2" t="s">
        <v>144</v>
      </c>
      <c r="AU406" s="182" t="s">
        <v>81</v>
      </c>
      <c r="AV406" s="14" t="s">
        <v>142</v>
      </c>
      <c r="AW406" s="14" t="s">
        <v>33</v>
      </c>
      <c r="AX406" s="14" t="s">
        <v>84</v>
      </c>
      <c r="AY406" s="182" t="s">
        <v>135</v>
      </c>
    </row>
    <row r="407" spans="1:65" s="2" customFormat="1" ht="21.75" customHeight="1">
      <c r="A407" s="32"/>
      <c r="B407" s="157"/>
      <c r="C407" s="158" t="s">
        <v>835</v>
      </c>
      <c r="D407" s="158" t="s">
        <v>138</v>
      </c>
      <c r="E407" s="159" t="s">
        <v>836</v>
      </c>
      <c r="F407" s="160" t="s">
        <v>837</v>
      </c>
      <c r="G407" s="161" t="s">
        <v>141</v>
      </c>
      <c r="H407" s="162">
        <v>40.156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0.00021</v>
      </c>
      <c r="R407" s="168">
        <f>Q407*H407</f>
        <v>0.008432760000000001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208</v>
      </c>
      <c r="AT407" s="170" t="s">
        <v>138</v>
      </c>
      <c r="AU407" s="170" t="s">
        <v>81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81</v>
      </c>
      <c r="BK407" s="171">
        <f>ROUND(I407*H407,2)</f>
        <v>0</v>
      </c>
      <c r="BL407" s="17" t="s">
        <v>208</v>
      </c>
      <c r="BM407" s="170" t="s">
        <v>838</v>
      </c>
    </row>
    <row r="408" spans="1:65" s="2" customFormat="1" ht="21.75" customHeight="1">
      <c r="A408" s="32"/>
      <c r="B408" s="157"/>
      <c r="C408" s="158" t="s">
        <v>839</v>
      </c>
      <c r="D408" s="158" t="s">
        <v>138</v>
      </c>
      <c r="E408" s="159" t="s">
        <v>840</v>
      </c>
      <c r="F408" s="160" t="s">
        <v>841</v>
      </c>
      <c r="G408" s="161" t="s">
        <v>141</v>
      </c>
      <c r="H408" s="162">
        <v>40.156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0.00016</v>
      </c>
      <c r="R408" s="168">
        <f>Q408*H408</f>
        <v>0.00642496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208</v>
      </c>
      <c r="AT408" s="170" t="s">
        <v>138</v>
      </c>
      <c r="AU408" s="170" t="s">
        <v>81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81</v>
      </c>
      <c r="BK408" s="171">
        <f>ROUND(I408*H408,2)</f>
        <v>0</v>
      </c>
      <c r="BL408" s="17" t="s">
        <v>208</v>
      </c>
      <c r="BM408" s="170" t="s">
        <v>842</v>
      </c>
    </row>
    <row r="409" spans="2:63" s="12" customFormat="1" ht="25.9" customHeight="1">
      <c r="B409" s="144"/>
      <c r="D409" s="145" t="s">
        <v>75</v>
      </c>
      <c r="E409" s="146" t="s">
        <v>843</v>
      </c>
      <c r="F409" s="146" t="s">
        <v>844</v>
      </c>
      <c r="I409" s="147"/>
      <c r="J409" s="148">
        <f>BK409</f>
        <v>0</v>
      </c>
      <c r="L409" s="144"/>
      <c r="M409" s="149"/>
      <c r="N409" s="150"/>
      <c r="O409" s="150"/>
      <c r="P409" s="151">
        <f>SUM(P410:P432)</f>
        <v>0</v>
      </c>
      <c r="Q409" s="150"/>
      <c r="R409" s="151">
        <f>SUM(R410:R432)</f>
        <v>0</v>
      </c>
      <c r="S409" s="150"/>
      <c r="T409" s="152">
        <f>SUM(T410:T432)</f>
        <v>0</v>
      </c>
      <c r="AR409" s="145" t="s">
        <v>142</v>
      </c>
      <c r="AT409" s="153" t="s">
        <v>75</v>
      </c>
      <c r="AU409" s="153" t="s">
        <v>76</v>
      </c>
      <c r="AY409" s="145" t="s">
        <v>135</v>
      </c>
      <c r="BK409" s="154">
        <f>SUM(BK410:BK432)</f>
        <v>0</v>
      </c>
    </row>
    <row r="410" spans="1:65" s="2" customFormat="1" ht="16.5" customHeight="1">
      <c r="A410" s="32"/>
      <c r="B410" s="157"/>
      <c r="C410" s="158" t="s">
        <v>845</v>
      </c>
      <c r="D410" s="158" t="s">
        <v>138</v>
      </c>
      <c r="E410" s="159" t="s">
        <v>846</v>
      </c>
      <c r="F410" s="160" t="s">
        <v>847</v>
      </c>
      <c r="G410" s="161" t="s">
        <v>848</v>
      </c>
      <c r="H410" s="162">
        <v>50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849</v>
      </c>
      <c r="AT410" s="170" t="s">
        <v>138</v>
      </c>
      <c r="AU410" s="170" t="s">
        <v>84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81</v>
      </c>
      <c r="BK410" s="171">
        <f>ROUND(I410*H410,2)</f>
        <v>0</v>
      </c>
      <c r="BL410" s="17" t="s">
        <v>849</v>
      </c>
      <c r="BM410" s="170" t="s">
        <v>850</v>
      </c>
    </row>
    <row r="411" spans="2:51" s="15" customFormat="1" ht="22.5">
      <c r="B411" s="189"/>
      <c r="D411" s="173" t="s">
        <v>144</v>
      </c>
      <c r="E411" s="190" t="s">
        <v>1</v>
      </c>
      <c r="F411" s="191" t="s">
        <v>851</v>
      </c>
      <c r="H411" s="190" t="s">
        <v>1</v>
      </c>
      <c r="I411" s="192"/>
      <c r="L411" s="189"/>
      <c r="M411" s="193"/>
      <c r="N411" s="194"/>
      <c r="O411" s="194"/>
      <c r="P411" s="194"/>
      <c r="Q411" s="194"/>
      <c r="R411" s="194"/>
      <c r="S411" s="194"/>
      <c r="T411" s="195"/>
      <c r="AT411" s="190" t="s">
        <v>144</v>
      </c>
      <c r="AU411" s="190" t="s">
        <v>84</v>
      </c>
      <c r="AV411" s="15" t="s">
        <v>84</v>
      </c>
      <c r="AW411" s="15" t="s">
        <v>33</v>
      </c>
      <c r="AX411" s="15" t="s">
        <v>76</v>
      </c>
      <c r="AY411" s="190" t="s">
        <v>135</v>
      </c>
    </row>
    <row r="412" spans="2:51" s="15" customFormat="1" ht="11.25">
      <c r="B412" s="189"/>
      <c r="D412" s="173" t="s">
        <v>144</v>
      </c>
      <c r="E412" s="190" t="s">
        <v>1</v>
      </c>
      <c r="F412" s="191" t="s">
        <v>852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144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135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208</v>
      </c>
      <c r="H413" s="176">
        <v>16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84</v>
      </c>
      <c r="AV413" s="13" t="s">
        <v>81</v>
      </c>
      <c r="AW413" s="13" t="s">
        <v>33</v>
      </c>
      <c r="AX413" s="13" t="s">
        <v>76</v>
      </c>
      <c r="AY413" s="174" t="s">
        <v>135</v>
      </c>
    </row>
    <row r="414" spans="2:51" s="15" customFormat="1" ht="11.25">
      <c r="B414" s="189"/>
      <c r="D414" s="173" t="s">
        <v>144</v>
      </c>
      <c r="E414" s="190" t="s">
        <v>1</v>
      </c>
      <c r="F414" s="191" t="s">
        <v>853</v>
      </c>
      <c r="H414" s="190" t="s">
        <v>1</v>
      </c>
      <c r="I414" s="192"/>
      <c r="L414" s="189"/>
      <c r="M414" s="193"/>
      <c r="N414" s="194"/>
      <c r="O414" s="194"/>
      <c r="P414" s="194"/>
      <c r="Q414" s="194"/>
      <c r="R414" s="194"/>
      <c r="S414" s="194"/>
      <c r="T414" s="195"/>
      <c r="AT414" s="190" t="s">
        <v>144</v>
      </c>
      <c r="AU414" s="190" t="s">
        <v>84</v>
      </c>
      <c r="AV414" s="15" t="s">
        <v>84</v>
      </c>
      <c r="AW414" s="15" t="s">
        <v>33</v>
      </c>
      <c r="AX414" s="15" t="s">
        <v>76</v>
      </c>
      <c r="AY414" s="190" t="s">
        <v>135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208</v>
      </c>
      <c r="H415" s="176">
        <v>16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84</v>
      </c>
      <c r="AV415" s="13" t="s">
        <v>81</v>
      </c>
      <c r="AW415" s="13" t="s">
        <v>33</v>
      </c>
      <c r="AX415" s="13" t="s">
        <v>76</v>
      </c>
      <c r="AY415" s="174" t="s">
        <v>135</v>
      </c>
    </row>
    <row r="416" spans="2:51" s="15" customFormat="1" ht="22.5">
      <c r="B416" s="189"/>
      <c r="D416" s="173" t="s">
        <v>144</v>
      </c>
      <c r="E416" s="190" t="s">
        <v>1</v>
      </c>
      <c r="F416" s="191" t="s">
        <v>854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144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135</v>
      </c>
    </row>
    <row r="417" spans="2:51" s="13" customFormat="1" ht="11.25">
      <c r="B417" s="172"/>
      <c r="D417" s="173" t="s">
        <v>144</v>
      </c>
      <c r="E417" s="174" t="s">
        <v>1</v>
      </c>
      <c r="F417" s="175" t="s">
        <v>81</v>
      </c>
      <c r="H417" s="176">
        <v>2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144</v>
      </c>
      <c r="AU417" s="174" t="s">
        <v>84</v>
      </c>
      <c r="AV417" s="13" t="s">
        <v>81</v>
      </c>
      <c r="AW417" s="13" t="s">
        <v>33</v>
      </c>
      <c r="AX417" s="13" t="s">
        <v>76</v>
      </c>
      <c r="AY417" s="174" t="s">
        <v>135</v>
      </c>
    </row>
    <row r="418" spans="2:51" s="15" customFormat="1" ht="11.25">
      <c r="B418" s="189"/>
      <c r="D418" s="173" t="s">
        <v>144</v>
      </c>
      <c r="E418" s="190" t="s">
        <v>1</v>
      </c>
      <c r="F418" s="191" t="s">
        <v>855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144</v>
      </c>
      <c r="AU418" s="190" t="s">
        <v>84</v>
      </c>
      <c r="AV418" s="15" t="s">
        <v>84</v>
      </c>
      <c r="AW418" s="15" t="s">
        <v>33</v>
      </c>
      <c r="AX418" s="15" t="s">
        <v>76</v>
      </c>
      <c r="AY418" s="190" t="s">
        <v>135</v>
      </c>
    </row>
    <row r="419" spans="2:51" s="13" customFormat="1" ht="11.25">
      <c r="B419" s="172"/>
      <c r="D419" s="173" t="s">
        <v>144</v>
      </c>
      <c r="E419" s="174" t="s">
        <v>1</v>
      </c>
      <c r="F419" s="175" t="s">
        <v>170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84</v>
      </c>
      <c r="AV419" s="13" t="s">
        <v>81</v>
      </c>
      <c r="AW419" s="13" t="s">
        <v>33</v>
      </c>
      <c r="AX419" s="13" t="s">
        <v>76</v>
      </c>
      <c r="AY419" s="174" t="s">
        <v>135</v>
      </c>
    </row>
    <row r="420" spans="2:51" s="15" customFormat="1" ht="11.25">
      <c r="B420" s="189"/>
      <c r="D420" s="173" t="s">
        <v>144</v>
      </c>
      <c r="E420" s="190" t="s">
        <v>1</v>
      </c>
      <c r="F420" s="191" t="s">
        <v>856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144</v>
      </c>
      <c r="AU420" s="190" t="s">
        <v>84</v>
      </c>
      <c r="AV420" s="15" t="s">
        <v>84</v>
      </c>
      <c r="AW420" s="15" t="s">
        <v>33</v>
      </c>
      <c r="AX420" s="15" t="s">
        <v>76</v>
      </c>
      <c r="AY420" s="190" t="s">
        <v>135</v>
      </c>
    </row>
    <row r="421" spans="2:51" s="13" customFormat="1" ht="11.25">
      <c r="B421" s="172"/>
      <c r="D421" s="173" t="s">
        <v>144</v>
      </c>
      <c r="E421" s="174" t="s">
        <v>1</v>
      </c>
      <c r="F421" s="175" t="s">
        <v>170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144</v>
      </c>
      <c r="AU421" s="174" t="s">
        <v>84</v>
      </c>
      <c r="AV421" s="13" t="s">
        <v>81</v>
      </c>
      <c r="AW421" s="13" t="s">
        <v>33</v>
      </c>
      <c r="AX421" s="13" t="s">
        <v>76</v>
      </c>
      <c r="AY421" s="174" t="s">
        <v>135</v>
      </c>
    </row>
    <row r="422" spans="2:51" s="14" customFormat="1" ht="11.25">
      <c r="B422" s="181"/>
      <c r="D422" s="173" t="s">
        <v>144</v>
      </c>
      <c r="E422" s="182" t="s">
        <v>1</v>
      </c>
      <c r="F422" s="183" t="s">
        <v>152</v>
      </c>
      <c r="H422" s="184">
        <v>50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144</v>
      </c>
      <c r="AU422" s="182" t="s">
        <v>84</v>
      </c>
      <c r="AV422" s="14" t="s">
        <v>142</v>
      </c>
      <c r="AW422" s="14" t="s">
        <v>33</v>
      </c>
      <c r="AX422" s="14" t="s">
        <v>84</v>
      </c>
      <c r="AY422" s="182" t="s">
        <v>135</v>
      </c>
    </row>
    <row r="423" spans="1:65" s="2" customFormat="1" ht="16.5" customHeight="1">
      <c r="A423" s="32"/>
      <c r="B423" s="157"/>
      <c r="C423" s="158" t="s">
        <v>857</v>
      </c>
      <c r="D423" s="158" t="s">
        <v>138</v>
      </c>
      <c r="E423" s="159" t="s">
        <v>858</v>
      </c>
      <c r="F423" s="160" t="s">
        <v>859</v>
      </c>
      <c r="G423" s="161" t="s">
        <v>848</v>
      </c>
      <c r="H423" s="162">
        <v>8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849</v>
      </c>
      <c r="AT423" s="170" t="s">
        <v>138</v>
      </c>
      <c r="AU423" s="170" t="s">
        <v>84</v>
      </c>
      <c r="AY423" s="17" t="s">
        <v>135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81</v>
      </c>
      <c r="BK423" s="171">
        <f>ROUND(I423*H423,2)</f>
        <v>0</v>
      </c>
      <c r="BL423" s="17" t="s">
        <v>849</v>
      </c>
      <c r="BM423" s="170" t="s">
        <v>860</v>
      </c>
    </row>
    <row r="424" spans="2:51" s="15" customFormat="1" ht="22.5">
      <c r="B424" s="189"/>
      <c r="D424" s="173" t="s">
        <v>144</v>
      </c>
      <c r="E424" s="190" t="s">
        <v>1</v>
      </c>
      <c r="F424" s="191" t="s">
        <v>861</v>
      </c>
      <c r="H424" s="190" t="s">
        <v>1</v>
      </c>
      <c r="I424" s="192"/>
      <c r="L424" s="189"/>
      <c r="M424" s="193"/>
      <c r="N424" s="194"/>
      <c r="O424" s="194"/>
      <c r="P424" s="194"/>
      <c r="Q424" s="194"/>
      <c r="R424" s="194"/>
      <c r="S424" s="194"/>
      <c r="T424" s="195"/>
      <c r="AT424" s="190" t="s">
        <v>144</v>
      </c>
      <c r="AU424" s="190" t="s">
        <v>84</v>
      </c>
      <c r="AV424" s="15" t="s">
        <v>84</v>
      </c>
      <c r="AW424" s="15" t="s">
        <v>33</v>
      </c>
      <c r="AX424" s="15" t="s">
        <v>76</v>
      </c>
      <c r="AY424" s="190" t="s">
        <v>135</v>
      </c>
    </row>
    <row r="425" spans="2:51" s="13" customFormat="1" ht="11.25">
      <c r="B425" s="172"/>
      <c r="D425" s="173" t="s">
        <v>144</v>
      </c>
      <c r="E425" s="174" t="s">
        <v>1</v>
      </c>
      <c r="F425" s="175" t="s">
        <v>170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144</v>
      </c>
      <c r="AU425" s="174" t="s">
        <v>84</v>
      </c>
      <c r="AV425" s="13" t="s">
        <v>81</v>
      </c>
      <c r="AW425" s="13" t="s">
        <v>33</v>
      </c>
      <c r="AX425" s="13" t="s">
        <v>76</v>
      </c>
      <c r="AY425" s="174" t="s">
        <v>135</v>
      </c>
    </row>
    <row r="426" spans="2:51" s="14" customFormat="1" ht="11.25">
      <c r="B426" s="181"/>
      <c r="D426" s="173" t="s">
        <v>144</v>
      </c>
      <c r="E426" s="182" t="s">
        <v>1</v>
      </c>
      <c r="F426" s="183" t="s">
        <v>152</v>
      </c>
      <c r="H426" s="184">
        <v>8</v>
      </c>
      <c r="I426" s="185"/>
      <c r="L426" s="181"/>
      <c r="M426" s="186"/>
      <c r="N426" s="187"/>
      <c r="O426" s="187"/>
      <c r="P426" s="187"/>
      <c r="Q426" s="187"/>
      <c r="R426" s="187"/>
      <c r="S426" s="187"/>
      <c r="T426" s="188"/>
      <c r="AT426" s="182" t="s">
        <v>144</v>
      </c>
      <c r="AU426" s="182" t="s">
        <v>84</v>
      </c>
      <c r="AV426" s="14" t="s">
        <v>142</v>
      </c>
      <c r="AW426" s="14" t="s">
        <v>33</v>
      </c>
      <c r="AX426" s="14" t="s">
        <v>84</v>
      </c>
      <c r="AY426" s="182" t="s">
        <v>135</v>
      </c>
    </row>
    <row r="427" spans="1:65" s="2" customFormat="1" ht="16.5" customHeight="1">
      <c r="A427" s="32"/>
      <c r="B427" s="157"/>
      <c r="C427" s="158" t="s">
        <v>862</v>
      </c>
      <c r="D427" s="158" t="s">
        <v>138</v>
      </c>
      <c r="E427" s="159" t="s">
        <v>863</v>
      </c>
      <c r="F427" s="160" t="s">
        <v>864</v>
      </c>
      <c r="G427" s="161" t="s">
        <v>848</v>
      </c>
      <c r="H427" s="162">
        <v>4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</v>
      </c>
      <c r="R427" s="168">
        <f>Q427*H427</f>
        <v>0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849</v>
      </c>
      <c r="AT427" s="170" t="s">
        <v>138</v>
      </c>
      <c r="AU427" s="170" t="s">
        <v>84</v>
      </c>
      <c r="AY427" s="17" t="s">
        <v>135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81</v>
      </c>
      <c r="BK427" s="171">
        <f>ROUND(I427*H427,2)</f>
        <v>0</v>
      </c>
      <c r="BL427" s="17" t="s">
        <v>849</v>
      </c>
      <c r="BM427" s="170" t="s">
        <v>865</v>
      </c>
    </row>
    <row r="428" spans="2:51" s="15" customFormat="1" ht="11.25">
      <c r="B428" s="189"/>
      <c r="D428" s="173" t="s">
        <v>144</v>
      </c>
      <c r="E428" s="190" t="s">
        <v>1</v>
      </c>
      <c r="F428" s="191" t="s">
        <v>866</v>
      </c>
      <c r="H428" s="190" t="s">
        <v>1</v>
      </c>
      <c r="I428" s="192"/>
      <c r="L428" s="189"/>
      <c r="M428" s="193"/>
      <c r="N428" s="194"/>
      <c r="O428" s="194"/>
      <c r="P428" s="194"/>
      <c r="Q428" s="194"/>
      <c r="R428" s="194"/>
      <c r="S428" s="194"/>
      <c r="T428" s="195"/>
      <c r="AT428" s="190" t="s">
        <v>144</v>
      </c>
      <c r="AU428" s="190" t="s">
        <v>84</v>
      </c>
      <c r="AV428" s="15" t="s">
        <v>84</v>
      </c>
      <c r="AW428" s="15" t="s">
        <v>33</v>
      </c>
      <c r="AX428" s="15" t="s">
        <v>76</v>
      </c>
      <c r="AY428" s="190" t="s">
        <v>135</v>
      </c>
    </row>
    <row r="429" spans="2:51" s="13" customFormat="1" ht="11.25">
      <c r="B429" s="172"/>
      <c r="D429" s="173" t="s">
        <v>144</v>
      </c>
      <c r="E429" s="174" t="s">
        <v>1</v>
      </c>
      <c r="F429" s="175" t="s">
        <v>142</v>
      </c>
      <c r="H429" s="176">
        <v>4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144</v>
      </c>
      <c r="AU429" s="174" t="s">
        <v>84</v>
      </c>
      <c r="AV429" s="13" t="s">
        <v>81</v>
      </c>
      <c r="AW429" s="13" t="s">
        <v>33</v>
      </c>
      <c r="AX429" s="13" t="s">
        <v>84</v>
      </c>
      <c r="AY429" s="174" t="s">
        <v>135</v>
      </c>
    </row>
    <row r="430" spans="1:65" s="2" customFormat="1" ht="16.5" customHeight="1">
      <c r="A430" s="32"/>
      <c r="B430" s="157"/>
      <c r="C430" s="158" t="s">
        <v>867</v>
      </c>
      <c r="D430" s="158" t="s">
        <v>138</v>
      </c>
      <c r="E430" s="159" t="s">
        <v>868</v>
      </c>
      <c r="F430" s="160" t="s">
        <v>869</v>
      </c>
      <c r="G430" s="161" t="s">
        <v>848</v>
      </c>
      <c r="H430" s="162">
        <v>4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849</v>
      </c>
      <c r="AT430" s="170" t="s">
        <v>138</v>
      </c>
      <c r="AU430" s="170" t="s">
        <v>84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81</v>
      </c>
      <c r="BK430" s="171">
        <f>ROUND(I430*H430,2)</f>
        <v>0</v>
      </c>
      <c r="BL430" s="17" t="s">
        <v>849</v>
      </c>
      <c r="BM430" s="170" t="s">
        <v>870</v>
      </c>
    </row>
    <row r="431" spans="2:51" s="15" customFormat="1" ht="11.25">
      <c r="B431" s="189"/>
      <c r="D431" s="173" t="s">
        <v>144</v>
      </c>
      <c r="E431" s="190" t="s">
        <v>1</v>
      </c>
      <c r="F431" s="191" t="s">
        <v>871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84</v>
      </c>
      <c r="AV431" s="15" t="s">
        <v>84</v>
      </c>
      <c r="AW431" s="15" t="s">
        <v>33</v>
      </c>
      <c r="AX431" s="15" t="s">
        <v>76</v>
      </c>
      <c r="AY431" s="190" t="s">
        <v>135</v>
      </c>
    </row>
    <row r="432" spans="2:51" s="13" customFormat="1" ht="11.25">
      <c r="B432" s="172"/>
      <c r="D432" s="173" t="s">
        <v>144</v>
      </c>
      <c r="E432" s="174" t="s">
        <v>1</v>
      </c>
      <c r="F432" s="175" t="s">
        <v>142</v>
      </c>
      <c r="H432" s="176">
        <v>4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84</v>
      </c>
      <c r="AV432" s="13" t="s">
        <v>81</v>
      </c>
      <c r="AW432" s="13" t="s">
        <v>33</v>
      </c>
      <c r="AX432" s="13" t="s">
        <v>84</v>
      </c>
      <c r="AY432" s="174" t="s">
        <v>135</v>
      </c>
    </row>
    <row r="433" spans="2:63" s="12" customFormat="1" ht="25.9" customHeight="1">
      <c r="B433" s="144"/>
      <c r="D433" s="145" t="s">
        <v>75</v>
      </c>
      <c r="E433" s="146" t="s">
        <v>872</v>
      </c>
      <c r="F433" s="146" t="s">
        <v>873</v>
      </c>
      <c r="I433" s="147"/>
      <c r="J433" s="148">
        <f>BK433</f>
        <v>0</v>
      </c>
      <c r="L433" s="144"/>
      <c r="M433" s="149"/>
      <c r="N433" s="150"/>
      <c r="O433" s="150"/>
      <c r="P433" s="151">
        <f>P434+P436</f>
        <v>0</v>
      </c>
      <c r="Q433" s="150"/>
      <c r="R433" s="151">
        <f>R434+R436</f>
        <v>0</v>
      </c>
      <c r="S433" s="150"/>
      <c r="T433" s="152">
        <f>T434+T436</f>
        <v>0</v>
      </c>
      <c r="AR433" s="145" t="s">
        <v>159</v>
      </c>
      <c r="AT433" s="153" t="s">
        <v>75</v>
      </c>
      <c r="AU433" s="153" t="s">
        <v>76</v>
      </c>
      <c r="AY433" s="145" t="s">
        <v>135</v>
      </c>
      <c r="BK433" s="154">
        <f>BK434+BK436</f>
        <v>0</v>
      </c>
    </row>
    <row r="434" spans="2:63" s="12" customFormat="1" ht="22.9" customHeight="1">
      <c r="B434" s="144"/>
      <c r="D434" s="145" t="s">
        <v>75</v>
      </c>
      <c r="E434" s="155" t="s">
        <v>874</v>
      </c>
      <c r="F434" s="155" t="s">
        <v>875</v>
      </c>
      <c r="I434" s="147"/>
      <c r="J434" s="156">
        <f>BK434</f>
        <v>0</v>
      </c>
      <c r="L434" s="144"/>
      <c r="M434" s="149"/>
      <c r="N434" s="150"/>
      <c r="O434" s="150"/>
      <c r="P434" s="151">
        <f>P435</f>
        <v>0</v>
      </c>
      <c r="Q434" s="150"/>
      <c r="R434" s="151">
        <f>R435</f>
        <v>0</v>
      </c>
      <c r="S434" s="150"/>
      <c r="T434" s="152">
        <f>T435</f>
        <v>0</v>
      </c>
      <c r="AR434" s="145" t="s">
        <v>159</v>
      </c>
      <c r="AT434" s="153" t="s">
        <v>75</v>
      </c>
      <c r="AU434" s="153" t="s">
        <v>84</v>
      </c>
      <c r="AY434" s="145" t="s">
        <v>135</v>
      </c>
      <c r="BK434" s="154">
        <f>BK435</f>
        <v>0</v>
      </c>
    </row>
    <row r="435" spans="1:65" s="2" customFormat="1" ht="16.5" customHeight="1">
      <c r="A435" s="32"/>
      <c r="B435" s="157"/>
      <c r="C435" s="158" t="s">
        <v>876</v>
      </c>
      <c r="D435" s="158" t="s">
        <v>138</v>
      </c>
      <c r="E435" s="159" t="s">
        <v>877</v>
      </c>
      <c r="F435" s="160" t="s">
        <v>875</v>
      </c>
      <c r="G435" s="161" t="s">
        <v>387</v>
      </c>
      <c r="H435" s="162">
        <v>1</v>
      </c>
      <c r="I435" s="163"/>
      <c r="J435" s="164">
        <f>ROUND(I435*H435,2)</f>
        <v>0</v>
      </c>
      <c r="K435" s="165"/>
      <c r="L435" s="33"/>
      <c r="M435" s="166" t="s">
        <v>1</v>
      </c>
      <c r="N435" s="167" t="s">
        <v>42</v>
      </c>
      <c r="O435" s="58"/>
      <c r="P435" s="168">
        <f>O435*H435</f>
        <v>0</v>
      </c>
      <c r="Q435" s="168">
        <v>0</v>
      </c>
      <c r="R435" s="168">
        <f>Q435*H435</f>
        <v>0</v>
      </c>
      <c r="S435" s="168">
        <v>0</v>
      </c>
      <c r="T435" s="169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70" t="s">
        <v>878</v>
      </c>
      <c r="AT435" s="170" t="s">
        <v>138</v>
      </c>
      <c r="AU435" s="170" t="s">
        <v>81</v>
      </c>
      <c r="AY435" s="17" t="s">
        <v>135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7" t="s">
        <v>81</v>
      </c>
      <c r="BK435" s="171">
        <f>ROUND(I435*H435,2)</f>
        <v>0</v>
      </c>
      <c r="BL435" s="17" t="s">
        <v>878</v>
      </c>
      <c r="BM435" s="170" t="s">
        <v>879</v>
      </c>
    </row>
    <row r="436" spans="2:63" s="12" customFormat="1" ht="22.9" customHeight="1">
      <c r="B436" s="144"/>
      <c r="D436" s="145" t="s">
        <v>75</v>
      </c>
      <c r="E436" s="155" t="s">
        <v>880</v>
      </c>
      <c r="F436" s="155" t="s">
        <v>881</v>
      </c>
      <c r="I436" s="147"/>
      <c r="J436" s="156">
        <f>BK436</f>
        <v>0</v>
      </c>
      <c r="L436" s="144"/>
      <c r="M436" s="149"/>
      <c r="N436" s="150"/>
      <c r="O436" s="150"/>
      <c r="P436" s="151">
        <f>P437</f>
        <v>0</v>
      </c>
      <c r="Q436" s="150"/>
      <c r="R436" s="151">
        <f>R437</f>
        <v>0</v>
      </c>
      <c r="S436" s="150"/>
      <c r="T436" s="152">
        <f>T437</f>
        <v>0</v>
      </c>
      <c r="AR436" s="145" t="s">
        <v>159</v>
      </c>
      <c r="AT436" s="153" t="s">
        <v>75</v>
      </c>
      <c r="AU436" s="153" t="s">
        <v>84</v>
      </c>
      <c r="AY436" s="145" t="s">
        <v>135</v>
      </c>
      <c r="BK436" s="154">
        <f>BK437</f>
        <v>0</v>
      </c>
    </row>
    <row r="437" spans="1:65" s="2" customFormat="1" ht="16.5" customHeight="1">
      <c r="A437" s="32"/>
      <c r="B437" s="157"/>
      <c r="C437" s="158" t="s">
        <v>882</v>
      </c>
      <c r="D437" s="158" t="s">
        <v>138</v>
      </c>
      <c r="E437" s="159" t="s">
        <v>883</v>
      </c>
      <c r="F437" s="160" t="s">
        <v>881</v>
      </c>
      <c r="G437" s="161" t="s">
        <v>387</v>
      </c>
      <c r="H437" s="162">
        <v>1</v>
      </c>
      <c r="I437" s="163"/>
      <c r="J437" s="164">
        <f>ROUND(I437*H437,2)</f>
        <v>0</v>
      </c>
      <c r="K437" s="165"/>
      <c r="L437" s="33"/>
      <c r="M437" s="207" t="s">
        <v>1</v>
      </c>
      <c r="N437" s="208" t="s">
        <v>42</v>
      </c>
      <c r="O437" s="209"/>
      <c r="P437" s="210">
        <f>O437*H437</f>
        <v>0</v>
      </c>
      <c r="Q437" s="210">
        <v>0</v>
      </c>
      <c r="R437" s="210">
        <f>Q437*H437</f>
        <v>0</v>
      </c>
      <c r="S437" s="210">
        <v>0</v>
      </c>
      <c r="T437" s="211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70" t="s">
        <v>878</v>
      </c>
      <c r="AT437" s="170" t="s">
        <v>138</v>
      </c>
      <c r="AU437" s="170" t="s">
        <v>81</v>
      </c>
      <c r="AY437" s="17" t="s">
        <v>135</v>
      </c>
      <c r="BE437" s="171">
        <f>IF(N437="základní",J437,0)</f>
        <v>0</v>
      </c>
      <c r="BF437" s="171">
        <f>IF(N437="snížená",J437,0)</f>
        <v>0</v>
      </c>
      <c r="BG437" s="171">
        <f>IF(N437="zákl. přenesená",J437,0)</f>
        <v>0</v>
      </c>
      <c r="BH437" s="171">
        <f>IF(N437="sníž. přenesená",J437,0)</f>
        <v>0</v>
      </c>
      <c r="BI437" s="171">
        <f>IF(N437="nulová",J437,0)</f>
        <v>0</v>
      </c>
      <c r="BJ437" s="17" t="s">
        <v>81</v>
      </c>
      <c r="BK437" s="171">
        <f>ROUND(I437*H437,2)</f>
        <v>0</v>
      </c>
      <c r="BL437" s="17" t="s">
        <v>878</v>
      </c>
      <c r="BM437" s="170" t="s">
        <v>884</v>
      </c>
    </row>
    <row r="438" spans="1:31" s="2" customFormat="1" ht="6.95" customHeight="1">
      <c r="A438" s="32"/>
      <c r="B438" s="47"/>
      <c r="C438" s="48"/>
      <c r="D438" s="48"/>
      <c r="E438" s="48"/>
      <c r="F438" s="48"/>
      <c r="G438" s="48"/>
      <c r="H438" s="48"/>
      <c r="I438" s="116"/>
      <c r="J438" s="48"/>
      <c r="K438" s="48"/>
      <c r="L438" s="33"/>
      <c r="M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</row>
  </sheetData>
  <autoFilter ref="C141:K43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2020-06-02T05:49:09Z</dcterms:created>
  <dcterms:modified xsi:type="dcterms:W3CDTF">2021-11-04T06:33:05Z</dcterms:modified>
  <cp:category/>
  <cp:version/>
  <cp:contentType/>
  <cp:contentStatus/>
</cp:coreProperties>
</file>