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2 Technické\02 Smlouvy\SMLOUVY 2021\492_2021 Ostrava, ZŠ F. Formana 45 (stavební povolení)\"/>
    </mc:Choice>
  </mc:AlternateContent>
  <bookViews>
    <workbookView xWindow="0" yWindow="0" windowWidth="28800" windowHeight="12624"/>
  </bookViews>
  <sheets>
    <sheet name="Stavební rozpočet" sheetId="1" r:id="rId1"/>
  </sheets>
  <definedNames>
    <definedName name="_xlnm.Print_Titles" localSheetId="0">'Stavební rozpočet'!$10:$11</definedName>
    <definedName name="_xlnm.Print_Area" localSheetId="0">'Stavební rozpočet'!$A$1:$J$53</definedName>
  </definedNames>
  <calcPr calcId="152511"/>
</workbook>
</file>

<file path=xl/calcChain.xml><?xml version="1.0" encoding="utf-8"?>
<calcChain xmlns="http://schemas.openxmlformats.org/spreadsheetml/2006/main">
  <c r="F33" i="1" l="1"/>
  <c r="I33" i="1" s="1"/>
  <c r="F34" i="1" l="1"/>
  <c r="I34" i="1" s="1"/>
  <c r="F31" i="1"/>
  <c r="I31" i="1" s="1"/>
  <c r="F30" i="1"/>
  <c r="I30" i="1" s="1"/>
  <c r="F25" i="1"/>
  <c r="I25" i="1" s="1"/>
  <c r="F24" i="1"/>
  <c r="I24" i="1" s="1"/>
  <c r="F23" i="1"/>
  <c r="I23" i="1" s="1"/>
  <c r="F22" i="1"/>
  <c r="I22" i="1" s="1"/>
  <c r="F21" i="1"/>
  <c r="I21" i="1" s="1"/>
  <c r="F20" i="1"/>
  <c r="I20" i="1" s="1"/>
  <c r="F19" i="1"/>
  <c r="I19" i="1" s="1"/>
  <c r="F18" i="1"/>
  <c r="I18" i="1" s="1"/>
  <c r="F17" i="1"/>
  <c r="I17" i="1" s="1"/>
  <c r="F16" i="1"/>
  <c r="I16" i="1" s="1"/>
  <c r="F14" i="1"/>
  <c r="I14" i="1" s="1"/>
  <c r="F15" i="1"/>
  <c r="I15" i="1" s="1"/>
  <c r="F13" i="1"/>
  <c r="F27" i="1"/>
  <c r="F28" i="1"/>
  <c r="I28" i="1" s="1"/>
  <c r="F29" i="1"/>
  <c r="I29" i="1" s="1"/>
  <c r="F32" i="1"/>
  <c r="I32" i="1" s="1"/>
  <c r="F35" i="1"/>
  <c r="I35" i="1" s="1"/>
  <c r="I27" i="1" l="1"/>
  <c r="F26" i="1"/>
  <c r="I26" i="1" s="1"/>
  <c r="I13" i="1"/>
  <c r="G38" i="1"/>
  <c r="F12" i="1"/>
  <c r="I12" i="1" l="1"/>
  <c r="I38" i="1"/>
  <c r="M17" i="1"/>
  <c r="M14" i="1"/>
  <c r="AD23" i="1"/>
  <c r="AC23" i="1"/>
  <c r="AD14" i="1"/>
  <c r="AC14" i="1"/>
  <c r="AD13" i="1"/>
  <c r="AC13" i="1"/>
  <c r="AH21" i="1"/>
  <c r="AC17" i="1"/>
  <c r="AC24" i="1"/>
  <c r="AD17" i="1"/>
  <c r="AD24" i="1"/>
  <c r="AG12" i="1"/>
  <c r="AG21" i="1"/>
  <c r="AH12" i="1"/>
  <c r="X23" i="1"/>
  <c r="X14" i="1"/>
  <c r="P16" i="1"/>
  <c r="T16" i="1"/>
  <c r="T21" i="1"/>
  <c r="T12" i="1"/>
  <c r="Y17" i="1"/>
  <c r="AH16" i="1" s="1"/>
  <c r="X24" i="1"/>
  <c r="Z23" i="1"/>
  <c r="R16" i="1"/>
  <c r="Y24" i="1"/>
  <c r="X17" i="1"/>
  <c r="R12" i="1"/>
  <c r="Y14" i="1"/>
  <c r="V16" i="1"/>
  <c r="V12" i="1"/>
  <c r="R21" i="1"/>
  <c r="V21" i="1"/>
  <c r="P21" i="1"/>
  <c r="Y23" i="1" l="1"/>
  <c r="Z24" i="1"/>
  <c r="Z14" i="1"/>
  <c r="Z17" i="1"/>
  <c r="P12" i="1"/>
  <c r="M24" i="1"/>
  <c r="M23" i="1"/>
  <c r="N16" i="1"/>
  <c r="U16" i="1" s="1"/>
  <c r="AG16" i="1"/>
  <c r="M13" i="1"/>
  <c r="Z13" i="1"/>
  <c r="X13" i="1"/>
  <c r="Y13" i="1"/>
  <c r="N21" i="1" l="1"/>
  <c r="Q21" i="1" s="1"/>
  <c r="U21" i="1"/>
  <c r="S21" i="1"/>
  <c r="Q16" i="1"/>
  <c r="S16" i="1"/>
  <c r="N12" i="1" l="1"/>
  <c r="U12" i="1" l="1"/>
  <c r="S12" i="1"/>
  <c r="Q12" i="1"/>
</calcChain>
</file>

<file path=xl/sharedStrings.xml><?xml version="1.0" encoding="utf-8"?>
<sst xmlns="http://schemas.openxmlformats.org/spreadsheetml/2006/main" count="120" uniqueCount="95">
  <si>
    <t>Název stavby:</t>
  </si>
  <si>
    <t>Lokalita:</t>
  </si>
  <si>
    <t xml:space="preserve"> </t>
  </si>
  <si>
    <t>Č</t>
  </si>
  <si>
    <t>1</t>
  </si>
  <si>
    <t>Zkrácený popis</t>
  </si>
  <si>
    <t>Doba výstavby:</t>
  </si>
  <si>
    <t>Začátek výstavby:</t>
  </si>
  <si>
    <t>Konec výstavby:</t>
  </si>
  <si>
    <t>Zpracováno dne:</t>
  </si>
  <si>
    <t>M.j.</t>
  </si>
  <si>
    <t>Množství</t>
  </si>
  <si>
    <t>Jednot.</t>
  </si>
  <si>
    <t>cena (Kč)</t>
  </si>
  <si>
    <t>Objednatel:</t>
  </si>
  <si>
    <t>Projektant:</t>
  </si>
  <si>
    <t>Zhotovitel:</t>
  </si>
  <si>
    <t>Zpracoval:</t>
  </si>
  <si>
    <t>Celkem</t>
  </si>
  <si>
    <t>Přesuny</t>
  </si>
  <si>
    <t>Typ skupiny</t>
  </si>
  <si>
    <t>HS</t>
  </si>
  <si>
    <t>HSV mat</t>
  </si>
  <si>
    <t>HSV prac</t>
  </si>
  <si>
    <t>PSV mat</t>
  </si>
  <si>
    <t>PSV prac</t>
  </si>
  <si>
    <t>Mont mat</t>
  </si>
  <si>
    <t>Mont prac</t>
  </si>
  <si>
    <t>Ostatní mat.</t>
  </si>
  <si>
    <t>Náklady (Kč) Bez DPH</t>
  </si>
  <si>
    <t>Celkem:</t>
  </si>
  <si>
    <t>Ing. Bronislav Chromík</t>
  </si>
  <si>
    <t>Jan Siatka</t>
  </si>
  <si>
    <t>Montáž výtahu</t>
  </si>
  <si>
    <t>Zkoušky autorizovanou osobou po zhotovení výtahu, revize, tabulky, štítky, návody</t>
  </si>
  <si>
    <t>dle ČSN EN81-20/50</t>
  </si>
  <si>
    <t>platné termíny se dohodnou při podpisu smlouvy</t>
  </si>
  <si>
    <t xml:space="preserve">POLOŽKOVÝ ROZPOČET </t>
  </si>
  <si>
    <t>kompl.</t>
  </si>
  <si>
    <t>m</t>
  </si>
  <si>
    <t>patro</t>
  </si>
  <si>
    <t>Dodávka vč. montáže</t>
  </si>
  <si>
    <t>Pohon výtahu vč. kladek a roštu</t>
  </si>
  <si>
    <t>Protizávaží (rám, nátěr, práce)</t>
  </si>
  <si>
    <t>Hlavní vodítka + vodítka protiváhy vč. spojovacího materiálu</t>
  </si>
  <si>
    <t>Doprava výtahu na místo realizace</t>
  </si>
  <si>
    <t xml:space="preserve">Pomocné lešení pro montáž výtahu </t>
  </si>
  <si>
    <t>Elektro - řízení výtahu (výtahový rozvaděč, kabeláž, přivolávače)</t>
  </si>
  <si>
    <t>Výtah</t>
  </si>
  <si>
    <t>ks</t>
  </si>
  <si>
    <t>m2</t>
  </si>
  <si>
    <t>Stavební práce</t>
  </si>
  <si>
    <t>Přesun hmot</t>
  </si>
  <si>
    <t>Odvoz a likvidace suti</t>
  </si>
  <si>
    <t>m3</t>
  </si>
  <si>
    <t>t</t>
  </si>
  <si>
    <t>Certifikáty, manuály a další materiály pro kolaudační řízení</t>
  </si>
  <si>
    <t>Cena za 1 ks</t>
  </si>
  <si>
    <t xml:space="preserve">Vybavení kabiny –  madlo, zrcadlo, kabinové tablo, sedačka </t>
  </si>
  <si>
    <t>cca 6 týdnů</t>
  </si>
  <si>
    <t xml:space="preserve">statutární město Ostrava </t>
  </si>
  <si>
    <t>ZŠ F. Formana 45, Ostrava- Dubina - rekonstrukce osobního výtahu</t>
  </si>
  <si>
    <t>Františka Formana 286/45, Ostrava-jih-Dubina</t>
  </si>
  <si>
    <t>Kabinové dveře; automatické - 2 panelové, teleskopické, rozměr 900 x 2000 mm (komaxit)</t>
  </si>
  <si>
    <t>Šachetní dveře;  automatické - 2 panelové, teleskopické, rozměr 900 x 2000 mm (komaxit); bez požární odolnosti</t>
  </si>
  <si>
    <t>Výtahová kabina ( neprůchozí; rozměr 1000 x 1195 mm; povrchová úprava komaxit; nosnost 450 kg)</t>
  </si>
  <si>
    <t>Výmalba výtahové šachty odstínem bílé barvy (vnitřní strana)</t>
  </si>
  <si>
    <t>Vymalování strojovny odstínem bílé barvy</t>
  </si>
  <si>
    <t>Bezprašné nátěry podlahy prohlubně a strojovny</t>
  </si>
  <si>
    <t>Vysekání drážky pro výtahové dveře</t>
  </si>
  <si>
    <t>Demontáž výtahu vč. jeho likvidace</t>
  </si>
  <si>
    <t>Cena s 21 % DPH</t>
  </si>
  <si>
    <t>Zapravení a začištění (nové štukové omítky) šachetních otvorů vč. práhů po osazení nových šachetních dveří, vymalování odstínem bílé barvy</t>
  </si>
  <si>
    <t>Úprava prohlubně pro nový výtah (vybourání bezpečostního kvádru, zapravení podlahy)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</si>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</sst>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6" x14ac:knownFonts="1">
    <font>
      <sz val="10"/>
      <name val="Arial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4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0"/>
      <color rgb="FF000003"/>
      <name val="Calibri"/>
      <family val="2"/>
      <charset val="238"/>
      <scheme val="minor"/>
    </font>
    <font>
      <sz val="18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1" fillId="0" borderId="0" xfId="0" applyFont="1" applyAlignment="1">
      <alignment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" fontId="2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4" fontId="3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Alignment="1">
      <alignment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Alignment="1">
      <alignment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9" fontId="9" fillId="0" borderId="0" xfId="0" applyNumberFormat="1" applyFont="1" applyFill="1" applyBorder="1" applyAlignment="1" applyProtection="1">
      <alignment horizontal="left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4" fontId="7" fillId="0" borderId="0" xfId="0" applyNumberFormat="1" applyFont="1" applyFill="1" applyBorder="1" applyAlignment="1" applyProtection="1">
      <alignment horizontal="right" vertical="center"/>
    </xf>
    <xf numFmtId="4" fontId="6" fillId="3" borderId="3" xfId="0" applyNumberFormat="1" applyFont="1" applyFill="1" applyBorder="1" applyAlignment="1" applyProtection="1">
      <alignment horizontal="right" vertical="center"/>
    </xf>
    <xf numFmtId="164" fontId="8" fillId="3" borderId="6" xfId="0" applyNumberFormat="1" applyFont="1" applyFill="1" applyBorder="1" applyAlignment="1" applyProtection="1">
      <alignment horizontal="right"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left" vertical="center"/>
    </xf>
    <xf numFmtId="49" fontId="10" fillId="0" borderId="10" xfId="0" applyNumberFormat="1" applyFont="1" applyFill="1" applyBorder="1" applyAlignment="1" applyProtection="1">
      <alignment horizontal="left" vertical="center"/>
    </xf>
    <xf numFmtId="49" fontId="14" fillId="0" borderId="0" xfId="0" applyNumberFormat="1" applyFont="1" applyFill="1" applyBorder="1" applyAlignment="1" applyProtection="1">
      <alignment horizontal="center" vertical="center"/>
    </xf>
    <xf numFmtId="49" fontId="13" fillId="0" borderId="2" xfId="0" applyNumberFormat="1" applyFont="1" applyFill="1" applyBorder="1" applyAlignment="1" applyProtection="1">
      <alignment horizontal="center" vertical="center"/>
    </xf>
    <xf numFmtId="49" fontId="14" fillId="0" borderId="2" xfId="0" applyNumberFormat="1" applyFont="1" applyFill="1" applyBorder="1" applyAlignment="1" applyProtection="1">
      <alignment horizontal="right" vertical="center"/>
    </xf>
    <xf numFmtId="49" fontId="10" fillId="2" borderId="2" xfId="0" applyNumberFormat="1" applyFont="1" applyFill="1" applyBorder="1" applyAlignment="1" applyProtection="1">
      <alignment horizontal="center" vertical="center"/>
    </xf>
    <xf numFmtId="4" fontId="13" fillId="0" borderId="0" xfId="0" applyNumberFormat="1" applyFont="1" applyFill="1" applyBorder="1" applyAlignment="1" applyProtection="1">
      <alignment horizontal="right" vertical="center"/>
    </xf>
    <xf numFmtId="4" fontId="10" fillId="0" borderId="2" xfId="0" applyNumberFormat="1" applyFont="1" applyFill="1" applyBorder="1" applyAlignment="1" applyProtection="1">
      <alignment horizontal="right" vertical="center"/>
    </xf>
    <xf numFmtId="4" fontId="15" fillId="0" borderId="2" xfId="0" applyNumberFormat="1" applyFont="1" applyFill="1" applyBorder="1" applyAlignment="1" applyProtection="1">
      <alignment horizontal="right" vertical="center"/>
    </xf>
    <xf numFmtId="4" fontId="15" fillId="0" borderId="0" xfId="0" applyNumberFormat="1" applyFont="1" applyFill="1" applyBorder="1" applyAlignment="1" applyProtection="1">
      <alignment horizontal="right" vertical="center"/>
    </xf>
    <xf numFmtId="0" fontId="11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vertical="center"/>
    </xf>
    <xf numFmtId="49" fontId="10" fillId="0" borderId="0" xfId="0" applyNumberFormat="1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vertical="center"/>
    </xf>
    <xf numFmtId="49" fontId="10" fillId="0" borderId="0" xfId="0" applyNumberFormat="1" applyFont="1" applyFill="1" applyBorder="1" applyAlignment="1" applyProtection="1">
      <alignment horizontal="left" vertical="center"/>
    </xf>
    <xf numFmtId="4" fontId="10" fillId="0" borderId="0" xfId="0" applyNumberFormat="1" applyFont="1" applyFill="1" applyBorder="1" applyAlignment="1" applyProtection="1">
      <alignment horizontal="right" vertical="center"/>
    </xf>
    <xf numFmtId="49" fontId="14" fillId="0" borderId="2" xfId="0" applyNumberFormat="1" applyFont="1" applyFill="1" applyBorder="1" applyAlignment="1" applyProtection="1">
      <alignment horizontal="center" vertical="center"/>
    </xf>
    <xf numFmtId="164" fontId="13" fillId="2" borderId="2" xfId="0" applyNumberFormat="1" applyFont="1" applyFill="1" applyBorder="1" applyAlignment="1" applyProtection="1">
      <alignment horizontal="center" vertical="center"/>
    </xf>
    <xf numFmtId="49" fontId="10" fillId="0" borderId="2" xfId="0" applyNumberFormat="1" applyFont="1" applyFill="1" applyBorder="1" applyAlignment="1" applyProtection="1">
      <alignment horizontal="center" vertical="center"/>
    </xf>
    <xf numFmtId="49" fontId="13" fillId="0" borderId="2" xfId="0" applyNumberFormat="1" applyFont="1" applyFill="1" applyBorder="1" applyAlignment="1" applyProtection="1">
      <alignment horizontal="left" vertical="center"/>
    </xf>
    <xf numFmtId="0" fontId="13" fillId="0" borderId="2" xfId="0" applyNumberFormat="1" applyFont="1" applyFill="1" applyBorder="1" applyAlignment="1" applyProtection="1">
      <alignment horizontal="left" vertical="center"/>
    </xf>
    <xf numFmtId="49" fontId="10" fillId="0" borderId="2" xfId="0" applyNumberFormat="1" applyFont="1" applyFill="1" applyBorder="1" applyAlignment="1" applyProtection="1">
      <alignment horizontal="left" vertical="center"/>
    </xf>
    <xf numFmtId="0" fontId="10" fillId="0" borderId="2" xfId="0" applyNumberFormat="1" applyFont="1" applyFill="1" applyBorder="1" applyAlignment="1" applyProtection="1">
      <alignment horizontal="left" vertical="center"/>
    </xf>
    <xf numFmtId="49" fontId="14" fillId="0" borderId="10" xfId="0" applyNumberFormat="1" applyFont="1" applyFill="1" applyBorder="1" applyAlignment="1" applyProtection="1">
      <alignment horizontal="center" vertical="center"/>
    </xf>
    <xf numFmtId="49" fontId="10" fillId="0" borderId="2" xfId="0" applyNumberFormat="1" applyFont="1" applyFill="1" applyBorder="1" applyAlignment="1" applyProtection="1">
      <alignment horizontal="center" vertical="center"/>
    </xf>
    <xf numFmtId="49" fontId="10" fillId="0" borderId="2" xfId="0" applyNumberFormat="1" applyFont="1" applyFill="1" applyBorder="1" applyAlignment="1" applyProtection="1">
      <alignment horizontal="left" vertical="center"/>
    </xf>
    <xf numFmtId="164" fontId="7" fillId="3" borderId="4" xfId="0" applyNumberFormat="1" applyFont="1" applyFill="1" applyBorder="1" applyAlignment="1" applyProtection="1">
      <alignment horizontal="center" vertical="center"/>
    </xf>
    <xf numFmtId="164" fontId="7" fillId="3" borderId="5" xfId="0" applyNumberFormat="1" applyFont="1" applyFill="1" applyBorder="1" applyAlignment="1" applyProtection="1">
      <alignment horizontal="center" vertical="center"/>
    </xf>
    <xf numFmtId="49" fontId="14" fillId="0" borderId="2" xfId="0" applyNumberFormat="1" applyFont="1" applyFill="1" applyBorder="1" applyAlignment="1" applyProtection="1">
      <alignment horizontal="center" vertical="center"/>
    </xf>
    <xf numFmtId="164" fontId="13" fillId="2" borderId="2" xfId="0" applyNumberFormat="1" applyFont="1" applyFill="1" applyBorder="1" applyAlignment="1" applyProtection="1">
      <alignment horizontal="center" vertical="center"/>
    </xf>
    <xf numFmtId="4" fontId="15" fillId="0" borderId="7" xfId="0" applyNumberFormat="1" applyFont="1" applyFill="1" applyBorder="1" applyAlignment="1" applyProtection="1">
      <alignment horizontal="center" vertical="center"/>
    </xf>
    <xf numFmtId="4" fontId="15" fillId="0" borderId="9" xfId="0" applyNumberFormat="1" applyFont="1" applyFill="1" applyBorder="1" applyAlignment="1" applyProtection="1">
      <alignment horizontal="center" vertical="center"/>
    </xf>
    <xf numFmtId="4" fontId="15" fillId="0" borderId="8" xfId="0" applyNumberFormat="1" applyFont="1" applyFill="1" applyBorder="1" applyAlignment="1" applyProtection="1">
      <alignment horizontal="center" vertical="center"/>
    </xf>
    <xf numFmtId="49" fontId="12" fillId="0" borderId="1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49" fontId="13" fillId="0" borderId="2" xfId="0" applyNumberFormat="1" applyFont="1" applyFill="1" applyBorder="1" applyAlignment="1" applyProtection="1">
      <alignment horizontal="left" vertical="center"/>
    </xf>
    <xf numFmtId="0" fontId="13" fillId="0" borderId="2" xfId="0" applyNumberFormat="1" applyFont="1" applyFill="1" applyBorder="1" applyAlignment="1" applyProtection="1">
      <alignment horizontal="left" vertical="center"/>
    </xf>
    <xf numFmtId="49" fontId="10" fillId="0" borderId="2" xfId="0" applyNumberFormat="1" applyFont="1" applyFill="1" applyBorder="1" applyAlignment="1" applyProtection="1">
      <alignment horizontal="left" vertical="center"/>
    </xf>
    <xf numFmtId="0" fontId="10" fillId="0" borderId="2" xfId="0" applyNumberFormat="1" applyFont="1" applyFill="1" applyBorder="1" applyAlignment="1" applyProtection="1">
      <alignment horizontal="left" vertical="center"/>
    </xf>
    <xf numFmtId="49" fontId="10" fillId="0" borderId="2" xfId="0" applyNumberFormat="1" applyFont="1" applyFill="1" applyBorder="1" applyAlignment="1" applyProtection="1">
      <alignment horizontal="left" vertical="center" wrapText="1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13" fillId="0" borderId="2" xfId="0" applyNumberFormat="1" applyFont="1" applyFill="1" applyBorder="1" applyAlignment="1" applyProtection="1">
      <alignment horizontal="center" vertical="center"/>
    </xf>
    <xf numFmtId="49" fontId="10" fillId="0" borderId="2" xfId="0" applyNumberFormat="1" applyFont="1" applyFill="1" applyBorder="1" applyAlignment="1" applyProtection="1">
      <alignment horizontal="center" vertical="center" wrapText="1"/>
    </xf>
    <xf numFmtId="49" fontId="10" fillId="0" borderId="2" xfId="0" applyNumberFormat="1" applyFont="1" applyFill="1" applyBorder="1" applyAlignment="1" applyProtection="1">
      <alignment horizontal="center" vertical="center"/>
    </xf>
    <xf numFmtId="14" fontId="10" fillId="0" borderId="2" xfId="0" applyNumberFormat="1" applyFont="1" applyFill="1" applyBorder="1" applyAlignment="1" applyProtection="1">
      <alignment horizontal="left" vertical="center"/>
    </xf>
    <xf numFmtId="49" fontId="13" fillId="0" borderId="11" xfId="0" applyNumberFormat="1" applyFont="1" applyFill="1" applyBorder="1" applyAlignment="1" applyProtection="1">
      <alignment horizontal="center" vertical="center"/>
    </xf>
    <xf numFmtId="49" fontId="13" fillId="0" borderId="10" xfId="0" applyNumberFormat="1" applyFont="1" applyFill="1" applyBorder="1" applyAlignment="1" applyProtection="1">
      <alignment horizontal="center" vertical="center"/>
    </xf>
    <xf numFmtId="49" fontId="5" fillId="3" borderId="3" xfId="0" applyNumberFormat="1" applyFont="1" applyFill="1" applyBorder="1" applyAlignment="1" applyProtection="1">
      <alignment horizontal="center" vertical="center"/>
    </xf>
    <xf numFmtId="49" fontId="5" fillId="3" borderId="4" xfId="0" applyNumberFormat="1" applyFont="1" applyFill="1" applyBorder="1" applyAlignment="1" applyProtection="1">
      <alignment horizontal="center" vertical="center"/>
    </xf>
    <xf numFmtId="49" fontId="5" fillId="3" borderId="5" xfId="0" applyNumberFormat="1" applyFont="1" applyFill="1" applyBorder="1" applyAlignment="1" applyProtection="1">
      <alignment horizontal="center" vertical="center"/>
    </xf>
    <xf numFmtId="49" fontId="13" fillId="2" borderId="2" xfId="0" applyNumberFormat="1" applyFont="1" applyFill="1" applyBorder="1" applyAlignment="1" applyProtection="1">
      <alignment horizontal="left" vertical="center"/>
    </xf>
    <xf numFmtId="0" fontId="13" fillId="2" borderId="2" xfId="0" applyNumberFormat="1" applyFont="1" applyFill="1" applyBorder="1" applyAlignment="1" applyProtection="1">
      <alignment horizontal="left" vertical="center"/>
    </xf>
    <xf numFmtId="4" fontId="15" fillId="0" borderId="0" xfId="0" applyNumberFormat="1" applyFont="1" applyFill="1" applyBorder="1" applyAlignment="1" applyProtection="1">
      <alignment horizontal="center" vertical="center"/>
    </xf>
    <xf numFmtId="49" fontId="14" fillId="0" borderId="10" xfId="0" applyNumberFormat="1" applyFont="1" applyFill="1" applyBorder="1" applyAlignment="1" applyProtection="1">
      <alignment horizontal="center" vertical="center"/>
    </xf>
    <xf numFmtId="0" fontId="14" fillId="0" borderId="2" xfId="0" applyNumberFormat="1" applyFont="1" applyFill="1" applyBorder="1" applyAlignment="1" applyProtection="1">
      <alignment horizontal="center" vertical="center"/>
    </xf>
    <xf numFmtId="164" fontId="1" fillId="0" borderId="0" xfId="0" applyNumberFormat="1" applyFont="1" applyFill="1" applyAlignment="1">
      <alignment vertical="center"/>
    </xf>
    <xf numFmtId="164" fontId="1" fillId="0" borderId="0" xfId="0" applyNumberFormat="1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J54"/>
  <sheetViews>
    <sheetView tabSelected="1" zoomScale="85" zoomScaleNormal="85" workbookViewId="0">
      <selection activeCell="F45" sqref="F45"/>
    </sheetView>
  </sheetViews>
  <sheetFormatPr defaultColWidth="11.44140625" defaultRowHeight="13.2" outlineLevelRow="1" x14ac:dyDescent="0.25"/>
  <cols>
    <col min="1" max="1" width="13.88671875" customWidth="1"/>
    <col min="2" max="2" width="91.21875" customWidth="1"/>
    <col min="3" max="3" width="10.33203125" customWidth="1"/>
    <col min="4" max="4" width="18.77734375" customWidth="1"/>
    <col min="5" max="5" width="24.77734375" customWidth="1"/>
    <col min="6" max="6" width="13.109375" customWidth="1"/>
    <col min="7" max="7" width="16.6640625" customWidth="1"/>
    <col min="8" max="8" width="16.88671875" customWidth="1"/>
    <col min="9" max="9" width="21.5546875" customWidth="1"/>
    <col min="10" max="10" width="11.6640625" customWidth="1"/>
    <col min="12" max="34" width="12.109375" hidden="1" customWidth="1"/>
    <col min="35" max="35" width="10.5546875" customWidth="1"/>
    <col min="36" max="36" width="11.88671875" bestFit="1" customWidth="1"/>
  </cols>
  <sheetData>
    <row r="1" spans="1:35" ht="21.9" customHeight="1" x14ac:dyDescent="0.25">
      <c r="A1" s="66" t="s">
        <v>37</v>
      </c>
      <c r="B1" s="67"/>
      <c r="C1" s="67"/>
      <c r="D1" s="67"/>
      <c r="E1" s="67"/>
      <c r="F1" s="67"/>
      <c r="G1" s="67"/>
      <c r="H1" s="67"/>
      <c r="I1" s="68"/>
      <c r="J1" s="68"/>
    </row>
    <row r="2" spans="1:35" ht="24.6" customHeight="1" x14ac:dyDescent="0.25">
      <c r="A2" s="52" t="s">
        <v>0</v>
      </c>
      <c r="B2" s="54" t="s">
        <v>61</v>
      </c>
      <c r="C2" s="69" t="s">
        <v>6</v>
      </c>
      <c r="D2" s="70"/>
      <c r="E2" s="73" t="s">
        <v>59</v>
      </c>
      <c r="F2" s="74"/>
      <c r="G2" s="69" t="s">
        <v>14</v>
      </c>
      <c r="H2" s="76" t="s">
        <v>60</v>
      </c>
      <c r="I2" s="76"/>
      <c r="J2" s="32"/>
      <c r="K2" s="12"/>
    </row>
    <row r="3" spans="1:35" ht="13.8" x14ac:dyDescent="0.25">
      <c r="A3" s="53"/>
      <c r="B3" s="55"/>
      <c r="C3" s="70"/>
      <c r="D3" s="70"/>
      <c r="E3" s="74"/>
      <c r="F3" s="74"/>
      <c r="G3" s="70"/>
      <c r="H3" s="76"/>
      <c r="I3" s="76"/>
      <c r="J3" s="32"/>
      <c r="K3" s="12"/>
    </row>
    <row r="4" spans="1:35" ht="13.8" x14ac:dyDescent="0.25">
      <c r="A4" s="69" t="s">
        <v>1</v>
      </c>
      <c r="B4" s="71" t="s">
        <v>62</v>
      </c>
      <c r="C4" s="69" t="s">
        <v>7</v>
      </c>
      <c r="D4" s="70"/>
      <c r="E4" s="73" t="s">
        <v>36</v>
      </c>
      <c r="F4" s="74"/>
      <c r="G4" s="69" t="s">
        <v>15</v>
      </c>
      <c r="H4" s="77" t="s">
        <v>31</v>
      </c>
      <c r="I4" s="77"/>
      <c r="J4" s="33"/>
      <c r="K4" s="12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</row>
    <row r="5" spans="1:35" ht="13.8" x14ac:dyDescent="0.25">
      <c r="A5" s="70"/>
      <c r="B5" s="72"/>
      <c r="C5" s="70"/>
      <c r="D5" s="70"/>
      <c r="E5" s="74"/>
      <c r="F5" s="74"/>
      <c r="G5" s="70"/>
      <c r="H5" s="77"/>
      <c r="I5" s="77"/>
      <c r="J5" s="33"/>
      <c r="K5" s="12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</row>
    <row r="6" spans="1:35" ht="13.8" x14ac:dyDescent="0.25">
      <c r="A6" s="69"/>
      <c r="B6" s="71"/>
      <c r="C6" s="69" t="s">
        <v>8</v>
      </c>
      <c r="D6" s="70"/>
      <c r="E6" s="73" t="s">
        <v>36</v>
      </c>
      <c r="F6" s="74"/>
      <c r="G6" s="69" t="s">
        <v>16</v>
      </c>
      <c r="H6" s="77"/>
      <c r="I6" s="77"/>
      <c r="J6" s="33"/>
      <c r="K6" s="12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ht="13.8" x14ac:dyDescent="0.25">
      <c r="A7" s="70"/>
      <c r="B7" s="72"/>
      <c r="C7" s="70"/>
      <c r="D7" s="70"/>
      <c r="E7" s="74"/>
      <c r="F7" s="74"/>
      <c r="G7" s="70"/>
      <c r="H7" s="77"/>
      <c r="I7" s="77"/>
      <c r="J7" s="33"/>
      <c r="K7" s="12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</row>
    <row r="8" spans="1:35" ht="13.8" x14ac:dyDescent="0.25">
      <c r="A8" s="71"/>
      <c r="B8" s="71"/>
      <c r="C8" s="69" t="s">
        <v>9</v>
      </c>
      <c r="D8" s="70"/>
      <c r="E8" s="78">
        <v>44301</v>
      </c>
      <c r="F8" s="72"/>
      <c r="G8" s="69" t="s">
        <v>17</v>
      </c>
      <c r="H8" s="77" t="s">
        <v>32</v>
      </c>
      <c r="I8" s="77"/>
      <c r="J8" s="33"/>
      <c r="K8" s="12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</row>
    <row r="9" spans="1:35" ht="13.8" x14ac:dyDescent="0.25">
      <c r="A9" s="72"/>
      <c r="B9" s="72"/>
      <c r="C9" s="70"/>
      <c r="D9" s="70"/>
      <c r="E9" s="72"/>
      <c r="F9" s="72"/>
      <c r="G9" s="70"/>
      <c r="H9" s="75" t="s">
        <v>35</v>
      </c>
      <c r="I9" s="75"/>
      <c r="J9" s="33"/>
      <c r="K9" s="12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</row>
    <row r="10" spans="1:35" ht="13.8" x14ac:dyDescent="0.25">
      <c r="A10" s="79" t="s">
        <v>3</v>
      </c>
      <c r="B10" s="34" t="s">
        <v>2</v>
      </c>
      <c r="C10" s="34" t="s">
        <v>2</v>
      </c>
      <c r="D10" s="34" t="s">
        <v>2</v>
      </c>
      <c r="E10" s="56" t="s">
        <v>12</v>
      </c>
      <c r="F10" s="87" t="s">
        <v>29</v>
      </c>
      <c r="G10" s="88"/>
      <c r="H10" s="88"/>
      <c r="I10" s="49" t="s">
        <v>71</v>
      </c>
      <c r="J10" s="35"/>
      <c r="K10" s="12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</row>
    <row r="11" spans="1:35" ht="13.8" x14ac:dyDescent="0.25">
      <c r="A11" s="80"/>
      <c r="B11" s="52" t="s">
        <v>5</v>
      </c>
      <c r="C11" s="52" t="s">
        <v>10</v>
      </c>
      <c r="D11" s="36" t="s">
        <v>11</v>
      </c>
      <c r="E11" s="37" t="s">
        <v>13</v>
      </c>
      <c r="F11" s="61" t="s">
        <v>41</v>
      </c>
      <c r="G11" s="61"/>
      <c r="H11" s="61"/>
      <c r="I11" s="49" t="s">
        <v>18</v>
      </c>
      <c r="J11" s="35"/>
      <c r="K11" s="12"/>
      <c r="L11" s="4"/>
      <c r="M11" s="4"/>
      <c r="N11" s="5" t="s">
        <v>19</v>
      </c>
      <c r="O11" s="5" t="s">
        <v>20</v>
      </c>
      <c r="P11" s="5" t="s">
        <v>22</v>
      </c>
      <c r="Q11" s="5" t="s">
        <v>23</v>
      </c>
      <c r="R11" s="5" t="s">
        <v>24</v>
      </c>
      <c r="S11" s="5" t="s">
        <v>25</v>
      </c>
      <c r="T11" s="5" t="s">
        <v>26</v>
      </c>
      <c r="U11" s="5" t="s">
        <v>27</v>
      </c>
      <c r="V11" s="5" t="s">
        <v>28</v>
      </c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</row>
    <row r="12" spans="1:35" ht="13.8" x14ac:dyDescent="0.25">
      <c r="A12" s="38"/>
      <c r="B12" s="84" t="s">
        <v>48</v>
      </c>
      <c r="C12" s="85"/>
      <c r="D12" s="85"/>
      <c r="E12" s="85"/>
      <c r="F12" s="62">
        <f>F13+F14+F15+F16+F17+F18+F19+F20+F21+F22+F23+F24+F25</f>
        <v>0</v>
      </c>
      <c r="G12" s="62"/>
      <c r="H12" s="62"/>
      <c r="I12" s="50">
        <f>I13+I14+I15+I16+I17+I18+I19+I20+I21+I22+I23+I24+I25</f>
        <v>0</v>
      </c>
      <c r="J12" s="39"/>
      <c r="K12" s="4"/>
      <c r="L12" s="4"/>
      <c r="M12" s="4"/>
      <c r="N12" s="3" t="e">
        <f>IF(O12="PR",F12,SUM(#REF!))</f>
        <v>#REF!</v>
      </c>
      <c r="O12" s="5" t="s">
        <v>21</v>
      </c>
      <c r="P12" s="3" t="e">
        <f>IF(O12="HS",#REF!,0)</f>
        <v>#REF!</v>
      </c>
      <c r="Q12" s="3" t="e">
        <f>IF(O12="HS",G12-N12,0)</f>
        <v>#REF!</v>
      </c>
      <c r="R12" s="3">
        <f>IF(O12="PS",#REF!,0)</f>
        <v>0</v>
      </c>
      <c r="S12" s="3">
        <f>IF(O12="PS",G12-N12,0)</f>
        <v>0</v>
      </c>
      <c r="T12" s="3">
        <f>IF(O12="MP",#REF!,0)</f>
        <v>0</v>
      </c>
      <c r="U12" s="3">
        <f>IF(O12="MP",G12-N12,0)</f>
        <v>0</v>
      </c>
      <c r="V12" s="3">
        <f>IF(O12="OM",#REF!,0)</f>
        <v>0</v>
      </c>
      <c r="W12" s="5"/>
      <c r="X12" s="4"/>
      <c r="Y12" s="4"/>
      <c r="Z12" s="4"/>
      <c r="AA12" s="4"/>
      <c r="AB12" s="4"/>
      <c r="AC12" s="4"/>
      <c r="AD12" s="4"/>
      <c r="AE12" s="4"/>
      <c r="AF12" s="4"/>
      <c r="AG12" s="3" t="e">
        <f>SUM(#REF!)</f>
        <v>#REF!</v>
      </c>
      <c r="AH12" s="3" t="e">
        <f>SUM(#REF!)</f>
        <v>#REF!</v>
      </c>
      <c r="AI12" s="3"/>
    </row>
    <row r="13" spans="1:35" ht="13.8" outlineLevel="1" x14ac:dyDescent="0.25">
      <c r="A13" s="51" t="s">
        <v>4</v>
      </c>
      <c r="B13" s="31" t="s">
        <v>42</v>
      </c>
      <c r="C13" s="54" t="s">
        <v>38</v>
      </c>
      <c r="D13" s="40">
        <v>1</v>
      </c>
      <c r="E13" s="41">
        <v>0</v>
      </c>
      <c r="F13" s="63">
        <f>E13*D13</f>
        <v>0</v>
      </c>
      <c r="G13" s="64"/>
      <c r="H13" s="65"/>
      <c r="I13" s="41">
        <f>F13*1.21</f>
        <v>0</v>
      </c>
      <c r="J13" s="42"/>
      <c r="K13" s="4"/>
      <c r="L13" s="2" t="s">
        <v>4</v>
      </c>
      <c r="M13" s="1">
        <f>IF(L13="5",G13,0)</f>
        <v>0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1">
        <f>IF(AB13=0,H13,0)</f>
        <v>0</v>
      </c>
      <c r="Y13" s="1">
        <f>IF(AB13=10,H13,0)</f>
        <v>0</v>
      </c>
      <c r="Z13" s="1">
        <f>IF(AB13=20,H13,0)</f>
        <v>0</v>
      </c>
      <c r="AA13" s="4"/>
      <c r="AB13" s="1">
        <v>20</v>
      </c>
      <c r="AC13" s="1">
        <f>E13*0.919292848761997</f>
        <v>0</v>
      </c>
      <c r="AD13" s="1">
        <f>E13*(1-0.919292848761997)</f>
        <v>0</v>
      </c>
      <c r="AE13" s="4"/>
      <c r="AF13" s="4"/>
      <c r="AG13" s="4"/>
      <c r="AH13" s="4"/>
      <c r="AI13" s="4"/>
    </row>
    <row r="14" spans="1:35" ht="13.8" outlineLevel="1" x14ac:dyDescent="0.25">
      <c r="A14" s="51" t="s">
        <v>74</v>
      </c>
      <c r="B14" s="31" t="s">
        <v>47</v>
      </c>
      <c r="C14" s="54" t="s">
        <v>38</v>
      </c>
      <c r="D14" s="40">
        <v>1</v>
      </c>
      <c r="E14" s="41">
        <v>0</v>
      </c>
      <c r="F14" s="63">
        <f t="shared" ref="F14:F25" si="0">E14*D14</f>
        <v>0</v>
      </c>
      <c r="G14" s="64"/>
      <c r="H14" s="65"/>
      <c r="I14" s="41">
        <f t="shared" ref="I14:I25" si="1">F14*1.21</f>
        <v>0</v>
      </c>
      <c r="J14" s="42"/>
      <c r="K14" s="4"/>
      <c r="L14" s="2" t="s">
        <v>4</v>
      </c>
      <c r="M14" s="1">
        <f>IF(L14="5",G14,0)</f>
        <v>0</v>
      </c>
      <c r="N14" s="4"/>
      <c r="O14" s="4"/>
      <c r="P14" s="4"/>
      <c r="Q14" s="4"/>
      <c r="R14" s="4"/>
      <c r="S14" s="4"/>
      <c r="T14" s="4"/>
      <c r="U14" s="4"/>
      <c r="V14" s="4"/>
      <c r="W14" s="4"/>
      <c r="X14" s="1">
        <f>IF(AB14=0,H14,0)</f>
        <v>0</v>
      </c>
      <c r="Y14" s="1">
        <f>IF(AB14=10,H14,0)</f>
        <v>0</v>
      </c>
      <c r="Z14" s="1">
        <f>IF(AB14=20,H14,0)</f>
        <v>0</v>
      </c>
      <c r="AA14" s="4"/>
      <c r="AB14" s="1">
        <v>20</v>
      </c>
      <c r="AC14" s="1">
        <f>E14*0.732018841780465</f>
        <v>0</v>
      </c>
      <c r="AD14" s="1">
        <f>E14*(1-0.732018841780465)</f>
        <v>0</v>
      </c>
      <c r="AE14" s="4"/>
      <c r="AF14" s="4"/>
      <c r="AG14" s="4"/>
      <c r="AH14" s="4"/>
      <c r="AI14" s="4"/>
    </row>
    <row r="15" spans="1:35" ht="13.8" outlineLevel="1" x14ac:dyDescent="0.25">
      <c r="A15" s="51" t="s">
        <v>75</v>
      </c>
      <c r="B15" s="31" t="s">
        <v>65</v>
      </c>
      <c r="C15" s="54" t="s">
        <v>38</v>
      </c>
      <c r="D15" s="40">
        <v>1</v>
      </c>
      <c r="E15" s="41">
        <v>0</v>
      </c>
      <c r="F15" s="63">
        <f t="shared" si="0"/>
        <v>0</v>
      </c>
      <c r="G15" s="64"/>
      <c r="H15" s="65"/>
      <c r="I15" s="41">
        <f t="shared" si="1"/>
        <v>0</v>
      </c>
      <c r="J15" s="42"/>
      <c r="K15" s="4"/>
      <c r="L15" s="2"/>
      <c r="M15" s="1"/>
      <c r="N15" s="4"/>
      <c r="O15" s="4"/>
      <c r="P15" s="4"/>
      <c r="Q15" s="4"/>
      <c r="R15" s="4"/>
      <c r="S15" s="4"/>
      <c r="T15" s="4"/>
      <c r="U15" s="4"/>
      <c r="V15" s="4"/>
      <c r="W15" s="4"/>
      <c r="X15" s="1"/>
      <c r="Y15" s="1"/>
      <c r="Z15" s="1"/>
      <c r="AA15" s="4"/>
      <c r="AB15" s="1"/>
      <c r="AC15" s="1"/>
      <c r="AD15" s="1"/>
      <c r="AE15" s="4"/>
      <c r="AF15" s="4"/>
      <c r="AG15" s="4"/>
      <c r="AH15" s="4"/>
      <c r="AI15" s="4"/>
    </row>
    <row r="16" spans="1:35" ht="13.8" x14ac:dyDescent="0.25">
      <c r="A16" s="51" t="s">
        <v>76</v>
      </c>
      <c r="B16" s="31" t="s">
        <v>63</v>
      </c>
      <c r="C16" s="54" t="s">
        <v>49</v>
      </c>
      <c r="D16" s="40">
        <v>1</v>
      </c>
      <c r="E16" s="41">
        <v>0</v>
      </c>
      <c r="F16" s="63">
        <f t="shared" si="0"/>
        <v>0</v>
      </c>
      <c r="G16" s="64"/>
      <c r="H16" s="65"/>
      <c r="I16" s="41">
        <f t="shared" si="1"/>
        <v>0</v>
      </c>
      <c r="J16" s="42"/>
      <c r="K16" s="4"/>
      <c r="L16" s="4"/>
      <c r="M16" s="4"/>
      <c r="N16" s="3">
        <f>IF(O16="PR",H16,SUM(M17:M17))</f>
        <v>0</v>
      </c>
      <c r="O16" s="5" t="s">
        <v>21</v>
      </c>
      <c r="P16" s="3">
        <f>IF(O16="HS",F16,0)</f>
        <v>0</v>
      </c>
      <c r="Q16" s="3">
        <f>IF(O16="HS",G16-N16,0)</f>
        <v>0</v>
      </c>
      <c r="R16" s="3">
        <f>IF(O16="PS",F16,0)</f>
        <v>0</v>
      </c>
      <c r="S16" s="3">
        <f>IF(O16="PS",G16-N16,0)</f>
        <v>0</v>
      </c>
      <c r="T16" s="3">
        <f>IF(O16="MP",F16,0)</f>
        <v>0</v>
      </c>
      <c r="U16" s="3">
        <f>IF(O16="MP",G16-N16,0)</f>
        <v>0</v>
      </c>
      <c r="V16" s="3">
        <f>IF(O16="OM",F16,0)</f>
        <v>0</v>
      </c>
      <c r="W16" s="5"/>
      <c r="X16" s="4"/>
      <c r="Y16" s="4"/>
      <c r="Z16" s="4"/>
      <c r="AA16" s="4"/>
      <c r="AB16" s="4"/>
      <c r="AC16" s="4"/>
      <c r="AD16" s="4"/>
      <c r="AE16" s="4"/>
      <c r="AF16" s="4"/>
      <c r="AG16" s="3">
        <f>SUM(X17:X17)</f>
        <v>0</v>
      </c>
      <c r="AH16" s="3">
        <f>SUM(Y17:Y17)</f>
        <v>0</v>
      </c>
      <c r="AI16" s="3"/>
    </row>
    <row r="17" spans="1:36" ht="13.8" outlineLevel="1" x14ac:dyDescent="0.25">
      <c r="A17" s="51" t="s">
        <v>77</v>
      </c>
      <c r="B17" s="31" t="s">
        <v>64</v>
      </c>
      <c r="C17" s="54" t="s">
        <v>49</v>
      </c>
      <c r="D17" s="40">
        <v>4</v>
      </c>
      <c r="E17" s="41">
        <v>0</v>
      </c>
      <c r="F17" s="63">
        <f t="shared" si="0"/>
        <v>0</v>
      </c>
      <c r="G17" s="64"/>
      <c r="H17" s="65"/>
      <c r="I17" s="41">
        <f t="shared" si="1"/>
        <v>0</v>
      </c>
      <c r="J17" s="42"/>
      <c r="K17" s="4"/>
      <c r="L17" s="2" t="s">
        <v>4</v>
      </c>
      <c r="M17" s="1">
        <f>IF(L17="5",G17,0)</f>
        <v>0</v>
      </c>
      <c r="N17" s="4"/>
      <c r="O17" s="4"/>
      <c r="P17" s="4"/>
      <c r="Q17" s="4"/>
      <c r="R17" s="4"/>
      <c r="S17" s="4"/>
      <c r="T17" s="4"/>
      <c r="U17" s="4"/>
      <c r="V17" s="4"/>
      <c r="W17" s="4"/>
      <c r="X17" s="1">
        <f>IF(AB17=0,H17,0)</f>
        <v>0</v>
      </c>
      <c r="Y17" s="1">
        <f>IF(AB17=10,H17,0)</f>
        <v>0</v>
      </c>
      <c r="Z17" s="1">
        <f>IF(AB17=20,H17,0)</f>
        <v>0</v>
      </c>
      <c r="AA17" s="4"/>
      <c r="AB17" s="1">
        <v>20</v>
      </c>
      <c r="AC17" s="1">
        <f>E17*0.877918163490553</f>
        <v>0</v>
      </c>
      <c r="AD17" s="1">
        <f>E17*(1-0.877918163490553)</f>
        <v>0</v>
      </c>
      <c r="AE17" s="4"/>
      <c r="AF17" s="4"/>
      <c r="AG17" s="4"/>
      <c r="AH17" s="4"/>
      <c r="AI17" s="4"/>
    </row>
    <row r="18" spans="1:36" ht="13.8" outlineLevel="1" x14ac:dyDescent="0.25">
      <c r="A18" s="51" t="s">
        <v>78</v>
      </c>
      <c r="B18" s="31" t="s">
        <v>43</v>
      </c>
      <c r="C18" s="54" t="s">
        <v>38</v>
      </c>
      <c r="D18" s="40">
        <v>1</v>
      </c>
      <c r="E18" s="41">
        <v>0</v>
      </c>
      <c r="F18" s="63">
        <f t="shared" si="0"/>
        <v>0</v>
      </c>
      <c r="G18" s="64"/>
      <c r="H18" s="65"/>
      <c r="I18" s="41">
        <f t="shared" si="1"/>
        <v>0</v>
      </c>
      <c r="J18" s="42"/>
      <c r="K18" s="4"/>
      <c r="L18" s="2"/>
      <c r="M18" s="1"/>
      <c r="N18" s="4"/>
      <c r="O18" s="4"/>
      <c r="P18" s="4"/>
      <c r="Q18" s="4"/>
      <c r="R18" s="4"/>
      <c r="S18" s="4"/>
      <c r="T18" s="4"/>
      <c r="U18" s="4"/>
      <c r="V18" s="4"/>
      <c r="W18" s="4"/>
      <c r="X18" s="1"/>
      <c r="Y18" s="1"/>
      <c r="Z18" s="1"/>
      <c r="AA18" s="4"/>
      <c r="AB18" s="1"/>
      <c r="AC18" s="1"/>
      <c r="AD18" s="1"/>
      <c r="AE18" s="4"/>
      <c r="AF18" s="4"/>
      <c r="AG18" s="4"/>
      <c r="AH18" s="4"/>
      <c r="AI18" s="4"/>
    </row>
    <row r="19" spans="1:36" ht="13.8" customHeight="1" outlineLevel="1" x14ac:dyDescent="0.25">
      <c r="A19" s="51" t="s">
        <v>79</v>
      </c>
      <c r="B19" s="31" t="s">
        <v>44</v>
      </c>
      <c r="C19" s="54" t="s">
        <v>38</v>
      </c>
      <c r="D19" s="40">
        <v>1</v>
      </c>
      <c r="E19" s="41">
        <v>0</v>
      </c>
      <c r="F19" s="63">
        <f t="shared" si="0"/>
        <v>0</v>
      </c>
      <c r="G19" s="64"/>
      <c r="H19" s="65"/>
      <c r="I19" s="41">
        <f t="shared" si="1"/>
        <v>0</v>
      </c>
      <c r="J19" s="42"/>
      <c r="K19" s="4"/>
      <c r="L19" s="2"/>
      <c r="M19" s="1"/>
      <c r="N19" s="4"/>
      <c r="O19" s="4"/>
      <c r="P19" s="4"/>
      <c r="Q19" s="4"/>
      <c r="R19" s="4"/>
      <c r="S19" s="4"/>
      <c r="T19" s="4"/>
      <c r="U19" s="4"/>
      <c r="V19" s="4"/>
      <c r="W19" s="4"/>
      <c r="X19" s="1"/>
      <c r="Y19" s="1"/>
      <c r="Z19" s="1"/>
      <c r="AA19" s="4"/>
      <c r="AB19" s="1"/>
      <c r="AC19" s="1"/>
      <c r="AD19" s="1"/>
      <c r="AE19" s="4"/>
      <c r="AF19" s="4"/>
      <c r="AG19" s="4"/>
      <c r="AH19" s="4"/>
      <c r="AI19" s="4"/>
    </row>
    <row r="20" spans="1:36" ht="13.8" outlineLevel="1" x14ac:dyDescent="0.25">
      <c r="A20" s="51" t="s">
        <v>80</v>
      </c>
      <c r="B20" s="43" t="s">
        <v>58</v>
      </c>
      <c r="C20" s="54" t="s">
        <v>38</v>
      </c>
      <c r="D20" s="40">
        <v>1</v>
      </c>
      <c r="E20" s="41">
        <v>0</v>
      </c>
      <c r="F20" s="63">
        <f t="shared" si="0"/>
        <v>0</v>
      </c>
      <c r="G20" s="64"/>
      <c r="H20" s="65"/>
      <c r="I20" s="41">
        <f t="shared" si="1"/>
        <v>0</v>
      </c>
      <c r="J20" s="42"/>
      <c r="K20" s="4"/>
      <c r="L20" s="2"/>
      <c r="M20" s="1"/>
      <c r="N20" s="4"/>
      <c r="O20" s="4"/>
      <c r="P20" s="4"/>
      <c r="Q20" s="4"/>
      <c r="R20" s="4"/>
      <c r="S20" s="4"/>
      <c r="T20" s="4"/>
      <c r="U20" s="4"/>
      <c r="V20" s="4"/>
      <c r="W20" s="4"/>
      <c r="X20" s="1"/>
      <c r="Y20" s="1"/>
      <c r="Z20" s="1"/>
      <c r="AA20" s="4"/>
      <c r="AB20" s="1"/>
      <c r="AC20" s="1"/>
      <c r="AD20" s="1"/>
      <c r="AE20" s="4"/>
      <c r="AF20" s="4"/>
      <c r="AG20" s="4"/>
      <c r="AH20" s="4"/>
      <c r="AI20" s="4"/>
    </row>
    <row r="21" spans="1:36" ht="13.8" x14ac:dyDescent="0.25">
      <c r="A21" s="51" t="s">
        <v>81</v>
      </c>
      <c r="B21" s="31" t="s">
        <v>45</v>
      </c>
      <c r="C21" s="54" t="s">
        <v>38</v>
      </c>
      <c r="D21" s="40">
        <v>1</v>
      </c>
      <c r="E21" s="41">
        <v>0</v>
      </c>
      <c r="F21" s="63">
        <f t="shared" si="0"/>
        <v>0</v>
      </c>
      <c r="G21" s="64"/>
      <c r="H21" s="65"/>
      <c r="I21" s="41">
        <f t="shared" si="1"/>
        <v>0</v>
      </c>
      <c r="J21" s="42"/>
      <c r="K21" s="4"/>
      <c r="L21" s="4"/>
      <c r="M21" s="4"/>
      <c r="N21" s="3" t="e">
        <f>IF(O21="PR",H21,SUM(#REF!))</f>
        <v>#REF!</v>
      </c>
      <c r="O21" s="5" t="s">
        <v>21</v>
      </c>
      <c r="P21" s="3">
        <f>IF(O21="HS",F21,0)</f>
        <v>0</v>
      </c>
      <c r="Q21" s="3" t="e">
        <f>IF(O21="HS",G21-N21,0)</f>
        <v>#REF!</v>
      </c>
      <c r="R21" s="3">
        <f>IF(O21="PS",F21,0)</f>
        <v>0</v>
      </c>
      <c r="S21" s="3">
        <f>IF(O21="PS",G21-N21,0)</f>
        <v>0</v>
      </c>
      <c r="T21" s="3">
        <f>IF(O21="MP",F21,0)</f>
        <v>0</v>
      </c>
      <c r="U21" s="3">
        <f>IF(O21="MP",G21-N21,0)</f>
        <v>0</v>
      </c>
      <c r="V21" s="3">
        <f>IF(O21="OM",F21,0)</f>
        <v>0</v>
      </c>
      <c r="W21" s="5"/>
      <c r="X21" s="4"/>
      <c r="Y21" s="4"/>
      <c r="Z21" s="4"/>
      <c r="AA21" s="4"/>
      <c r="AB21" s="4"/>
      <c r="AC21" s="4"/>
      <c r="AD21" s="4"/>
      <c r="AE21" s="4"/>
      <c r="AF21" s="4"/>
      <c r="AG21" s="3" t="e">
        <f>SUM(#REF!)</f>
        <v>#REF!</v>
      </c>
      <c r="AH21" s="3" t="e">
        <f>SUM(#REF!)</f>
        <v>#REF!</v>
      </c>
      <c r="AI21" s="3"/>
    </row>
    <row r="22" spans="1:36" ht="13.8" x14ac:dyDescent="0.25">
      <c r="A22" s="51" t="s">
        <v>82</v>
      </c>
      <c r="B22" s="44" t="s">
        <v>46</v>
      </c>
      <c r="C22" s="54" t="s">
        <v>39</v>
      </c>
      <c r="D22" s="40">
        <v>16.899999999999999</v>
      </c>
      <c r="E22" s="41">
        <v>0</v>
      </c>
      <c r="F22" s="63">
        <f t="shared" si="0"/>
        <v>0</v>
      </c>
      <c r="G22" s="64"/>
      <c r="H22" s="65"/>
      <c r="I22" s="41">
        <f t="shared" si="1"/>
        <v>0</v>
      </c>
      <c r="J22" s="42"/>
      <c r="K22" s="4"/>
      <c r="L22" s="4"/>
      <c r="M22" s="4"/>
      <c r="N22" s="3"/>
      <c r="O22" s="5"/>
      <c r="P22" s="3"/>
      <c r="Q22" s="3"/>
      <c r="R22" s="3"/>
      <c r="S22" s="3"/>
      <c r="T22" s="3"/>
      <c r="U22" s="3"/>
      <c r="V22" s="3"/>
      <c r="W22" s="5"/>
      <c r="X22" s="4"/>
      <c r="Y22" s="4"/>
      <c r="Z22" s="4"/>
      <c r="AA22" s="4"/>
      <c r="AB22" s="4"/>
      <c r="AC22" s="4"/>
      <c r="AD22" s="4"/>
      <c r="AE22" s="4"/>
      <c r="AF22" s="4"/>
      <c r="AG22" s="3"/>
      <c r="AH22" s="3"/>
      <c r="AI22" s="3"/>
    </row>
    <row r="23" spans="1:36" ht="13.8" outlineLevel="1" x14ac:dyDescent="0.25">
      <c r="A23" s="51" t="s">
        <v>83</v>
      </c>
      <c r="B23" s="31" t="s">
        <v>33</v>
      </c>
      <c r="C23" s="54" t="s">
        <v>40</v>
      </c>
      <c r="D23" s="40">
        <v>4</v>
      </c>
      <c r="E23" s="41">
        <v>0</v>
      </c>
      <c r="F23" s="63">
        <f t="shared" si="0"/>
        <v>0</v>
      </c>
      <c r="G23" s="64"/>
      <c r="H23" s="65"/>
      <c r="I23" s="41">
        <f t="shared" si="1"/>
        <v>0</v>
      </c>
      <c r="J23" s="42"/>
      <c r="K23" s="4"/>
      <c r="L23" s="2" t="s">
        <v>4</v>
      </c>
      <c r="M23" s="1">
        <f>IF(L23="5",G23,0)</f>
        <v>0</v>
      </c>
      <c r="X23" s="1">
        <f>IF(AB23=0,H23,0)</f>
        <v>0</v>
      </c>
      <c r="Y23" s="1">
        <f>IF(AB23=10,H23,0)</f>
        <v>0</v>
      </c>
      <c r="Z23" s="1">
        <f>IF(AB23=20,H23,0)</f>
        <v>0</v>
      </c>
      <c r="AB23" s="1">
        <v>10</v>
      </c>
      <c r="AC23" s="1">
        <f>E23*0.6470870042766</f>
        <v>0</v>
      </c>
      <c r="AD23" s="1">
        <f>E23*(1-0.6470870042766)</f>
        <v>0</v>
      </c>
    </row>
    <row r="24" spans="1:36" ht="13.8" outlineLevel="1" x14ac:dyDescent="0.25">
      <c r="A24" s="51" t="s">
        <v>84</v>
      </c>
      <c r="B24" s="31" t="s">
        <v>56</v>
      </c>
      <c r="C24" s="54" t="s">
        <v>38</v>
      </c>
      <c r="D24" s="40">
        <v>1</v>
      </c>
      <c r="E24" s="41">
        <v>0</v>
      </c>
      <c r="F24" s="63">
        <f t="shared" si="0"/>
        <v>0</v>
      </c>
      <c r="G24" s="64"/>
      <c r="H24" s="65"/>
      <c r="I24" s="41">
        <f t="shared" si="1"/>
        <v>0</v>
      </c>
      <c r="J24" s="42"/>
      <c r="K24" s="4"/>
      <c r="L24" s="2" t="s">
        <v>4</v>
      </c>
      <c r="M24" s="1">
        <f>IF(L24="5",G24,0)</f>
        <v>0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1">
        <f>IF(AB24=0,H24,0)</f>
        <v>0</v>
      </c>
      <c r="Y24" s="1">
        <f>IF(AB24=10,H24,0)</f>
        <v>0</v>
      </c>
      <c r="Z24" s="1">
        <f>IF(AB24=20,H24,0)</f>
        <v>0</v>
      </c>
      <c r="AA24" s="4"/>
      <c r="AB24" s="1">
        <v>20</v>
      </c>
      <c r="AC24" s="1">
        <f>E24*0.444893374725052</f>
        <v>0</v>
      </c>
      <c r="AD24" s="1">
        <f>E24*(1-0.444893374725052)</f>
        <v>0</v>
      </c>
      <c r="AE24" s="4"/>
      <c r="AF24" s="4"/>
      <c r="AG24" s="4"/>
      <c r="AH24" s="4"/>
      <c r="AI24" s="4"/>
    </row>
    <row r="25" spans="1:36" ht="13.8" outlineLevel="1" x14ac:dyDescent="0.25">
      <c r="A25" s="51" t="s">
        <v>85</v>
      </c>
      <c r="B25" s="44" t="s">
        <v>34</v>
      </c>
      <c r="C25" s="54" t="s">
        <v>38</v>
      </c>
      <c r="D25" s="40">
        <v>1</v>
      </c>
      <c r="E25" s="41">
        <v>0</v>
      </c>
      <c r="F25" s="63">
        <f t="shared" si="0"/>
        <v>0</v>
      </c>
      <c r="G25" s="64"/>
      <c r="H25" s="65"/>
      <c r="I25" s="41">
        <f t="shared" si="1"/>
        <v>0</v>
      </c>
      <c r="J25" s="42"/>
      <c r="K25" s="4"/>
      <c r="L25" s="2"/>
      <c r="M25" s="1"/>
      <c r="N25" s="4"/>
      <c r="O25" s="4"/>
      <c r="P25" s="4"/>
      <c r="Q25" s="4"/>
      <c r="R25" s="4"/>
      <c r="S25" s="4"/>
      <c r="T25" s="4"/>
      <c r="U25" s="4"/>
      <c r="V25" s="4"/>
      <c r="W25" s="4"/>
      <c r="X25" s="1"/>
      <c r="Y25" s="1"/>
      <c r="Z25" s="1"/>
      <c r="AA25" s="4"/>
      <c r="AB25" s="1"/>
      <c r="AC25" s="1"/>
      <c r="AD25" s="1"/>
      <c r="AE25" s="4"/>
      <c r="AF25" s="4"/>
      <c r="AG25" s="4"/>
      <c r="AH25" s="4"/>
      <c r="AI25" s="4"/>
    </row>
    <row r="26" spans="1:36" ht="13.8" outlineLevel="1" x14ac:dyDescent="0.25">
      <c r="A26" s="38"/>
      <c r="B26" s="84" t="s">
        <v>51</v>
      </c>
      <c r="C26" s="85"/>
      <c r="D26" s="85"/>
      <c r="E26" s="85"/>
      <c r="F26" s="62">
        <f>F27+F28+F29+F30+F31+F32+F33+F34+F35</f>
        <v>0</v>
      </c>
      <c r="G26" s="62"/>
      <c r="H26" s="62"/>
      <c r="I26" s="50">
        <f>F26*1.21</f>
        <v>0</v>
      </c>
      <c r="J26" s="42"/>
      <c r="K26" s="4"/>
      <c r="L26" s="2"/>
      <c r="M26" s="1"/>
      <c r="N26" s="4"/>
      <c r="O26" s="4"/>
      <c r="P26" s="4"/>
      <c r="Q26" s="4"/>
      <c r="R26" s="4"/>
      <c r="S26" s="4"/>
      <c r="T26" s="4"/>
      <c r="U26" s="4"/>
      <c r="V26" s="4"/>
      <c r="W26" s="4"/>
      <c r="X26" s="1"/>
      <c r="Y26" s="1"/>
      <c r="Z26" s="1"/>
      <c r="AA26" s="4"/>
      <c r="AB26" s="1"/>
      <c r="AC26" s="1"/>
      <c r="AD26" s="1"/>
      <c r="AE26" s="4"/>
      <c r="AF26" s="4"/>
      <c r="AG26" s="4"/>
      <c r="AH26" s="4"/>
      <c r="AI26" s="4"/>
    </row>
    <row r="27" spans="1:36" ht="13.8" outlineLevel="1" x14ac:dyDescent="0.25">
      <c r="A27" s="51" t="s">
        <v>86</v>
      </c>
      <c r="B27" s="23" t="s">
        <v>70</v>
      </c>
      <c r="C27" s="54" t="s">
        <v>40</v>
      </c>
      <c r="D27" s="40">
        <v>4</v>
      </c>
      <c r="E27" s="41">
        <v>0</v>
      </c>
      <c r="F27" s="63">
        <f t="shared" ref="F27" si="2">D27*E27</f>
        <v>0</v>
      </c>
      <c r="G27" s="64"/>
      <c r="H27" s="65"/>
      <c r="I27" s="41">
        <f>F27*1.21</f>
        <v>0</v>
      </c>
      <c r="J27" s="42"/>
      <c r="K27" s="4"/>
      <c r="L27" s="2"/>
      <c r="M27" s="1"/>
      <c r="N27" s="4"/>
      <c r="O27" s="4"/>
      <c r="P27" s="4"/>
      <c r="Q27" s="4"/>
      <c r="R27" s="4"/>
      <c r="S27" s="4"/>
      <c r="T27" s="4"/>
      <c r="U27" s="4"/>
      <c r="V27" s="4"/>
      <c r="W27" s="4"/>
      <c r="X27" s="1"/>
      <c r="Y27" s="1"/>
      <c r="Z27" s="1"/>
      <c r="AA27" s="4"/>
      <c r="AB27" s="1"/>
      <c r="AC27" s="1"/>
      <c r="AD27" s="1"/>
      <c r="AE27" s="4"/>
      <c r="AF27" s="4"/>
      <c r="AG27" s="4"/>
      <c r="AH27" s="4"/>
      <c r="AI27" s="4"/>
    </row>
    <row r="28" spans="1:36" s="14" customFormat="1" ht="27.6" outlineLevel="1" x14ac:dyDescent="0.25">
      <c r="A28" s="51" t="s">
        <v>87</v>
      </c>
      <c r="B28" s="23" t="s">
        <v>72</v>
      </c>
      <c r="C28" s="54" t="s">
        <v>40</v>
      </c>
      <c r="D28" s="40">
        <v>4</v>
      </c>
      <c r="E28" s="41">
        <v>0</v>
      </c>
      <c r="F28" s="63">
        <f t="shared" ref="F28:F30" si="3">D28*E28</f>
        <v>0</v>
      </c>
      <c r="G28" s="64"/>
      <c r="H28" s="65"/>
      <c r="I28" s="41">
        <f t="shared" ref="I28:I35" si="4">F28*1.21</f>
        <v>0</v>
      </c>
      <c r="J28" s="42"/>
      <c r="K28" s="17"/>
      <c r="L28" s="16"/>
      <c r="M28" s="15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5"/>
      <c r="Y28" s="15"/>
      <c r="Z28" s="15"/>
      <c r="AA28" s="17"/>
      <c r="AB28" s="15"/>
      <c r="AC28" s="15"/>
      <c r="AD28" s="15"/>
      <c r="AE28" s="17"/>
      <c r="AF28" s="17"/>
      <c r="AG28" s="17"/>
      <c r="AH28" s="17"/>
      <c r="AI28" s="17"/>
    </row>
    <row r="29" spans="1:36" s="14" customFormat="1" ht="13.8" outlineLevel="1" x14ac:dyDescent="0.25">
      <c r="A29" s="51" t="s">
        <v>88</v>
      </c>
      <c r="B29" s="23" t="s">
        <v>66</v>
      </c>
      <c r="C29" s="54" t="s">
        <v>50</v>
      </c>
      <c r="D29" s="40">
        <v>93</v>
      </c>
      <c r="E29" s="41">
        <v>0</v>
      </c>
      <c r="F29" s="63">
        <f t="shared" si="3"/>
        <v>0</v>
      </c>
      <c r="G29" s="64"/>
      <c r="H29" s="65"/>
      <c r="I29" s="41">
        <f t="shared" si="4"/>
        <v>0</v>
      </c>
      <c r="J29" s="42"/>
      <c r="K29" s="17"/>
      <c r="L29" s="16"/>
      <c r="M29" s="15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5"/>
      <c r="Y29" s="15"/>
      <c r="Z29" s="15"/>
      <c r="AA29" s="17"/>
      <c r="AB29" s="15"/>
      <c r="AC29" s="15"/>
      <c r="AD29" s="15"/>
      <c r="AE29" s="17"/>
      <c r="AF29" s="17"/>
      <c r="AG29" s="17"/>
      <c r="AH29" s="17"/>
      <c r="AI29" s="17"/>
    </row>
    <row r="30" spans="1:36" s="14" customFormat="1" ht="13.8" outlineLevel="1" x14ac:dyDescent="0.25">
      <c r="A30" s="51" t="s">
        <v>89</v>
      </c>
      <c r="B30" s="23" t="s">
        <v>67</v>
      </c>
      <c r="C30" s="54" t="s">
        <v>50</v>
      </c>
      <c r="D30" s="40">
        <v>33</v>
      </c>
      <c r="E30" s="41">
        <v>0</v>
      </c>
      <c r="F30" s="63">
        <f t="shared" si="3"/>
        <v>0</v>
      </c>
      <c r="G30" s="64"/>
      <c r="H30" s="65"/>
      <c r="I30" s="41">
        <f t="shared" si="4"/>
        <v>0</v>
      </c>
      <c r="J30" s="42"/>
      <c r="K30" s="17"/>
      <c r="L30" s="16"/>
      <c r="M30" s="15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5"/>
      <c r="Y30" s="15"/>
      <c r="Z30" s="15"/>
      <c r="AA30" s="17"/>
      <c r="AB30" s="15"/>
      <c r="AC30" s="15"/>
      <c r="AD30" s="15"/>
      <c r="AE30" s="17"/>
      <c r="AF30" s="17"/>
      <c r="AG30" s="17"/>
      <c r="AH30" s="17"/>
      <c r="AI30" s="17"/>
    </row>
    <row r="31" spans="1:36" ht="13.8" outlineLevel="1" x14ac:dyDescent="0.25">
      <c r="A31" s="51" t="s">
        <v>90</v>
      </c>
      <c r="B31" s="54" t="s">
        <v>68</v>
      </c>
      <c r="C31" s="54" t="s">
        <v>38</v>
      </c>
      <c r="D31" s="40">
        <v>1</v>
      </c>
      <c r="E31" s="41">
        <v>0</v>
      </c>
      <c r="F31" s="63">
        <f t="shared" ref="F31" si="5">D31*E31</f>
        <v>0</v>
      </c>
      <c r="G31" s="64"/>
      <c r="H31" s="65"/>
      <c r="I31" s="41">
        <f t="shared" si="4"/>
        <v>0</v>
      </c>
      <c r="J31" s="42"/>
      <c r="K31" s="4"/>
      <c r="L31" s="2"/>
      <c r="M31" s="1"/>
      <c r="N31" s="4"/>
      <c r="O31" s="4"/>
      <c r="P31" s="4"/>
      <c r="Q31" s="4"/>
      <c r="R31" s="4"/>
      <c r="S31" s="4"/>
      <c r="T31" s="4"/>
      <c r="U31" s="4"/>
      <c r="V31" s="4"/>
      <c r="W31" s="4"/>
      <c r="X31" s="1"/>
      <c r="Y31" s="1"/>
      <c r="Z31" s="1"/>
      <c r="AA31" s="4"/>
      <c r="AB31" s="1"/>
      <c r="AC31" s="1"/>
      <c r="AD31" s="1"/>
      <c r="AE31" s="4"/>
      <c r="AF31" s="4"/>
      <c r="AG31" s="4"/>
      <c r="AH31" s="4"/>
      <c r="AI31" s="4"/>
    </row>
    <row r="32" spans="1:36" s="19" customFormat="1" ht="13.8" outlineLevel="1" x14ac:dyDescent="0.25">
      <c r="A32" s="51" t="s">
        <v>91</v>
      </c>
      <c r="B32" s="30" t="s">
        <v>69</v>
      </c>
      <c r="C32" s="54" t="s">
        <v>54</v>
      </c>
      <c r="D32" s="40">
        <v>0.33</v>
      </c>
      <c r="E32" s="41">
        <v>0</v>
      </c>
      <c r="F32" s="63">
        <f t="shared" ref="F32:F35" si="6">D32*E32</f>
        <v>0</v>
      </c>
      <c r="G32" s="64"/>
      <c r="H32" s="65"/>
      <c r="I32" s="41">
        <f t="shared" si="4"/>
        <v>0</v>
      </c>
      <c r="J32" s="42"/>
      <c r="K32" s="89"/>
      <c r="L32" s="21"/>
      <c r="M32" s="20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0"/>
      <c r="Y32" s="20"/>
      <c r="Z32" s="20"/>
      <c r="AA32" s="22"/>
      <c r="AB32" s="20"/>
      <c r="AC32" s="20"/>
      <c r="AD32" s="20"/>
      <c r="AE32" s="22"/>
      <c r="AF32" s="22"/>
      <c r="AG32" s="22"/>
      <c r="AH32" s="22"/>
      <c r="AI32" s="22"/>
      <c r="AJ32" s="90"/>
    </row>
    <row r="33" spans="1:35" s="19" customFormat="1" ht="13.8" outlineLevel="1" x14ac:dyDescent="0.25">
      <c r="A33" s="57" t="s">
        <v>92</v>
      </c>
      <c r="B33" s="30" t="s">
        <v>73</v>
      </c>
      <c r="C33" s="58" t="s">
        <v>38</v>
      </c>
      <c r="D33" s="40">
        <v>1</v>
      </c>
      <c r="E33" s="41">
        <v>0</v>
      </c>
      <c r="F33" s="63">
        <f>E33*D33</f>
        <v>0</v>
      </c>
      <c r="G33" s="64"/>
      <c r="H33" s="65"/>
      <c r="I33" s="41">
        <f t="shared" si="4"/>
        <v>0</v>
      </c>
      <c r="J33" s="42"/>
      <c r="K33" s="22"/>
      <c r="L33" s="21"/>
      <c r="M33" s="20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0"/>
      <c r="Y33" s="20"/>
      <c r="Z33" s="20"/>
      <c r="AA33" s="22"/>
      <c r="AB33" s="20"/>
      <c r="AC33" s="20"/>
      <c r="AD33" s="20"/>
      <c r="AE33" s="22"/>
      <c r="AF33" s="22"/>
      <c r="AG33" s="22"/>
      <c r="AH33" s="22"/>
      <c r="AI33" s="22"/>
    </row>
    <row r="34" spans="1:35" s="19" customFormat="1" ht="13.8" outlineLevel="1" x14ac:dyDescent="0.25">
      <c r="A34" s="51" t="s">
        <v>93</v>
      </c>
      <c r="B34" s="30" t="s">
        <v>52</v>
      </c>
      <c r="C34" s="54" t="s">
        <v>55</v>
      </c>
      <c r="D34" s="40">
        <v>1.2</v>
      </c>
      <c r="E34" s="41">
        <v>0</v>
      </c>
      <c r="F34" s="63">
        <f t="shared" si="6"/>
        <v>0</v>
      </c>
      <c r="G34" s="64"/>
      <c r="H34" s="65"/>
      <c r="I34" s="41">
        <f t="shared" si="4"/>
        <v>0</v>
      </c>
      <c r="J34" s="42"/>
      <c r="K34" s="22"/>
      <c r="L34" s="21"/>
      <c r="M34" s="20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0"/>
      <c r="Y34" s="20"/>
      <c r="Z34" s="20"/>
      <c r="AA34" s="22"/>
      <c r="AB34" s="20"/>
      <c r="AC34" s="20"/>
      <c r="AD34" s="20"/>
      <c r="AE34" s="22"/>
      <c r="AF34" s="22"/>
      <c r="AG34" s="22"/>
      <c r="AH34" s="22"/>
      <c r="AI34" s="22"/>
    </row>
    <row r="35" spans="1:35" s="19" customFormat="1" ht="13.8" outlineLevel="1" x14ac:dyDescent="0.25">
      <c r="A35" s="51" t="s">
        <v>94</v>
      </c>
      <c r="B35" s="30" t="s">
        <v>53</v>
      </c>
      <c r="C35" s="54" t="s">
        <v>55</v>
      </c>
      <c r="D35" s="40">
        <v>1.2</v>
      </c>
      <c r="E35" s="41">
        <v>0</v>
      </c>
      <c r="F35" s="63">
        <f t="shared" si="6"/>
        <v>0</v>
      </c>
      <c r="G35" s="64"/>
      <c r="H35" s="65"/>
      <c r="I35" s="41">
        <f t="shared" si="4"/>
        <v>0</v>
      </c>
      <c r="J35" s="42"/>
      <c r="K35" s="22"/>
      <c r="L35" s="21"/>
      <c r="M35" s="20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0"/>
      <c r="Y35" s="20"/>
      <c r="Z35" s="20"/>
      <c r="AA35" s="22"/>
      <c r="AB35" s="20"/>
      <c r="AC35" s="20"/>
      <c r="AD35" s="20"/>
      <c r="AE35" s="22"/>
      <c r="AF35" s="22"/>
      <c r="AG35" s="22"/>
      <c r="AH35" s="22"/>
      <c r="AI35" s="22"/>
    </row>
    <row r="36" spans="1:35" s="14" customFormat="1" ht="13.8" outlineLevel="1" x14ac:dyDescent="0.25">
      <c r="A36" s="45"/>
      <c r="B36" s="46"/>
      <c r="C36" s="47"/>
      <c r="D36" s="48"/>
      <c r="E36" s="42"/>
      <c r="F36" s="86"/>
      <c r="G36" s="86"/>
      <c r="H36" s="86"/>
      <c r="I36" s="42"/>
      <c r="J36" s="18"/>
      <c r="K36" s="17"/>
      <c r="L36" s="16"/>
      <c r="M36" s="15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5"/>
      <c r="Y36" s="15"/>
      <c r="Z36" s="15"/>
      <c r="AA36" s="17"/>
      <c r="AB36" s="15"/>
      <c r="AC36" s="15"/>
      <c r="AD36" s="15"/>
      <c r="AE36" s="17"/>
      <c r="AF36" s="17"/>
      <c r="AG36" s="17"/>
      <c r="AH36" s="17"/>
      <c r="AI36" s="17"/>
    </row>
    <row r="37" spans="1:35" ht="14.4" outlineLevel="1" thickBot="1" x14ac:dyDescent="0.3">
      <c r="A37" s="11"/>
      <c r="B37" s="24"/>
      <c r="C37" s="13"/>
      <c r="D37" s="1"/>
      <c r="E37" s="7"/>
      <c r="F37" s="7"/>
      <c r="G37" s="7"/>
      <c r="H37" s="7"/>
      <c r="I37" s="7"/>
      <c r="J37" s="7"/>
      <c r="K37" s="4"/>
      <c r="L37" s="2"/>
      <c r="M37" s="1"/>
      <c r="N37" s="4"/>
      <c r="O37" s="4"/>
      <c r="P37" s="4"/>
      <c r="Q37" s="4"/>
      <c r="R37" s="4"/>
      <c r="S37" s="4"/>
      <c r="T37" s="4"/>
      <c r="U37" s="4"/>
      <c r="V37" s="4"/>
      <c r="W37" s="4"/>
      <c r="X37" s="1"/>
      <c r="Y37" s="1"/>
      <c r="Z37" s="1"/>
      <c r="AA37" s="4"/>
      <c r="AB37" s="1"/>
      <c r="AC37" s="1"/>
      <c r="AD37" s="1"/>
      <c r="AE37" s="4"/>
      <c r="AF37" s="4"/>
      <c r="AG37" s="4"/>
      <c r="AH37" s="4"/>
      <c r="AI37" s="4"/>
    </row>
    <row r="38" spans="1:35" ht="18" outlineLevel="1" thickBot="1" x14ac:dyDescent="0.3">
      <c r="A38" s="11"/>
      <c r="B38" s="8"/>
      <c r="C38" s="81" t="s">
        <v>57</v>
      </c>
      <c r="D38" s="82"/>
      <c r="E38" s="83"/>
      <c r="F38" s="28" t="s">
        <v>30</v>
      </c>
      <c r="G38" s="59">
        <f>SUM(F13:H25)+F27+F28+F29+F30+F31+F32+F34+F35+F33</f>
        <v>0</v>
      </c>
      <c r="H38" s="60"/>
      <c r="I38" s="29">
        <f>SUM(I13:I25)+I27+I28+I29+I30+I31+I32+I34+I35+I36+I33</f>
        <v>0</v>
      </c>
      <c r="J38" s="7"/>
      <c r="K38" s="4"/>
      <c r="L38" s="2"/>
      <c r="M38" s="1"/>
      <c r="N38" s="4"/>
      <c r="O38" s="4"/>
      <c r="P38" s="4"/>
      <c r="Q38" s="4"/>
      <c r="R38" s="4"/>
      <c r="S38" s="4"/>
      <c r="T38" s="4"/>
      <c r="U38" s="4"/>
      <c r="V38" s="4"/>
      <c r="W38" s="4"/>
      <c r="X38" s="1"/>
      <c r="Y38" s="1"/>
      <c r="Z38" s="1"/>
      <c r="AA38" s="4"/>
      <c r="AB38" s="1"/>
      <c r="AC38" s="1"/>
      <c r="AD38" s="1"/>
      <c r="AE38" s="4"/>
      <c r="AF38" s="4"/>
      <c r="AG38" s="4"/>
      <c r="AH38" s="4"/>
      <c r="AI38" s="4"/>
    </row>
    <row r="39" spans="1:35" ht="17.399999999999999" outlineLevel="1" x14ac:dyDescent="0.25">
      <c r="A39" s="8"/>
      <c r="B39" s="8"/>
      <c r="C39" s="25"/>
      <c r="D39" s="26"/>
      <c r="E39" s="27"/>
      <c r="F39" s="27"/>
      <c r="G39" s="27"/>
      <c r="H39" s="27"/>
      <c r="I39" s="27"/>
      <c r="J39" s="7"/>
      <c r="K39" s="4"/>
      <c r="L39" s="2"/>
      <c r="M39" s="1"/>
      <c r="N39" s="4"/>
      <c r="O39" s="4"/>
      <c r="P39" s="4"/>
      <c r="Q39" s="4"/>
      <c r="R39" s="4"/>
      <c r="S39" s="4"/>
      <c r="T39" s="4"/>
      <c r="U39" s="4"/>
      <c r="V39" s="4"/>
      <c r="W39" s="4"/>
      <c r="X39" s="1"/>
      <c r="Y39" s="1"/>
      <c r="Z39" s="1"/>
      <c r="AA39" s="4"/>
      <c r="AB39" s="1"/>
      <c r="AC39" s="1"/>
      <c r="AD39" s="1"/>
      <c r="AE39" s="4"/>
      <c r="AF39" s="4"/>
      <c r="AG39" s="4"/>
      <c r="AH39" s="4"/>
      <c r="AI39" s="4"/>
    </row>
    <row r="40" spans="1:35" ht="17.399999999999999" outlineLevel="1" x14ac:dyDescent="0.25">
      <c r="A40" s="8"/>
      <c r="B40" s="8"/>
      <c r="C40" s="25"/>
      <c r="D40" s="26"/>
      <c r="E40" s="27"/>
      <c r="F40" s="27"/>
      <c r="G40" s="27"/>
      <c r="H40" s="27"/>
      <c r="I40" s="27"/>
      <c r="J40" s="7"/>
      <c r="K40" s="4"/>
      <c r="L40" s="2"/>
      <c r="M40" s="1"/>
      <c r="N40" s="4"/>
      <c r="O40" s="4"/>
      <c r="P40" s="4"/>
      <c r="Q40" s="4"/>
      <c r="R40" s="4"/>
      <c r="S40" s="4"/>
      <c r="T40" s="4"/>
      <c r="U40" s="4"/>
      <c r="V40" s="4"/>
      <c r="W40" s="4"/>
      <c r="X40" s="1"/>
      <c r="Y40" s="1"/>
      <c r="Z40" s="1"/>
      <c r="AA40" s="4"/>
      <c r="AB40" s="1"/>
      <c r="AC40" s="1"/>
      <c r="AD40" s="1"/>
      <c r="AE40" s="4"/>
      <c r="AF40" s="4"/>
      <c r="AG40" s="4"/>
      <c r="AH40" s="4"/>
      <c r="AI40" s="4"/>
    </row>
    <row r="41" spans="1:35" x14ac:dyDescent="0.25">
      <c r="A41" s="8"/>
      <c r="B41" s="8"/>
      <c r="C41" s="8"/>
      <c r="D41" s="1"/>
      <c r="E41" s="7"/>
      <c r="F41" s="7"/>
      <c r="G41" s="7"/>
      <c r="H41" s="7"/>
      <c r="I41" s="7"/>
      <c r="J41" s="7"/>
      <c r="K41" s="9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3"/>
      <c r="Y41" s="3"/>
      <c r="Z41" s="3"/>
      <c r="AA41" s="4"/>
      <c r="AB41" s="4"/>
      <c r="AC41" s="4"/>
      <c r="AD41" s="4"/>
      <c r="AE41" s="4"/>
      <c r="AF41" s="4"/>
      <c r="AG41" s="4"/>
      <c r="AH41" s="4"/>
      <c r="AI41" s="4"/>
    </row>
    <row r="42" spans="1:35" x14ac:dyDescent="0.25">
      <c r="A42" s="8"/>
      <c r="B42" s="8"/>
      <c r="C42" s="8"/>
      <c r="D42" s="1"/>
      <c r="E42" s="7"/>
      <c r="F42" s="7"/>
      <c r="G42" s="7"/>
      <c r="H42" s="7"/>
      <c r="I42" s="7"/>
      <c r="J42" s="7"/>
      <c r="K42" s="9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</row>
    <row r="43" spans="1:35" x14ac:dyDescent="0.25">
      <c r="A43" s="8"/>
      <c r="B43" s="8"/>
      <c r="C43" s="8"/>
      <c r="D43" s="1"/>
      <c r="E43" s="7"/>
      <c r="F43" s="7"/>
      <c r="G43" s="7"/>
      <c r="H43" s="7"/>
      <c r="I43" s="7"/>
      <c r="J43" s="7"/>
      <c r="K43" s="9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</row>
    <row r="44" spans="1:35" x14ac:dyDescent="0.25">
      <c r="A44" s="8"/>
      <c r="B44" s="6"/>
      <c r="C44" s="8"/>
      <c r="D44" s="1"/>
      <c r="E44" s="7"/>
      <c r="F44" s="7"/>
      <c r="G44" s="7"/>
      <c r="H44" s="7"/>
      <c r="I44" s="7"/>
      <c r="J44" s="7"/>
      <c r="K44" s="9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</row>
    <row r="45" spans="1:35" x14ac:dyDescent="0.25">
      <c r="A45" s="8"/>
      <c r="B45" s="8"/>
      <c r="C45" s="8"/>
      <c r="D45" s="1"/>
      <c r="E45" s="7"/>
      <c r="F45" s="7"/>
      <c r="G45" s="7"/>
      <c r="H45" s="7"/>
      <c r="I45" s="7"/>
      <c r="J45" s="7"/>
      <c r="K45" s="9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</row>
    <row r="46" spans="1:35" x14ac:dyDescent="0.25">
      <c r="A46" s="8"/>
      <c r="B46" s="8"/>
      <c r="C46" s="8"/>
      <c r="D46" s="1"/>
      <c r="E46" s="7"/>
      <c r="F46" s="7"/>
      <c r="G46" s="7"/>
      <c r="H46" s="7"/>
      <c r="I46" s="7"/>
      <c r="J46" s="7"/>
      <c r="K46" s="9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</row>
    <row r="47" spans="1:35" x14ac:dyDescent="0.25">
      <c r="A47" s="8"/>
      <c r="B47" s="8"/>
      <c r="C47" s="8"/>
      <c r="D47" s="1"/>
      <c r="E47" s="7"/>
      <c r="F47" s="7"/>
      <c r="G47" s="7"/>
      <c r="H47" s="7"/>
      <c r="I47" s="7"/>
      <c r="J47" s="7"/>
      <c r="K47" s="9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</row>
    <row r="48" spans="1:35" x14ac:dyDescent="0.25">
      <c r="A48" s="9"/>
      <c r="B48" s="9"/>
      <c r="C48" s="9"/>
      <c r="D48" s="9"/>
      <c r="E48" s="9"/>
      <c r="F48" s="9"/>
      <c r="G48" s="9"/>
      <c r="H48" s="10"/>
      <c r="I48" s="9"/>
      <c r="J48" s="9"/>
      <c r="K48" s="9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</row>
    <row r="49" spans="1:35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</row>
    <row r="50" spans="1:35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</row>
    <row r="51" spans="1:35" x14ac:dyDescent="0.25"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</row>
    <row r="52" spans="1:35" x14ac:dyDescent="0.25"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</row>
    <row r="53" spans="1:35" x14ac:dyDescent="0.25"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</row>
    <row r="54" spans="1:35" x14ac:dyDescent="0.25"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</row>
  </sheetData>
  <mergeCells count="56">
    <mergeCell ref="A10:A11"/>
    <mergeCell ref="C38:E38"/>
    <mergeCell ref="B26:E26"/>
    <mergeCell ref="F17:H17"/>
    <mergeCell ref="F31:H31"/>
    <mergeCell ref="F32:H32"/>
    <mergeCell ref="F34:H34"/>
    <mergeCell ref="F35:H35"/>
    <mergeCell ref="F21:H21"/>
    <mergeCell ref="F22:H22"/>
    <mergeCell ref="F36:H36"/>
    <mergeCell ref="B12:E12"/>
    <mergeCell ref="F10:H10"/>
    <mergeCell ref="F33:H33"/>
    <mergeCell ref="G2:G3"/>
    <mergeCell ref="G4:G5"/>
    <mergeCell ref="G6:G7"/>
    <mergeCell ref="G8:G9"/>
    <mergeCell ref="E6:F7"/>
    <mergeCell ref="E8:F9"/>
    <mergeCell ref="H8:I8"/>
    <mergeCell ref="H6:I7"/>
    <mergeCell ref="F28:H28"/>
    <mergeCell ref="F29:H29"/>
    <mergeCell ref="F30:H30"/>
    <mergeCell ref="F23:H23"/>
    <mergeCell ref="F24:H24"/>
    <mergeCell ref="A1:J1"/>
    <mergeCell ref="A4:A5"/>
    <mergeCell ref="A6:A7"/>
    <mergeCell ref="A8:A9"/>
    <mergeCell ref="C4:D5"/>
    <mergeCell ref="B4:B5"/>
    <mergeCell ref="B6:B7"/>
    <mergeCell ref="B8:B9"/>
    <mergeCell ref="C2:D3"/>
    <mergeCell ref="E2:F3"/>
    <mergeCell ref="E4:F5"/>
    <mergeCell ref="H9:I9"/>
    <mergeCell ref="H2:I3"/>
    <mergeCell ref="H4:I5"/>
    <mergeCell ref="C6:D7"/>
    <mergeCell ref="C8:D9"/>
    <mergeCell ref="G38:H38"/>
    <mergeCell ref="F11:H11"/>
    <mergeCell ref="F12:H12"/>
    <mergeCell ref="F13:H13"/>
    <mergeCell ref="F14:H14"/>
    <mergeCell ref="F15:H15"/>
    <mergeCell ref="F25:H25"/>
    <mergeCell ref="F26:H26"/>
    <mergeCell ref="F27:H27"/>
    <mergeCell ref="F16:H16"/>
    <mergeCell ref="F18:H18"/>
    <mergeCell ref="F19:H19"/>
    <mergeCell ref="F20:H20"/>
  </mergeCells>
  <pageMargins left="0.78740157480314965" right="0.78740157480314965" top="0.98425196850393704" bottom="0.98425196850393704" header="0.51181102362204722" footer="0.51181102362204722"/>
  <pageSetup paperSize="9" scale="55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Stavební rozpočet</vt:lpstr>
      <vt:lpstr>'Stavební rozpočet'!Názvy_tisku</vt:lpstr>
      <vt:lpstr>'Stavební rozpočet'!Oblast_tisku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ARP-N03</dc:creator>
  <cp:lastModifiedBy>Jan Siatka</cp:lastModifiedBy>
  <cp:lastPrinted>2021-03-03T12:53:30Z</cp:lastPrinted>
  <dcterms:created xsi:type="dcterms:W3CDTF">2012-02-20T09:02:55Z</dcterms:created>
  <dcterms:modified xsi:type="dcterms:W3CDTF">2021-04-22T08:53:23Z</dcterms:modified>
</cp:coreProperties>
</file>