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2 ČIH\"/>
    </mc:Choice>
  </mc:AlternateContent>
  <bookViews>
    <workbookView xWindow="0" yWindow="0" windowWidth="28770" windowHeight="12180" firstSheet="1" activeTab="1"/>
  </bookViews>
  <sheets>
    <sheet name="Rekapitulace stavby" sheetId="1" state="veryHidden" r:id="rId1"/>
    <sheet name="6 - Bytová jednotka č.6" sheetId="2" r:id="rId2"/>
  </sheets>
  <definedNames>
    <definedName name="_xlnm._FilterDatabase" localSheetId="1" hidden="1">'6 - Bytová jednotka č.6'!$C$141:$K$419</definedName>
    <definedName name="_xlnm.Print_Titles" localSheetId="1">'6 - Bytová jednotka č.6'!$141:$141</definedName>
    <definedName name="_xlnm.Print_Titles" localSheetId="0">'Rekapitulace stavby'!$92:$92</definedName>
    <definedName name="_xlnm.Print_Area" localSheetId="1">'6 - Bytová jednotka č.6'!$C$4:$J$76,'6 - Bytová jednotka č.6'!$C$82:$J$123,'6 - Bytová jednotka č.6'!$C$129:$K$419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7" i="2" l="1"/>
  <c r="J12" i="2"/>
  <c r="J89" i="2" s="1"/>
  <c r="J14" i="2"/>
  <c r="E15" i="2"/>
  <c r="F138" i="2" s="1"/>
  <c r="J15" i="2"/>
  <c r="J17" i="2"/>
  <c r="E18" i="2"/>
  <c r="J18" i="2"/>
  <c r="J23" i="2"/>
  <c r="E24" i="2"/>
  <c r="J92" i="2" s="1"/>
  <c r="J24" i="2"/>
  <c r="J35" i="2"/>
  <c r="J36" i="2"/>
  <c r="J37" i="2"/>
  <c r="E85" i="2"/>
  <c r="E87" i="2"/>
  <c r="F89" i="2"/>
  <c r="J91" i="2"/>
  <c r="F92" i="2"/>
  <c r="E132" i="2"/>
  <c r="E134" i="2"/>
  <c r="F136" i="2"/>
  <c r="J136" i="2"/>
  <c r="J138" i="2"/>
  <c r="F139" i="2"/>
  <c r="J145" i="2"/>
  <c r="J148" i="2"/>
  <c r="J149" i="2"/>
  <c r="J151" i="2"/>
  <c r="J158" i="2"/>
  <c r="J161" i="2"/>
  <c r="J166" i="2"/>
  <c r="J168" i="2"/>
  <c r="J173" i="2"/>
  <c r="J174" i="2"/>
  <c r="J176" i="2"/>
  <c r="J177" i="2"/>
  <c r="J179" i="2"/>
  <c r="J181" i="2"/>
  <c r="J182" i="2"/>
  <c r="J183" i="2"/>
  <c r="J186" i="2"/>
  <c r="J189" i="2"/>
  <c r="J196" i="2"/>
  <c r="J199" i="2"/>
  <c r="J201" i="2"/>
  <c r="J207" i="2"/>
  <c r="J208" i="2"/>
  <c r="J210" i="2"/>
  <c r="J211" i="2"/>
  <c r="J213" i="2"/>
  <c r="J214" i="2"/>
  <c r="J215" i="2"/>
  <c r="J216" i="2"/>
  <c r="J217" i="2"/>
  <c r="J220" i="2"/>
  <c r="J221" i="2"/>
  <c r="J222" i="2"/>
  <c r="J224" i="2"/>
  <c r="J225" i="2"/>
  <c r="J226" i="2"/>
  <c r="J227" i="2"/>
  <c r="J228" i="2"/>
  <c r="J229" i="2"/>
  <c r="J230" i="2"/>
  <c r="J231" i="2"/>
  <c r="J232" i="2"/>
  <c r="J233" i="2"/>
  <c r="J234" i="2"/>
  <c r="J236" i="2"/>
  <c r="J237" i="2"/>
  <c r="J240" i="2"/>
  <c r="J241" i="2"/>
  <c r="J242" i="2"/>
  <c r="J243" i="2"/>
  <c r="J244" i="2"/>
  <c r="J245" i="2"/>
  <c r="J246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8" i="2"/>
  <c r="J269" i="2"/>
  <c r="J270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90" i="2"/>
  <c r="J291" i="2"/>
  <c r="J292" i="2"/>
  <c r="J293" i="2"/>
  <c r="J294" i="2"/>
  <c r="J296" i="2"/>
  <c r="J300" i="2"/>
  <c r="J305" i="2"/>
  <c r="J306" i="2"/>
  <c r="J307" i="2"/>
  <c r="J310" i="2"/>
  <c r="J311" i="2"/>
  <c r="J313" i="2"/>
  <c r="J317" i="2"/>
  <c r="J318" i="2"/>
  <c r="J319" i="2"/>
  <c r="J320" i="2"/>
  <c r="J321" i="2"/>
  <c r="J322" i="2"/>
  <c r="J323" i="2"/>
  <c r="J324" i="2"/>
  <c r="J325" i="2"/>
  <c r="J326" i="2"/>
  <c r="J327" i="2"/>
  <c r="J329" i="2"/>
  <c r="J333" i="2"/>
  <c r="J334" i="2"/>
  <c r="J336" i="2"/>
  <c r="J337" i="2"/>
  <c r="J339" i="2"/>
  <c r="J345" i="2"/>
  <c r="J347" i="2"/>
  <c r="J349" i="2"/>
  <c r="J350" i="2"/>
  <c r="J352" i="2"/>
  <c r="J356" i="2"/>
  <c r="J358" i="2"/>
  <c r="J362" i="2"/>
  <c r="J364" i="2"/>
  <c r="J365" i="2"/>
  <c r="J366" i="2"/>
  <c r="J367" i="2"/>
  <c r="J369" i="2"/>
  <c r="J370" i="2"/>
  <c r="J373" i="2"/>
  <c r="J375" i="2"/>
  <c r="J384" i="2"/>
  <c r="J390" i="2"/>
  <c r="J391" i="2"/>
  <c r="J393" i="2"/>
  <c r="J406" i="2"/>
  <c r="J409" i="2"/>
  <c r="J412" i="2"/>
  <c r="J417" i="2"/>
  <c r="J419" i="2"/>
  <c r="J139" i="2" l="1"/>
  <c r="F91" i="2"/>
  <c r="AY95" i="1"/>
  <c r="AX95" i="1"/>
  <c r="BI419" i="2"/>
  <c r="BH419" i="2"/>
  <c r="BG419" i="2"/>
  <c r="BE419" i="2"/>
  <c r="T419" i="2"/>
  <c r="T418" i="2" s="1"/>
  <c r="R419" i="2"/>
  <c r="R418" i="2" s="1"/>
  <c r="P419" i="2"/>
  <c r="P418" i="2" s="1"/>
  <c r="BI417" i="2"/>
  <c r="BH417" i="2"/>
  <c r="BG417" i="2"/>
  <c r="BE417" i="2"/>
  <c r="T417" i="2"/>
  <c r="T416" i="2" s="1"/>
  <c r="R417" i="2"/>
  <c r="R416" i="2" s="1"/>
  <c r="P417" i="2"/>
  <c r="P416" i="2" s="1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406" i="2"/>
  <c r="BH406" i="2"/>
  <c r="BG406" i="2"/>
  <c r="BE406" i="2"/>
  <c r="T406" i="2"/>
  <c r="R406" i="2"/>
  <c r="P406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4" i="2"/>
  <c r="BH384" i="2"/>
  <c r="BG384" i="2"/>
  <c r="BE384" i="2"/>
  <c r="T384" i="2"/>
  <c r="R384" i="2"/>
  <c r="P384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0" i="2"/>
  <c r="BH300" i="2"/>
  <c r="BG300" i="2"/>
  <c r="BE300" i="2"/>
  <c r="T300" i="2"/>
  <c r="R300" i="2"/>
  <c r="P300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L90" i="1"/>
  <c r="AM90" i="1"/>
  <c r="AM89" i="1"/>
  <c r="L89" i="1"/>
  <c r="AM87" i="1"/>
  <c r="L87" i="1"/>
  <c r="L85" i="1"/>
  <c r="L84" i="1"/>
  <c r="BK417" i="2"/>
  <c r="BK412" i="2"/>
  <c r="BK409" i="2"/>
  <c r="BK393" i="2"/>
  <c r="BK391" i="2"/>
  <c r="BK390" i="2"/>
  <c r="BK375" i="2"/>
  <c r="BK373" i="2"/>
  <c r="BK370" i="2"/>
  <c r="BK369" i="2"/>
  <c r="BK367" i="2"/>
  <c r="BK364" i="2"/>
  <c r="BK358" i="2"/>
  <c r="BK356" i="2"/>
  <c r="BK350" i="2"/>
  <c r="BK345" i="2"/>
  <c r="BK339" i="2"/>
  <c r="BK326" i="2"/>
  <c r="BK325" i="2"/>
  <c r="BK322" i="2"/>
  <c r="BK321" i="2"/>
  <c r="BK320" i="2"/>
  <c r="BK319" i="2"/>
  <c r="BK310" i="2"/>
  <c r="BK305" i="2"/>
  <c r="BK300" i="2"/>
  <c r="BK296" i="2"/>
  <c r="BK294" i="2"/>
  <c r="BK293" i="2"/>
  <c r="BK290" i="2"/>
  <c r="BK286" i="2"/>
  <c r="BK285" i="2"/>
  <c r="BK284" i="2"/>
  <c r="BK283" i="2"/>
  <c r="BK282" i="2"/>
  <c r="BK281" i="2"/>
  <c r="BK279" i="2"/>
  <c r="BK278" i="2"/>
  <c r="BK277" i="2"/>
  <c r="BK276" i="2"/>
  <c r="BK269" i="2"/>
  <c r="BK266" i="2"/>
  <c r="BK262" i="2"/>
  <c r="BK261" i="2"/>
  <c r="BK258" i="2"/>
  <c r="BK257" i="2"/>
  <c r="BK253" i="2"/>
  <c r="BK251" i="2"/>
  <c r="BK250" i="2"/>
  <c r="BK249" i="2"/>
  <c r="BK246" i="2"/>
  <c r="BK243" i="2"/>
  <c r="BK241" i="2"/>
  <c r="BK240" i="2"/>
  <c r="BK237" i="2"/>
  <c r="BK236" i="2"/>
  <c r="BK233" i="2"/>
  <c r="BK232" i="2"/>
  <c r="BK229" i="2"/>
  <c r="BK226" i="2"/>
  <c r="BK225" i="2"/>
  <c r="BK224" i="2"/>
  <c r="BK222" i="2"/>
  <c r="BK221" i="2"/>
  <c r="BK220" i="2"/>
  <c r="BK215" i="2"/>
  <c r="BK210" i="2"/>
  <c r="BK208" i="2"/>
  <c r="BK207" i="2"/>
  <c r="BK199" i="2"/>
  <c r="BK186" i="2"/>
  <c r="BK176" i="2"/>
  <c r="BK173" i="2"/>
  <c r="BK168" i="2"/>
  <c r="BK166" i="2"/>
  <c r="BK148" i="2"/>
  <c r="BK145" i="2"/>
  <c r="AS94" i="1"/>
  <c r="BK419" i="2"/>
  <c r="BK406" i="2"/>
  <c r="BK384" i="2"/>
  <c r="BK366" i="2"/>
  <c r="BK365" i="2"/>
  <c r="BK362" i="2"/>
  <c r="BK352" i="2"/>
  <c r="BK349" i="2"/>
  <c r="BK347" i="2"/>
  <c r="BK337" i="2"/>
  <c r="BK336" i="2"/>
  <c r="BK334" i="2"/>
  <c r="BK333" i="2"/>
  <c r="BK329" i="2"/>
  <c r="BK327" i="2"/>
  <c r="BK324" i="2"/>
  <c r="BK323" i="2"/>
  <c r="BK318" i="2"/>
  <c r="BK317" i="2"/>
  <c r="BK313" i="2"/>
  <c r="BK311" i="2"/>
  <c r="BK307" i="2"/>
  <c r="BK306" i="2"/>
  <c r="BK292" i="2"/>
  <c r="BK291" i="2"/>
  <c r="BK288" i="2"/>
  <c r="BK287" i="2"/>
  <c r="BK280" i="2"/>
  <c r="BK275" i="2"/>
  <c r="BK274" i="2"/>
  <c r="BK273" i="2"/>
  <c r="BK272" i="2"/>
  <c r="BK270" i="2"/>
  <c r="BK268" i="2"/>
  <c r="BK265" i="2"/>
  <c r="BK264" i="2"/>
  <c r="BK263" i="2"/>
  <c r="BK260" i="2"/>
  <c r="BK259" i="2"/>
  <c r="BK256" i="2"/>
  <c r="BK255" i="2"/>
  <c r="BK254" i="2"/>
  <c r="BK252" i="2"/>
  <c r="BK248" i="2"/>
  <c r="BK245" i="2"/>
  <c r="BK244" i="2"/>
  <c r="BK242" i="2"/>
  <c r="BK234" i="2"/>
  <c r="BK231" i="2"/>
  <c r="BK230" i="2"/>
  <c r="BK228" i="2"/>
  <c r="BK227" i="2"/>
  <c r="BK217" i="2"/>
  <c r="BK216" i="2"/>
  <c r="BK214" i="2"/>
  <c r="BK213" i="2"/>
  <c r="BK211" i="2"/>
  <c r="BK201" i="2"/>
  <c r="BK196" i="2"/>
  <c r="BK189" i="2"/>
  <c r="BK183" i="2"/>
  <c r="BK182" i="2"/>
  <c r="BK181" i="2"/>
  <c r="BK179" i="2"/>
  <c r="BK177" i="2"/>
  <c r="BK174" i="2"/>
  <c r="BK161" i="2"/>
  <c r="BK158" i="2"/>
  <c r="BK151" i="2"/>
  <c r="BK149" i="2"/>
  <c r="F36" i="2" l="1"/>
  <c r="F37" i="2"/>
  <c r="F33" i="2"/>
  <c r="J33" i="2"/>
  <c r="AV95" i="1" s="1"/>
  <c r="F35" i="2"/>
  <c r="BB95" i="1" s="1"/>
  <c r="BB94" i="1" s="1"/>
  <c r="W31" i="1" s="1"/>
  <c r="T415" i="2"/>
  <c r="R415" i="2"/>
  <c r="P415" i="2"/>
  <c r="P147" i="2"/>
  <c r="T147" i="2"/>
  <c r="P150" i="2"/>
  <c r="T150" i="2"/>
  <c r="P172" i="2"/>
  <c r="T172" i="2"/>
  <c r="P180" i="2"/>
  <c r="T180" i="2"/>
  <c r="P185" i="2"/>
  <c r="T185" i="2"/>
  <c r="P212" i="2"/>
  <c r="BK223" i="2"/>
  <c r="J223" i="2" s="1"/>
  <c r="J106" i="2" s="1"/>
  <c r="R223" i="2"/>
  <c r="BK235" i="2"/>
  <c r="J235" i="2" s="1"/>
  <c r="J107" i="2" s="1"/>
  <c r="R235" i="2"/>
  <c r="BK247" i="2"/>
  <c r="J247" i="2" s="1"/>
  <c r="J108" i="2" s="1"/>
  <c r="R247" i="2"/>
  <c r="BK267" i="2"/>
  <c r="J267" i="2" s="1"/>
  <c r="J109" i="2" s="1"/>
  <c r="R267" i="2"/>
  <c r="BK271" i="2"/>
  <c r="J271" i="2" s="1"/>
  <c r="J110" i="2" s="1"/>
  <c r="R271" i="2"/>
  <c r="BK289" i="2"/>
  <c r="J289" i="2" s="1"/>
  <c r="J111" i="2" s="1"/>
  <c r="R289" i="2"/>
  <c r="T289" i="2"/>
  <c r="R295" i="2"/>
  <c r="T295" i="2"/>
  <c r="P312" i="2"/>
  <c r="T312" i="2"/>
  <c r="P328" i="2"/>
  <c r="T328" i="2"/>
  <c r="P338" i="2"/>
  <c r="T338" i="2"/>
  <c r="P351" i="2"/>
  <c r="T351" i="2"/>
  <c r="R368" i="2"/>
  <c r="T368" i="2"/>
  <c r="P374" i="2"/>
  <c r="T374" i="2"/>
  <c r="BK147" i="2"/>
  <c r="J147" i="2" s="1"/>
  <c r="J99" i="2" s="1"/>
  <c r="R147" i="2"/>
  <c r="BK150" i="2"/>
  <c r="J150" i="2" s="1"/>
  <c r="J100" i="2" s="1"/>
  <c r="R150" i="2"/>
  <c r="BK172" i="2"/>
  <c r="J172" i="2" s="1"/>
  <c r="J101" i="2" s="1"/>
  <c r="R172" i="2"/>
  <c r="BK180" i="2"/>
  <c r="J180" i="2" s="1"/>
  <c r="J102" i="2" s="1"/>
  <c r="R180" i="2"/>
  <c r="BK185" i="2"/>
  <c r="J185" i="2" s="1"/>
  <c r="J104" i="2" s="1"/>
  <c r="R185" i="2"/>
  <c r="BK212" i="2"/>
  <c r="J212" i="2" s="1"/>
  <c r="J105" i="2" s="1"/>
  <c r="R212" i="2"/>
  <c r="T212" i="2"/>
  <c r="P223" i="2"/>
  <c r="T223" i="2"/>
  <c r="P235" i="2"/>
  <c r="T235" i="2"/>
  <c r="P247" i="2"/>
  <c r="T247" i="2"/>
  <c r="P267" i="2"/>
  <c r="T267" i="2"/>
  <c r="P271" i="2"/>
  <c r="T271" i="2"/>
  <c r="P289" i="2"/>
  <c r="BK295" i="2"/>
  <c r="J295" i="2" s="1"/>
  <c r="J112" i="2" s="1"/>
  <c r="P295" i="2"/>
  <c r="BK312" i="2"/>
  <c r="J312" i="2" s="1"/>
  <c r="J113" i="2" s="1"/>
  <c r="R312" i="2"/>
  <c r="BK328" i="2"/>
  <c r="J328" i="2" s="1"/>
  <c r="J114" i="2" s="1"/>
  <c r="R328" i="2"/>
  <c r="BK338" i="2"/>
  <c r="J338" i="2" s="1"/>
  <c r="J115" i="2" s="1"/>
  <c r="R338" i="2"/>
  <c r="BK351" i="2"/>
  <c r="J351" i="2" s="1"/>
  <c r="J116" i="2" s="1"/>
  <c r="R351" i="2"/>
  <c r="BK368" i="2"/>
  <c r="J368" i="2" s="1"/>
  <c r="J117" i="2" s="1"/>
  <c r="P368" i="2"/>
  <c r="BK374" i="2"/>
  <c r="J374" i="2" s="1"/>
  <c r="J118" i="2" s="1"/>
  <c r="R374" i="2"/>
  <c r="BK392" i="2"/>
  <c r="J392" i="2" s="1"/>
  <c r="J119" i="2" s="1"/>
  <c r="P392" i="2"/>
  <c r="R392" i="2"/>
  <c r="T392" i="2"/>
  <c r="BF151" i="2"/>
  <c r="BF174" i="2"/>
  <c r="BF183" i="2"/>
  <c r="BF201" i="2"/>
  <c r="BF207" i="2"/>
  <c r="BF210" i="2"/>
  <c r="BF211" i="2"/>
  <c r="BF217" i="2"/>
  <c r="BF225" i="2"/>
  <c r="BF227" i="2"/>
  <c r="BF230" i="2"/>
  <c r="BF231" i="2"/>
  <c r="BF233" i="2"/>
  <c r="BF234" i="2"/>
  <c r="BF236" i="2"/>
  <c r="BF237" i="2"/>
  <c r="BF240" i="2"/>
  <c r="BF242" i="2"/>
  <c r="BF245" i="2"/>
  <c r="BF249" i="2"/>
  <c r="BF250" i="2"/>
  <c r="BF255" i="2"/>
  <c r="BF260" i="2"/>
  <c r="BF261" i="2"/>
  <c r="BF262" i="2"/>
  <c r="BF265" i="2"/>
  <c r="BF268" i="2"/>
  <c r="BF270" i="2"/>
  <c r="BF275" i="2"/>
  <c r="BF276" i="2"/>
  <c r="BF277" i="2"/>
  <c r="BF278" i="2"/>
  <c r="BF280" i="2"/>
  <c r="BF281" i="2"/>
  <c r="BF282" i="2"/>
  <c r="BF283" i="2"/>
  <c r="BF284" i="2"/>
  <c r="BF285" i="2"/>
  <c r="BF287" i="2"/>
  <c r="BF288" i="2"/>
  <c r="BF291" i="2"/>
  <c r="BF292" i="2"/>
  <c r="BF296" i="2"/>
  <c r="BF300" i="2"/>
  <c r="BF306" i="2"/>
  <c r="BF307" i="2"/>
  <c r="BF318" i="2"/>
  <c r="BF319" i="2"/>
  <c r="BF320" i="2"/>
  <c r="BF324" i="2"/>
  <c r="BF325" i="2"/>
  <c r="BF327" i="2"/>
  <c r="BF333" i="2"/>
  <c r="BF337" i="2"/>
  <c r="BF339" i="2"/>
  <c r="BF349" i="2"/>
  <c r="BF350" i="2"/>
  <c r="BF352" i="2"/>
  <c r="BF356" i="2"/>
  <c r="BF362" i="2"/>
  <c r="BF365" i="2"/>
  <c r="BF369" i="2"/>
  <c r="BF384" i="2"/>
  <c r="BF390" i="2"/>
  <c r="BF393" i="2"/>
  <c r="BF406" i="2"/>
  <c r="BF412" i="2"/>
  <c r="BF417" i="2"/>
  <c r="BF419" i="2"/>
  <c r="BF145" i="2"/>
  <c r="BF148" i="2"/>
  <c r="BF149" i="2"/>
  <c r="BF158" i="2"/>
  <c r="BF161" i="2"/>
  <c r="BF166" i="2"/>
  <c r="BF168" i="2"/>
  <c r="BF173" i="2"/>
  <c r="BF176" i="2"/>
  <c r="BF177" i="2"/>
  <c r="BF179" i="2"/>
  <c r="BF181" i="2"/>
  <c r="BF182" i="2"/>
  <c r="BF186" i="2"/>
  <c r="BF189" i="2"/>
  <c r="BF196" i="2"/>
  <c r="BF199" i="2"/>
  <c r="BF208" i="2"/>
  <c r="BF213" i="2"/>
  <c r="BF214" i="2"/>
  <c r="BF215" i="2"/>
  <c r="BF216" i="2"/>
  <c r="BF220" i="2"/>
  <c r="BF221" i="2"/>
  <c r="BF222" i="2"/>
  <c r="BF224" i="2"/>
  <c r="BF226" i="2"/>
  <c r="BF228" i="2"/>
  <c r="BF229" i="2"/>
  <c r="BF232" i="2"/>
  <c r="BF241" i="2"/>
  <c r="BF243" i="2"/>
  <c r="BF244" i="2"/>
  <c r="BF246" i="2"/>
  <c r="BF248" i="2"/>
  <c r="BF251" i="2"/>
  <c r="BF252" i="2"/>
  <c r="BF253" i="2"/>
  <c r="BF254" i="2"/>
  <c r="BF256" i="2"/>
  <c r="BF257" i="2"/>
  <c r="BF258" i="2"/>
  <c r="BF259" i="2"/>
  <c r="BF263" i="2"/>
  <c r="BF264" i="2"/>
  <c r="BF266" i="2"/>
  <c r="BF269" i="2"/>
  <c r="BF272" i="2"/>
  <c r="BF273" i="2"/>
  <c r="BF274" i="2"/>
  <c r="BF279" i="2"/>
  <c r="BF286" i="2"/>
  <c r="BF290" i="2"/>
  <c r="BF293" i="2"/>
  <c r="BF294" i="2"/>
  <c r="BF305" i="2"/>
  <c r="BF310" i="2"/>
  <c r="BF311" i="2"/>
  <c r="BF313" i="2"/>
  <c r="BF317" i="2"/>
  <c r="BF321" i="2"/>
  <c r="BF322" i="2"/>
  <c r="BF323" i="2"/>
  <c r="BF326" i="2"/>
  <c r="BF329" i="2"/>
  <c r="BF334" i="2"/>
  <c r="BF336" i="2"/>
  <c r="BF345" i="2"/>
  <c r="BF347" i="2"/>
  <c r="BF358" i="2"/>
  <c r="BF364" i="2"/>
  <c r="BF366" i="2"/>
  <c r="BF367" i="2"/>
  <c r="BF370" i="2"/>
  <c r="BF373" i="2"/>
  <c r="BF375" i="2"/>
  <c r="BF391" i="2"/>
  <c r="BF409" i="2"/>
  <c r="BK144" i="2"/>
  <c r="J144" i="2" s="1"/>
  <c r="J98" i="2" s="1"/>
  <c r="BK416" i="2"/>
  <c r="J416" i="2" s="1"/>
  <c r="J121" i="2" s="1"/>
  <c r="BK418" i="2"/>
  <c r="J418" i="2" s="1"/>
  <c r="J122" i="2" s="1"/>
  <c r="BC95" i="1"/>
  <c r="BC94" i="1" s="1"/>
  <c r="W32" i="1" s="1"/>
  <c r="AZ95" i="1"/>
  <c r="AZ94" i="1" s="1"/>
  <c r="W29" i="1" s="1"/>
  <c r="BD95" i="1"/>
  <c r="BD94" i="1" s="1"/>
  <c r="W33" i="1" s="1"/>
  <c r="BK143" i="2" l="1"/>
  <c r="J143" i="2" s="1"/>
  <c r="J97" i="2" s="1"/>
  <c r="F34" i="2"/>
  <c r="BA95" i="1" s="1"/>
  <c r="BA94" i="1" s="1"/>
  <c r="AW94" i="1" s="1"/>
  <c r="AK30" i="1" s="1"/>
  <c r="J34" i="2"/>
  <c r="AW95" i="1" s="1"/>
  <c r="AT95" i="1" s="1"/>
  <c r="R143" i="2"/>
  <c r="T143" i="2"/>
  <c r="P143" i="2"/>
  <c r="R184" i="2"/>
  <c r="T184" i="2"/>
  <c r="P184" i="2"/>
  <c r="P142" i="2" s="1"/>
  <c r="AU95" i="1" s="1"/>
  <c r="AU94" i="1" s="1"/>
  <c r="BK184" i="2"/>
  <c r="J184" i="2" s="1"/>
  <c r="J103" i="2" s="1"/>
  <c r="BK415" i="2"/>
  <c r="J415" i="2" s="1"/>
  <c r="J120" i="2" s="1"/>
  <c r="AV94" i="1"/>
  <c r="AK29" i="1" s="1"/>
  <c r="AX94" i="1"/>
  <c r="AY94" i="1"/>
  <c r="T142" i="2" l="1"/>
  <c r="R142" i="2"/>
  <c r="BK142" i="2"/>
  <c r="J142" i="2" s="1"/>
  <c r="AT94" i="1"/>
  <c r="W30" i="1"/>
  <c r="J30" i="2" l="1"/>
  <c r="J39" i="2" s="1"/>
  <c r="J96" i="2"/>
  <c r="AG95" i="1" l="1"/>
  <c r="AG94" i="1" s="1"/>
  <c r="AK26" i="1" s="1"/>
  <c r="AK35" i="1" s="1"/>
  <c r="AN94" i="1"/>
  <c r="AN95" i="1" l="1"/>
</calcChain>
</file>

<file path=xl/sharedStrings.xml><?xml version="1.0" encoding="utf-8"?>
<sst xmlns="http://schemas.openxmlformats.org/spreadsheetml/2006/main" count="3466" uniqueCount="855">
  <si>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</si>
  <si>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</si>
  <si>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</si>
  <si>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</si>
  <si>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</si>
  <si>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</si>
  <si>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</si>
  <si>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</si>
  <si>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</si>
  <si>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</si>
  <si>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</si>
  <si>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</si>
  <si>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</si>
  <si>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</si>
  <si>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</si>
  <si>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</si>
  <si>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</si>
  <si>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</si>
  <si>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</si>
  <si>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</si>
  <si>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</si>
  <si>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</si>
  <si>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</si>
  <si>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</si>
  <si>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</si>
  <si>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</si>
  <si>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</si>
  <si>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</si>
  <si>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</si>
  <si>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</si>
  <si>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</si>
  <si>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</si>
  <si>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</si>
  <si>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</si>
  <si>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</si>
  <si>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</si>
  <si>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</si>
  <si>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</si>
  <si>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</si>
  <si>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</si>
  <si>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</si>
  <si>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</si>
  <si>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</si>
  <si>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</si>
  <si>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</si>
  <si>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</si>
  <si>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</si>
  <si>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</si>
  <si>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</si>
  <si>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</si>
  <si>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</si>
  <si>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</si>
  <si>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</si>
  <si>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</si>
  <si>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</si>
  <si>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</si>
  <si>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</si>
  <si>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</si>
  <si>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</si>
  <si>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</si>
  <si>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</si>
  <si>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</si>
  <si>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</si>
  <si>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</si>
  <si>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</si>
  <si>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</si>
  <si>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</si>
  <si>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</si>
  <si>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</si>
  <si>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</si>
  <si>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</si>
  <si>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</si>
  <si>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</si>
  <si>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</si>
  <si>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</si>
  <si>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</si>
  <si>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</si>
  <si>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</si>
  <si>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</si>
  <si>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</si>
  <si>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</si>
  <si>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6</t>
  </si>
  <si>
    <t>Bytová jednotka č.6</t>
  </si>
  <si>
    <t>STA</t>
  </si>
  <si>
    <t>1</t>
  </si>
  <si>
    <t>{c2e377f2-2a04-4f42-98fa-eeb038ffe7bf}</t>
  </si>
  <si>
    <t>KRYCÍ LIST SOUPISU PRACÍ</t>
  </si>
  <si>
    <t>Objekt:</t>
  </si>
  <si>
    <t>6 - Bytová jednotka č.6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</si>
  <si>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</si>
  <si>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</si>
  <si>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</si>
  <si>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</si>
  <si>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</si>
  <si>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</si>
  <si>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</si>
  <si>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</si>
  <si>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</si>
  <si>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</si>
  <si>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</si>
  <si>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</si>
  <si>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</si>
  <si>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</si>
  <si>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</si>
  <si>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</si>
  <si>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</si>
  <si>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</si>
  <si>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</si>
  <si>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</si>
  <si>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</si>
  <si>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</si>
  <si>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</si>
  <si>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</si>
  <si>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</si>
  <si>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</si>
  <si>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</si>
  <si>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</si>
  <si>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</si>
  <si>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</si>
  <si>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</si>
  <si>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</si>
  <si>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</si>
  <si>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</si>
  <si>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</si>
  <si>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</si>
  <si>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</si>
  <si>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</si>
  <si>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</si>
  <si>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</si>
  <si>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</si>
  <si>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</si>
  <si>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</si>
  <si>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</si>
  <si>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</si>
  <si>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</si>
  <si>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</si>
  <si>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</si>
  <si>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</si>
  <si>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</si>
  <si>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</si>
  <si>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</si>
  <si>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</si>
  <si>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</si>
  <si>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</si>
  <si>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-1366826379</t>
  </si>
  <si>
    <t>VV</t>
  </si>
  <si>
    <t>(1,7+0,7)*0,8</t>
  </si>
  <si>
    <t>Úpravy povrchů, podlahy a osazování výplní</t>
  </si>
  <si>
    <t>5</t>
  </si>
  <si>
    <t>8</t>
  </si>
  <si>
    <t>9</t>
  </si>
  <si>
    <t>50</t>
  </si>
  <si>
    <t>13</t>
  </si>
  <si>
    <t>642944121</t>
  </si>
  <si>
    <t>Osazování ocelových zárubní dodatečné pl do 2,5 m2</t>
  </si>
  <si>
    <t>kus</t>
  </si>
  <si>
    <t>18258091</t>
  </si>
  <si>
    <t>14</t>
  </si>
  <si>
    <t>M</t>
  </si>
  <si>
    <t>55331521</t>
  </si>
  <si>
    <t>zárubeň ocelová pro sádrokarton 100 700 L/P</t>
  </si>
  <si>
    <t>-213100363</t>
  </si>
  <si>
    <t>Ostatní konstrukce a práce, bourání</t>
  </si>
  <si>
    <t>784111001</t>
  </si>
  <si>
    <t>Oprášení (ometení ) podkladu v místnostech výšky do 3,80 m</t>
  </si>
  <si>
    <t>16</t>
  </si>
  <si>
    <t>-280351919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</si>
  <si>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</si>
  <si>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</si>
  <si>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</si>
  <si>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</si>
  <si>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</si>
  <si>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</si>
  <si>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</si>
  <si>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</si>
  <si>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977076875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</si>
  <si>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</si>
  <si>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</si>
  <si>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</si>
  <si>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</si>
  <si>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</si>
  <si>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1642458139</t>
  </si>
  <si>
    <t>3,4*5</t>
  </si>
  <si>
    <t>přístupová trasa do bytu-choba:</t>
  </si>
  <si>
    <t>18</t>
  </si>
  <si>
    <t>962084121</t>
  </si>
  <si>
    <t>Bourání příček umakartových tl do 50 mm</t>
  </si>
  <si>
    <t>-1357068301</t>
  </si>
  <si>
    <t>(2*2+2,65+1,75+1,3+0,75)*2,6</t>
  </si>
  <si>
    <t>19</t>
  </si>
  <si>
    <t>965046111</t>
  </si>
  <si>
    <t>Broušení stávajících betonových podlah úběr do 3 mm</t>
  </si>
  <si>
    <t>-860058006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</si>
  <si>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</si>
  <si>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</si>
  <si>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</si>
  <si>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</si>
  <si>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</si>
  <si>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</si>
  <si>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</si>
  <si>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</si>
  <si>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668365343</t>
  </si>
  <si>
    <t>997013219</t>
  </si>
  <si>
    <t>Příplatek k vnitrostaveništní dopravě suti a vybouraných hmot za zvětšenou dopravu suti ZKD 10 m</t>
  </si>
  <si>
    <t>1740503911</t>
  </si>
  <si>
    <t>2,956*50 'Přepočtené koeficientem množství</t>
  </si>
  <si>
    <t>22</t>
  </si>
  <si>
    <t>997013501</t>
  </si>
  <si>
    <t>Odvoz suti a vybouraných hmot na skládku nebo meziskládku do 1 km se složením</t>
  </si>
  <si>
    <t>415744256</t>
  </si>
  <si>
    <t>23</t>
  </si>
  <si>
    <t>997013509</t>
  </si>
  <si>
    <t>Příplatek k odvozu suti a vybouraných hmot na skládku ZKD 1 km přes 1 km</t>
  </si>
  <si>
    <t>-1524825892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</si>
  <si>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</si>
  <si>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</si>
  <si>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</si>
  <si>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</si>
  <si>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-2118507796</t>
  </si>
  <si>
    <t>998</t>
  </si>
  <si>
    <t>Přesun hmot</t>
  </si>
  <si>
    <t>25</t>
  </si>
  <si>
    <t>998011003</t>
  </si>
  <si>
    <t>Přesun hmot pro budovy zděné v do 24 m</t>
  </si>
  <si>
    <t>1302645814</t>
  </si>
  <si>
    <t>26</t>
  </si>
  <si>
    <t>998011014</t>
  </si>
  <si>
    <t>Příplatek k přesunu hmot pro budovy zděné za zvětšený přesun do 500 m</t>
  </si>
  <si>
    <t>1038924149</t>
  </si>
  <si>
    <t>27</t>
  </si>
  <si>
    <t>998017003</t>
  </si>
  <si>
    <t>Přesun hmot s omezením mechanizace pro budovy v do 24 m</t>
  </si>
  <si>
    <t>-948914492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</si>
  <si>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</si>
  <si>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</si>
  <si>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</si>
  <si>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</si>
  <si>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</si>
  <si>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</si>
  <si>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</si>
  <si>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512605589</t>
  </si>
  <si>
    <t>1+4,67</t>
  </si>
  <si>
    <t>29</t>
  </si>
  <si>
    <t>711192201</t>
  </si>
  <si>
    <t>Provedení izolace proti zemní vlhkosti hydroizolační stěrkou svislé na betonu, 2 vrstvy</t>
  </si>
  <si>
    <t>-533433586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</si>
  <si>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</si>
  <si>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</si>
  <si>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</si>
  <si>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</si>
  <si>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</si>
  <si>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</si>
  <si>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</si>
  <si>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</si>
  <si>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</si>
  <si>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</si>
  <si>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-1850781644</t>
  </si>
  <si>
    <t>spotřeba 3kg/m2, tl. 2mm</t>
  </si>
  <si>
    <t>(5,67+8,354)*3</t>
  </si>
  <si>
    <t>31</t>
  </si>
  <si>
    <t>711199095</t>
  </si>
  <si>
    <t>Příplatek k izolacím proti zemní vlhkosti za plochu do 10 m2 natěradly za studena nebo za horka</t>
  </si>
  <si>
    <t>374287065</t>
  </si>
  <si>
    <t>5,67+8,354</t>
  </si>
  <si>
    <t>711199101</t>
  </si>
  <si>
    <t>Provedení těsnícího pásu do spoje dilatační nebo styčné spáry podlaha - stěna</t>
  </si>
  <si>
    <t>m</t>
  </si>
  <si>
    <t>-940196039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</si>
  <si>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</si>
  <si>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</si>
  <si>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</si>
  <si>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</si>
  <si>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</si>
  <si>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</si>
  <si>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</si>
  <si>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1713202480</t>
  </si>
  <si>
    <t>34</t>
  </si>
  <si>
    <t>28355020</t>
  </si>
  <si>
    <t>páska pružná těsnící š 80mm</t>
  </si>
  <si>
    <t>-1737349306</t>
  </si>
  <si>
    <t>21,455*1,1</t>
  </si>
  <si>
    <t>35</t>
  </si>
  <si>
    <t>998711103</t>
  </si>
  <si>
    <t>Přesun hmot tonážní pro izolace proti vodě, vlhkosti a plynům v objektech výšky do 60 m</t>
  </si>
  <si>
    <t>-1025868479</t>
  </si>
  <si>
    <t>36</t>
  </si>
  <si>
    <t>998711181</t>
  </si>
  <si>
    <t>Příplatek k přesunu hmot tonážní 711 prováděný bez použití mechanizace</t>
  </si>
  <si>
    <t>-1652138083</t>
  </si>
  <si>
    <t>721</t>
  </si>
  <si>
    <t>Zdravotechnika - vnitřní kanalizace</t>
  </si>
  <si>
    <t>37</t>
  </si>
  <si>
    <t>721171808</t>
  </si>
  <si>
    <t>Demontáž potrubí z PVC do D 114</t>
  </si>
  <si>
    <t>-821877734</t>
  </si>
  <si>
    <t>38</t>
  </si>
  <si>
    <t>721173706</t>
  </si>
  <si>
    <t>Potrubí kanalizační z PE odpadní DN 100</t>
  </si>
  <si>
    <t>2106743031</t>
  </si>
  <si>
    <t>39</t>
  </si>
  <si>
    <t>721173722</t>
  </si>
  <si>
    <t>Potrubí kanalizační z PE připojovací DN 40</t>
  </si>
  <si>
    <t>1233332820</t>
  </si>
  <si>
    <t>40</t>
  </si>
  <si>
    <t>721173724</t>
  </si>
  <si>
    <t>Potrubí kanalizační z PE připojovací DN 70</t>
  </si>
  <si>
    <t>-715161698</t>
  </si>
  <si>
    <t>41</t>
  </si>
  <si>
    <t>721220801</t>
  </si>
  <si>
    <t>Demontáž uzávěrek zápachových DN 70</t>
  </si>
  <si>
    <t>1450614938</t>
  </si>
  <si>
    <t>vana,umyvadlo,pračka:</t>
  </si>
  <si>
    <t>42</t>
  </si>
  <si>
    <t>721290111</t>
  </si>
  <si>
    <t>Zkouška těsnosti potrubí kanalizace vodou do DN 125</t>
  </si>
  <si>
    <t>-125882417</t>
  </si>
  <si>
    <t>43</t>
  </si>
  <si>
    <t>998721103</t>
  </si>
  <si>
    <t>Přesun hmot tonážní pro vnitřní kanalizace v objektech v do 24 m</t>
  </si>
  <si>
    <t>587827201</t>
  </si>
  <si>
    <t>44</t>
  </si>
  <si>
    <t>998721181</t>
  </si>
  <si>
    <t>Příplatek k přesunu hmot tonážní 721 prováděný bez použití mechanizace</t>
  </si>
  <si>
    <t>1403515122</t>
  </si>
  <si>
    <t>722</t>
  </si>
  <si>
    <t>Zdravotechnika - vnitřní vodovod</t>
  </si>
  <si>
    <t>45</t>
  </si>
  <si>
    <t>722170801</t>
  </si>
  <si>
    <t>Demontáž rozvodů vody z plastů do D 25</t>
  </si>
  <si>
    <t>1085503807</t>
  </si>
  <si>
    <t>46</t>
  </si>
  <si>
    <t>722176113</t>
  </si>
  <si>
    <t>Montáž potrubí plastové spojované svary polyfuzně do D 25 mm</t>
  </si>
  <si>
    <t>-198863389</t>
  </si>
  <si>
    <t>47</t>
  </si>
  <si>
    <t>28615150</t>
  </si>
  <si>
    <t>trubka vodovodní tlaková PPR řada PN 20 D 16mm dl 4m</t>
  </si>
  <si>
    <t>-365435785</t>
  </si>
  <si>
    <t>48</t>
  </si>
  <si>
    <t>28615152</t>
  </si>
  <si>
    <t>trubka vodovodní tlaková PPR řada PN 20 D 20mm dl 4m</t>
  </si>
  <si>
    <t>1867512371</t>
  </si>
  <si>
    <t>49</t>
  </si>
  <si>
    <t>28615153</t>
  </si>
  <si>
    <t>trubka vodovodní tlaková PPR řada PN 20 D 25mm dl 4m</t>
  </si>
  <si>
    <t>1318872419</t>
  </si>
  <si>
    <t>722179191</t>
  </si>
  <si>
    <t>Příplatek k rozvodu vody z plastů za malý rozsah prací na zakázce do 20 m</t>
  </si>
  <si>
    <t>soubor</t>
  </si>
  <si>
    <t>-1273980526</t>
  </si>
  <si>
    <t>51</t>
  </si>
  <si>
    <t>722179192</t>
  </si>
  <si>
    <t>Příplatek k rozvodu vody z plastů za potrubí do D 32 mm do 15 svarů</t>
  </si>
  <si>
    <t>2014768330</t>
  </si>
  <si>
    <t>52</t>
  </si>
  <si>
    <t>722290215</t>
  </si>
  <si>
    <t>Zkouška těsnosti vodovodního potrubí hrdlového nebo přírubového do DN 100</t>
  </si>
  <si>
    <t>1479312770</t>
  </si>
  <si>
    <t>53</t>
  </si>
  <si>
    <t>722290234</t>
  </si>
  <si>
    <t>Proplach a dezinfekce vodovodního potrubí do DN 80</t>
  </si>
  <si>
    <t>-65085561</t>
  </si>
  <si>
    <t>54</t>
  </si>
  <si>
    <t>998722103</t>
  </si>
  <si>
    <t>Přesun hmot tonážní pro vnitřní vodovod v objektech v do 24 m</t>
  </si>
  <si>
    <t>978249061</t>
  </si>
  <si>
    <t>55</t>
  </si>
  <si>
    <t>998722181</t>
  </si>
  <si>
    <t>Příplatek k přesunu hmot tonážní 722 prováděný bez použití mechanizace</t>
  </si>
  <si>
    <t>1379736332</t>
  </si>
  <si>
    <t>723</t>
  </si>
  <si>
    <t>Zdravotechnika - vnitřní plynovod</t>
  </si>
  <si>
    <t>56</t>
  </si>
  <si>
    <t>723120804</t>
  </si>
  <si>
    <t>Demontáž potrubí ocelové závitové svařované do DN 25</t>
  </si>
  <si>
    <t>584902844</t>
  </si>
  <si>
    <t>57</t>
  </si>
  <si>
    <t>723150402</t>
  </si>
  <si>
    <t>Potrubí plyn ocelové z ušlechtilé oceli spojované lisováním DN 15</t>
  </si>
  <si>
    <t>955079198</t>
  </si>
  <si>
    <t>chránička:</t>
  </si>
  <si>
    <t>58</t>
  </si>
  <si>
    <t>723181002</t>
  </si>
  <si>
    <t>Potrubí měděné měkké spojované lisováním DN 15 ZTI</t>
  </si>
  <si>
    <t>84239870</t>
  </si>
  <si>
    <t>59</t>
  </si>
  <si>
    <t>723190105</t>
  </si>
  <si>
    <t>Přípojka plynovodní nerezová hadice G1/2 F x G1/2 F délky 100 cm spojovaná na závit</t>
  </si>
  <si>
    <t>304293967</t>
  </si>
  <si>
    <t>60</t>
  </si>
  <si>
    <t>723190901</t>
  </si>
  <si>
    <t>Uzavření,otevření plynovodního potrubí při opravě</t>
  </si>
  <si>
    <t>-1653057941</t>
  </si>
  <si>
    <t>61</t>
  </si>
  <si>
    <t>723190907</t>
  </si>
  <si>
    <t>Odvzdušnění nebo napuštění plynovodního potrubí</t>
  </si>
  <si>
    <t>-1943985157</t>
  </si>
  <si>
    <t>62</t>
  </si>
  <si>
    <t>723190909</t>
  </si>
  <si>
    <t>Zkouška těsnosti potrubí plynovodního</t>
  </si>
  <si>
    <t>1929734769</t>
  </si>
  <si>
    <t>63</t>
  </si>
  <si>
    <t>998723103</t>
  </si>
  <si>
    <t>Přesun hmot tonážní pro vnitřní plynovod v objektech v do 24 m</t>
  </si>
  <si>
    <t>1285219081</t>
  </si>
  <si>
    <t>64</t>
  </si>
  <si>
    <t>998723181</t>
  </si>
  <si>
    <t>Příplatek k přesunu hmot tonážní 723 prováděný bez použití mechanizace</t>
  </si>
  <si>
    <t>-205279251</t>
  </si>
  <si>
    <t>725</t>
  </si>
  <si>
    <t>Zdravotechnika - zařizovací předměty</t>
  </si>
  <si>
    <t>65</t>
  </si>
  <si>
    <t>725110811</t>
  </si>
  <si>
    <t>Demontáž klozetů splachovací s nádrží</t>
  </si>
  <si>
    <t>1466751055</t>
  </si>
  <si>
    <t>66</t>
  </si>
  <si>
    <t>725112001</t>
  </si>
  <si>
    <t>Klozet keramický standardní samostatně stojící s hlubokým splachováním odpad vodorovný</t>
  </si>
  <si>
    <t>963006502</t>
  </si>
  <si>
    <t>67</t>
  </si>
  <si>
    <t>725210821</t>
  </si>
  <si>
    <t>Demontáž umyvadel bez výtokových armatur</t>
  </si>
  <si>
    <t>-1346682853</t>
  </si>
  <si>
    <t>68</t>
  </si>
  <si>
    <t>725211602</t>
  </si>
  <si>
    <t>Umyvadlo keramické připevněné na stěnu šrouby bílé bez krytu na sifon 550 mm</t>
  </si>
  <si>
    <t>-848076517</t>
  </si>
  <si>
    <t>69</t>
  </si>
  <si>
    <t>725220841</t>
  </si>
  <si>
    <t>Demontáž van ocelová</t>
  </si>
  <si>
    <t>952640679</t>
  </si>
  <si>
    <t>70</t>
  </si>
  <si>
    <t>725222116</t>
  </si>
  <si>
    <t>Vana bez armatur výtokových akrylátová se zápachovou uzávěrkou 1700x700 mm</t>
  </si>
  <si>
    <t>1055689645</t>
  </si>
  <si>
    <t>71</t>
  </si>
  <si>
    <t>725810811</t>
  </si>
  <si>
    <t>Demontáž ventilů výtokových nástěnných</t>
  </si>
  <si>
    <t>-1028419757</t>
  </si>
  <si>
    <t>72</t>
  </si>
  <si>
    <t>725811115</t>
  </si>
  <si>
    <t>Ventil nástěnný pevný výtok G1/2x80 mm</t>
  </si>
  <si>
    <t>-207713429</t>
  </si>
  <si>
    <t>73</t>
  </si>
  <si>
    <t>725820801</t>
  </si>
  <si>
    <t>Demontáž baterie nástěnné do G 3 / 4</t>
  </si>
  <si>
    <t>-1732759991</t>
  </si>
  <si>
    <t>74</t>
  </si>
  <si>
    <t>725822611</t>
  </si>
  <si>
    <t>Baterie umyvadlová stojánková páková bez výpusti</t>
  </si>
  <si>
    <t>-1400355221</t>
  </si>
  <si>
    <t>75</t>
  </si>
  <si>
    <t>725831313</t>
  </si>
  <si>
    <t>Baterie vanová nástěnná páková s příslušenstvím a pohyblivým držákem</t>
  </si>
  <si>
    <t>664481466</t>
  </si>
  <si>
    <t>76</t>
  </si>
  <si>
    <t>725865501</t>
  </si>
  <si>
    <t>Odpadní souprava DN 40/50 se zápachovou uzávěrkou pro vanu, ovládání bovdenem</t>
  </si>
  <si>
    <t>1825494115</t>
  </si>
  <si>
    <t>77</t>
  </si>
  <si>
    <t>725869101</t>
  </si>
  <si>
    <t>Montáž zápachových uzávěrek do DN 40</t>
  </si>
  <si>
    <t>1959413910</t>
  </si>
  <si>
    <t>78</t>
  </si>
  <si>
    <t>55161837</t>
  </si>
  <si>
    <t>uzávěrka zápachová pro pračku a myčku nástěnná PP-bílá DN 40</t>
  </si>
  <si>
    <t>-1353734746</t>
  </si>
  <si>
    <t>79</t>
  </si>
  <si>
    <t>ZUU</t>
  </si>
  <si>
    <t>Zápachová uzávěra - sifon pro umyvadla, provedení chrom</t>
  </si>
  <si>
    <t>1885473624</t>
  </si>
  <si>
    <t>80</t>
  </si>
  <si>
    <t>725980123</t>
  </si>
  <si>
    <t>Dvířka 40/20 vč. montáže a začištění k obkladu</t>
  </si>
  <si>
    <t>1069562934</t>
  </si>
  <si>
    <t>81</t>
  </si>
  <si>
    <t>998725103</t>
  </si>
  <si>
    <t>Přesun hmot tonážní pro zařizovací předměty v objektech v do 24 m</t>
  </si>
  <si>
    <t>917655849</t>
  </si>
  <si>
    <t>82</t>
  </si>
  <si>
    <t>998725181</t>
  </si>
  <si>
    <t>Příplatek k přesunu hmot tonážní 725 prováděný bez použití mechanizace</t>
  </si>
  <si>
    <t>-1632171460</t>
  </si>
  <si>
    <t>83</t>
  </si>
  <si>
    <t>OIM</t>
  </si>
  <si>
    <t>Ostatní instalační materiál nutný pro dopojení zařizovacích předmětů (pancéřové hadičky, těsnění atd...)</t>
  </si>
  <si>
    <t>kpl</t>
  </si>
  <si>
    <t>-1868542504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</si>
  <si>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</si>
  <si>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</si>
  <si>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</si>
  <si>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</si>
  <si>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</si>
  <si>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-855121184</t>
  </si>
  <si>
    <t>85</t>
  </si>
  <si>
    <t>998726113</t>
  </si>
  <si>
    <t>Přesun hmot tonážní pro instalační prefabrikáty v objektech v do 24 m</t>
  </si>
  <si>
    <t>-1446648492</t>
  </si>
  <si>
    <t>86</t>
  </si>
  <si>
    <t>998726181</t>
  </si>
  <si>
    <t>Příplatek k přesunu hmot tonážní 726 prováděný bez použití mechanizace</t>
  </si>
  <si>
    <t>777494567</t>
  </si>
  <si>
    <t>741</t>
  </si>
  <si>
    <t>Elektroinstalace - silnoproud</t>
  </si>
  <si>
    <t>87</t>
  </si>
  <si>
    <t>741112001</t>
  </si>
  <si>
    <t>Montáž krabice zapuštěná plastová kruhová</t>
  </si>
  <si>
    <t>-804246803</t>
  </si>
  <si>
    <t>88</t>
  </si>
  <si>
    <t>34571515</t>
  </si>
  <si>
    <t>krabice přístrojová instalační 400 V, 142x71x45mm do dutých stěn</t>
  </si>
  <si>
    <t>1496117949</t>
  </si>
  <si>
    <t>89</t>
  </si>
  <si>
    <t>741120001</t>
  </si>
  <si>
    <t>Montáž vodič Cu izolovaný plný a laněný žíla 0,35-6 mm2 pod omítku (CY)</t>
  </si>
  <si>
    <t>1621360093</t>
  </si>
  <si>
    <t>90</t>
  </si>
  <si>
    <t>34111036</t>
  </si>
  <si>
    <t>kabel silový s Cu jádrem 1 kV 3x2,5mm2</t>
  </si>
  <si>
    <t>-1256236854</t>
  </si>
  <si>
    <t>91</t>
  </si>
  <si>
    <t>34111018</t>
  </si>
  <si>
    <t>kabel silový s Cu jádrem 6mm2</t>
  </si>
  <si>
    <t>-735342078</t>
  </si>
  <si>
    <t>92</t>
  </si>
  <si>
    <t>741210001</t>
  </si>
  <si>
    <t>Montáž rozvodnice oceloplechová nebo plastová běžná do 20 kg</t>
  </si>
  <si>
    <t>1462717645</t>
  </si>
  <si>
    <t>93</t>
  </si>
  <si>
    <t>35713850</t>
  </si>
  <si>
    <t>rozvodnice elektroměrové s jedním 1 fázovým místem bez požární úpravy 18 pozic</t>
  </si>
  <si>
    <t>-1392802576</t>
  </si>
  <si>
    <t>94</t>
  </si>
  <si>
    <t>741310001</t>
  </si>
  <si>
    <t>Montáž vypínač nástěnný 1-jednopólový prostředí normální</t>
  </si>
  <si>
    <t>1000960110</t>
  </si>
  <si>
    <t>95</t>
  </si>
  <si>
    <t>34535799</t>
  </si>
  <si>
    <t>ovladač zapínací tlačítkový 10A 3553-80289 velkoplošný</t>
  </si>
  <si>
    <t>136699807</t>
  </si>
  <si>
    <t>96</t>
  </si>
  <si>
    <t>741313001</t>
  </si>
  <si>
    <t>Montáž zásuvka (polo)zapuštěná bezšroubové připojení 2P+PE se zapojením vodičů</t>
  </si>
  <si>
    <t>1596497359</t>
  </si>
  <si>
    <t>97</t>
  </si>
  <si>
    <t>35811077</t>
  </si>
  <si>
    <t>zásuvka nepropustná nástěnná 16A 220 V 3pólová</t>
  </si>
  <si>
    <t>-910892558</t>
  </si>
  <si>
    <t>98</t>
  </si>
  <si>
    <t>741370002</t>
  </si>
  <si>
    <t>Montáž svítidlo žárovkové bytové stropní přisazené 1 zdroj se sklem</t>
  </si>
  <si>
    <t>999501602</t>
  </si>
  <si>
    <t>99</t>
  </si>
  <si>
    <t>34821275</t>
  </si>
  <si>
    <t>svítidlo bytové žárovkové IP 42, max. 60 W E27</t>
  </si>
  <si>
    <t>733348764</t>
  </si>
  <si>
    <t>100</t>
  </si>
  <si>
    <t>34111030</t>
  </si>
  <si>
    <t>kabel silový s Cu jádrem 1 kV 3x1,5mm2</t>
  </si>
  <si>
    <t>1774816650</t>
  </si>
  <si>
    <t>101</t>
  </si>
  <si>
    <t>741810001</t>
  </si>
  <si>
    <t>Celková prohlídka elektrického rozvodu a zařízení do 100 000,- Kč</t>
  </si>
  <si>
    <t>-1144125068</t>
  </si>
  <si>
    <t>102</t>
  </si>
  <si>
    <t>998741103</t>
  </si>
  <si>
    <t>Přesun hmot tonážní pro silnoproud v objektech v do 24 m</t>
  </si>
  <si>
    <t>-766124125</t>
  </si>
  <si>
    <t>103</t>
  </si>
  <si>
    <t>998741181</t>
  </si>
  <si>
    <t>Příplatek k přesunu hmot tonážní 741 prováděný bez použití mechanizace</t>
  </si>
  <si>
    <t>1963217475</t>
  </si>
  <si>
    <t>751</t>
  </si>
  <si>
    <t>Vzduchotechnika</t>
  </si>
  <si>
    <t>104</t>
  </si>
  <si>
    <t>751111012</t>
  </si>
  <si>
    <t>Mtž vent ax ntl nástěnného základního D do 200 mm</t>
  </si>
  <si>
    <t>-82510633</t>
  </si>
  <si>
    <t>105</t>
  </si>
  <si>
    <t>V</t>
  </si>
  <si>
    <t>Axiální ventilátor max. 20x20cm, pr. 125 mm</t>
  </si>
  <si>
    <t>2061312959</t>
  </si>
  <si>
    <t>106</t>
  </si>
  <si>
    <t>751111811</t>
  </si>
  <si>
    <t>Demontáž ventilátoru axiálního nízkotlakého kruhové potrubí D do 200 mm</t>
  </si>
  <si>
    <t>1019351978</t>
  </si>
  <si>
    <t>107</t>
  </si>
  <si>
    <t>998751102</t>
  </si>
  <si>
    <t>Přesun hmot tonážní pro vzduchotechniku v objektech v do 24 m</t>
  </si>
  <si>
    <t>1074347935</t>
  </si>
  <si>
    <t>108</t>
  </si>
  <si>
    <t>998751181</t>
  </si>
  <si>
    <t>Příplatek k přesunu hmot tonážní 751 prováděný bez použití mechanizace</t>
  </si>
  <si>
    <t>-1730039019</t>
  </si>
  <si>
    <t>763</t>
  </si>
  <si>
    <t>Konstrukce suché výstavby</t>
  </si>
  <si>
    <t>109</t>
  </si>
  <si>
    <t>763111331</t>
  </si>
  <si>
    <t>SDK příčka tl 80 mm profil CW+UW 50 desky 1xH2 15 TI 40 mm</t>
  </si>
  <si>
    <t>-625415312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</si>
  <si>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</si>
  <si>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</si>
  <si>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</si>
  <si>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</si>
  <si>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</si>
  <si>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1719878226</t>
  </si>
  <si>
    <t>(0,885+1,14)*2</t>
  </si>
  <si>
    <t>(2,435+1,92)*2</t>
  </si>
  <si>
    <t>2,6*8</t>
  </si>
  <si>
    <t>111</t>
  </si>
  <si>
    <t>763111751</t>
  </si>
  <si>
    <t>Příplatek k SDK příčce za plochu do 6 m2 jednotlivě</t>
  </si>
  <si>
    <t>1007950013</t>
  </si>
  <si>
    <t>112</t>
  </si>
  <si>
    <t>763111762</t>
  </si>
  <si>
    <t>Příplatek k SDK příčce s jednoduchou nosnou konstrukcí za zahuštění profilů na vzdálenost 41 mm</t>
  </si>
  <si>
    <t>1438232054</t>
  </si>
  <si>
    <t>113</t>
  </si>
  <si>
    <t>763111771</t>
  </si>
  <si>
    <t>Příplatek k SDK příčce za rovinnost kvality Q3</t>
  </si>
  <si>
    <t>1166262360</t>
  </si>
  <si>
    <t>16,172*2</t>
  </si>
  <si>
    <t>114</t>
  </si>
  <si>
    <t>998763303</t>
  </si>
  <si>
    <t>Přesun hmot tonážní pro sádrokartonové konstrukce v objektech v do 24 m</t>
  </si>
  <si>
    <t>-792863662</t>
  </si>
  <si>
    <t>115</t>
  </si>
  <si>
    <t>998763381</t>
  </si>
  <si>
    <t>Příplatek k přesunu hmot tonážní 763 SDK prováděný bez použití mechanizace</t>
  </si>
  <si>
    <t>2112165285</t>
  </si>
  <si>
    <t>766</t>
  </si>
  <si>
    <t>Konstrukce truhlářské</t>
  </si>
  <si>
    <t>116</t>
  </si>
  <si>
    <t>766421812</t>
  </si>
  <si>
    <t>Demontáž truhlářského obložení podhledů z panelů plochy přes 1,5 m2</t>
  </si>
  <si>
    <t>805499108</t>
  </si>
  <si>
    <t>demontáž obložení stropu umakartem:</t>
  </si>
  <si>
    <t>0,99+3,12</t>
  </si>
  <si>
    <t>117</t>
  </si>
  <si>
    <t>766660001</t>
  </si>
  <si>
    <t>Montáž dveřních křídel otvíravých 1křídlových š do 0,8 m do ocelové zárubně</t>
  </si>
  <si>
    <t>-2051734390</t>
  </si>
  <si>
    <t>118</t>
  </si>
  <si>
    <t>61162854</t>
  </si>
  <si>
    <t>dveře vnitřní foliované plné 1křídlové 70x197 cm</t>
  </si>
  <si>
    <t>-1432504464</t>
  </si>
  <si>
    <t>119</t>
  </si>
  <si>
    <t>54914610</t>
  </si>
  <si>
    <t>kování vrchní dveřní klika včetně rozet a montážního materiál nerez PK</t>
  </si>
  <si>
    <t>-387309928</t>
  </si>
  <si>
    <t>120</t>
  </si>
  <si>
    <t>766660722</t>
  </si>
  <si>
    <t>Montáž dveřního kování - zámku</t>
  </si>
  <si>
    <t>1404488910</t>
  </si>
  <si>
    <t>121</t>
  </si>
  <si>
    <t>54925015</t>
  </si>
  <si>
    <t>zámek stavební zadlabací dozický 02-03 L Zn</t>
  </si>
  <si>
    <t>-1556633965</t>
  </si>
  <si>
    <t>122</t>
  </si>
  <si>
    <t>766695212</t>
  </si>
  <si>
    <t>Montáž truhlářských prahů dveří 1křídlových šířky do 10 cm</t>
  </si>
  <si>
    <t>-902992248</t>
  </si>
  <si>
    <t>123</t>
  </si>
  <si>
    <t>61187416</t>
  </si>
  <si>
    <t>práh dveřní dřevěný bukový tl 2cm dl 92cm š 10cm</t>
  </si>
  <si>
    <t>1161106976</t>
  </si>
  <si>
    <t>124</t>
  </si>
  <si>
    <t>998766103</t>
  </si>
  <si>
    <t>Přesun hmot tonážní pro konstrukce truhlářské v objektech v do 24 m</t>
  </si>
  <si>
    <t>-820795466</t>
  </si>
  <si>
    <t>125</t>
  </si>
  <si>
    <t>998766181</t>
  </si>
  <si>
    <t>Příplatek k přesunu hmot tonážní 766 prováděný bez použití mechanizace</t>
  </si>
  <si>
    <t>-2141541883</t>
  </si>
  <si>
    <t>126</t>
  </si>
  <si>
    <t>DV</t>
  </si>
  <si>
    <t>Dodávka a osazení SDK konstrukce dvířek za wc - pro obklad vč. úchytek a začištění</t>
  </si>
  <si>
    <t>-1632137297</t>
  </si>
  <si>
    <t>127</t>
  </si>
  <si>
    <t>UP</t>
  </si>
  <si>
    <t>Dodatečná úprava dveřních prahů vzhledem k výškovým rozdílům podlah</t>
  </si>
  <si>
    <t>1566849734</t>
  </si>
  <si>
    <t>771</t>
  </si>
  <si>
    <t>Podlahy z dlaždic</t>
  </si>
  <si>
    <t>128</t>
  </si>
  <si>
    <t>771571113</t>
  </si>
  <si>
    <t>Montáž podlah z keramických dlaždic režných hladkých do malty do 12 ks/m2</t>
  </si>
  <si>
    <t>-1830653976</t>
  </si>
  <si>
    <t>4,67</t>
  </si>
  <si>
    <t>129</t>
  </si>
  <si>
    <t>771591111</t>
  </si>
  <si>
    <t>Podlahy penetrace podkladu</t>
  </si>
  <si>
    <t>1577476988</t>
  </si>
  <si>
    <t>130</t>
  </si>
  <si>
    <t>59761408</t>
  </si>
  <si>
    <t>dlaždice keramická barevná přes 9 do 12 ks/m2</t>
  </si>
  <si>
    <t>1875606846</t>
  </si>
  <si>
    <t>5,67*1,1</t>
  </si>
  <si>
    <t>131</t>
  </si>
  <si>
    <t>998771103</t>
  </si>
  <si>
    <t>Přesun hmot tonážní pro podlahy z dlaždic v objektech v do 24 m</t>
  </si>
  <si>
    <t>-925133137</t>
  </si>
  <si>
    <t>132</t>
  </si>
  <si>
    <t>998771181</t>
  </si>
  <si>
    <t>Příplatek k přesunu hmot tonážní 771 prováděný bez použití mechanizace</t>
  </si>
  <si>
    <t>-1924594633</t>
  </si>
  <si>
    <t>776</t>
  </si>
  <si>
    <t>Podlahy povlakové</t>
  </si>
  <si>
    <t>133</t>
  </si>
  <si>
    <t>776201812</t>
  </si>
  <si>
    <t>Demontáž lepených povlakových podlah s podložkou ručně</t>
  </si>
  <si>
    <t>-1019911125</t>
  </si>
  <si>
    <t>demontáž nášlapné vrstvy z pvc:</t>
  </si>
  <si>
    <t>0,99</t>
  </si>
  <si>
    <t>3,12</t>
  </si>
  <si>
    <t>1,5</t>
  </si>
  <si>
    <t>134</t>
  </si>
  <si>
    <t>776421111</t>
  </si>
  <si>
    <t>Montáž obvodových lišt lepením</t>
  </si>
  <si>
    <t>746779526</t>
  </si>
  <si>
    <t>0,46+1,49+1,45</t>
  </si>
  <si>
    <t>135</t>
  </si>
  <si>
    <t>28411003</t>
  </si>
  <si>
    <t>lišta soklová PVC 30 x 30 mm</t>
  </si>
  <si>
    <t>416979843</t>
  </si>
  <si>
    <t>3,88571428571429*1,02 'Přepočtené koeficientem množství</t>
  </si>
  <si>
    <t>136</t>
  </si>
  <si>
    <t>998776103</t>
  </si>
  <si>
    <t>Přesun hmot tonážní pro podlahy povlakové v objektech v do 24 m</t>
  </si>
  <si>
    <t>-1525609137</t>
  </si>
  <si>
    <t>137</t>
  </si>
  <si>
    <t>998776181</t>
  </si>
  <si>
    <t>Příplatek k přesunu hmot tonážní 776 prováděný bez použití mechanizace</t>
  </si>
  <si>
    <t>863744142</t>
  </si>
  <si>
    <t>781</t>
  </si>
  <si>
    <t>Dokončovací práce - obklady</t>
  </si>
  <si>
    <t>138</t>
  </si>
  <si>
    <t>781413212</t>
  </si>
  <si>
    <t>Montáž obkladů vnitřních z dekorů pórovinových výšky do 75 mm lepených standardním lepidlem</t>
  </si>
  <si>
    <t>-1407392512</t>
  </si>
  <si>
    <t>(1,92+2,435)*2</t>
  </si>
  <si>
    <t>139</t>
  </si>
  <si>
    <t>L</t>
  </si>
  <si>
    <t>Listela - dekorovaný obklad</t>
  </si>
  <si>
    <t>1750113223</t>
  </si>
  <si>
    <t>12,76/0,4*1,1</t>
  </si>
  <si>
    <t>140</t>
  </si>
  <si>
    <t>781471113</t>
  </si>
  <si>
    <t>Montáž obkladů vnitřních keramických hladkých do 19 ks/m2 kladených do malty</t>
  </si>
  <si>
    <t>-555988238</t>
  </si>
  <si>
    <t>(2,435+1,92)*2*2</t>
  </si>
  <si>
    <t>(0,885+1,14)*2*2</t>
  </si>
  <si>
    <t>141</t>
  </si>
  <si>
    <t>59761155</t>
  </si>
  <si>
    <t>dlaždice keramické koupelnové(barevné) přes 19 do 25 ks/m2</t>
  </si>
  <si>
    <t>-143892851</t>
  </si>
  <si>
    <t>25,52*1,1</t>
  </si>
  <si>
    <t>142</t>
  </si>
  <si>
    <t>781495111</t>
  </si>
  <si>
    <t>Penetrace podkladu vnitřních obkladů</t>
  </si>
  <si>
    <t>-1080639568</t>
  </si>
  <si>
    <t>143</t>
  </si>
  <si>
    <t>998781103</t>
  </si>
  <si>
    <t>Přesun hmot tonážní pro obklady keramické v objektech v do 24 m</t>
  </si>
  <si>
    <t>-166889798</t>
  </si>
  <si>
    <t>144</t>
  </si>
  <si>
    <t>998781181</t>
  </si>
  <si>
    <t>Příplatek k přesunu hmot tonážní 781 prováděný bez použití mechanizace</t>
  </si>
  <si>
    <t>-648079294</t>
  </si>
  <si>
    <t>145</t>
  </si>
  <si>
    <t>Z</t>
  </si>
  <si>
    <t>Dodávka a montáž zrcadla na zeď</t>
  </si>
  <si>
    <t>-159014230</t>
  </si>
  <si>
    <t>783</t>
  </si>
  <si>
    <t>Dokončovací práce - nátěry</t>
  </si>
  <si>
    <t>146</t>
  </si>
  <si>
    <t>783301313</t>
  </si>
  <si>
    <t>Odmaštění zámečnických konstrukcí ředidlovým odmašťovačem</t>
  </si>
  <si>
    <t>-320666671</t>
  </si>
  <si>
    <t>147</t>
  </si>
  <si>
    <t>783314101</t>
  </si>
  <si>
    <t>Základní jednonásobný syntetický nátěr zámečnických konstrukcí</t>
  </si>
  <si>
    <t>1807842692</t>
  </si>
  <si>
    <t>zárubně:</t>
  </si>
  <si>
    <t>(2*2+0,9)*2*0,5</t>
  </si>
  <si>
    <t>148</t>
  </si>
  <si>
    <t>783317101</t>
  </si>
  <si>
    <t>Krycí jednonásobný syntetický standardní nátěr zámečnických konstrukcí</t>
  </si>
  <si>
    <t>-602893020</t>
  </si>
  <si>
    <t>784</t>
  </si>
  <si>
    <t>Dokončovací práce - malby a tapety</t>
  </si>
  <si>
    <t>149</t>
  </si>
  <si>
    <t>-940938749</t>
  </si>
  <si>
    <t>stěny:</t>
  </si>
  <si>
    <t>(2,435+1,92)*2*0,6</t>
  </si>
  <si>
    <t>(1,14+0,885)*2*0,6</t>
  </si>
  <si>
    <t>chodba:</t>
  </si>
  <si>
    <t>150</t>
  </si>
  <si>
    <t>784121001</t>
  </si>
  <si>
    <t>Oškrabání malby v mísnostech výšky do 3,80 m</t>
  </si>
  <si>
    <t>-1438181275</t>
  </si>
  <si>
    <t>strop komory:</t>
  </si>
  <si>
    <t>1*2</t>
  </si>
  <si>
    <t>stávající stěny:</t>
  </si>
  <si>
    <t>(2+2,8+1,3)*2,6</t>
  </si>
  <si>
    <t>151</t>
  </si>
  <si>
    <t>784181111</t>
  </si>
  <si>
    <t>Základní silikátová jednonásobná penetrace podkladu v místnostech výšky do 3,80m</t>
  </si>
  <si>
    <t>1804597931</t>
  </si>
  <si>
    <t>152</t>
  </si>
  <si>
    <t>784321001</t>
  </si>
  <si>
    <t>Jednonásobné silikátové bílé malby v místnosti výšky do 3,80 m</t>
  </si>
  <si>
    <t>295960252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</si>
  <si>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</si>
  <si>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</si>
  <si>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</si>
  <si>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</si>
  <si>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</si>
  <si>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</si>
  <si>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</si>
  <si>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1908937039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</si>
  <si>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</si>
  <si>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</si>
  <si>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</si>
  <si>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</si>
  <si>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</si>
  <si>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</si>
  <si>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</si>
  <si>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</si>
  <si>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Hodinová zúčtovací sazba instalatér odborný</t>
  </si>
  <si>
    <t>620286982</t>
  </si>
  <si>
    <t>Ostatní drobné nepecifikované práce související s rozvody vody a kanalizace bytového jádra:</t>
  </si>
  <si>
    <t>155</t>
  </si>
  <si>
    <t>HZS3111</t>
  </si>
  <si>
    <t>Hodinová zúčtovací sazba montér potrubí</t>
  </si>
  <si>
    <t>-925171957</t>
  </si>
  <si>
    <t>dopojení nového ventilátoru na stávající potrubí:</t>
  </si>
  <si>
    <t>156</t>
  </si>
  <si>
    <t>HZS4212</t>
  </si>
  <si>
    <t>Hodinová zúčtovací sazba revizní technik specialista</t>
  </si>
  <si>
    <t>222530719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</si>
  <si>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</si>
  <si>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</si>
  <si>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</si>
  <si>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</si>
  <si>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</si>
  <si>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</si>
  <si>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</si>
  <si>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</si>
  <si>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1393723010</t>
  </si>
  <si>
    <t>VRN7</t>
  </si>
  <si>
    <t>Provozní vlivy</t>
  </si>
  <si>
    <t>158</t>
  </si>
  <si>
    <t>070001000</t>
  </si>
  <si>
    <t>1889392869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</si>
</sst>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 x14ac:dyDescent="0.2">
      <c r="B9" s="20"/>
      <c r="AR9" s="20"/>
      <c r="BE9" s="241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 x14ac:dyDescent="0.2">
      <c r="B12" s="20"/>
      <c r="AR12" s="20"/>
      <c r="BE12" s="241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 x14ac:dyDescent="0.2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 x14ac:dyDescent="0.2">
      <c r="B15" s="20"/>
      <c r="AR15" s="20"/>
      <c r="BE15" s="241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 x14ac:dyDescent="0.2">
      <c r="B18" s="20"/>
      <c r="AR18" s="20"/>
      <c r="BE18" s="241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 x14ac:dyDescent="0.2">
      <c r="B21" s="20"/>
      <c r="AR21" s="20"/>
      <c r="BE21" s="241"/>
    </row>
    <row r="22" spans="1:71" s="1" customFormat="1" ht="12" customHeight="1" x14ac:dyDescent="0.2">
      <c r="B22" s="20"/>
      <c r="D22" s="27" t="s">
        <v>35</v>
      </c>
      <c r="AR22" s="20"/>
      <c r="BE22" s="241"/>
    </row>
    <row r="23" spans="1:71" s="1" customFormat="1" ht="16.5" customHeight="1" x14ac:dyDescent="0.2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 x14ac:dyDescent="0.2">
      <c r="B24" s="20"/>
      <c r="AR24" s="20"/>
      <c r="BE24" s="241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 x14ac:dyDescent="0.2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 x14ac:dyDescent="0.2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 x14ac:dyDescent="0.2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 x14ac:dyDescent="0.2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 x14ac:dyDescent="0.2">
      <c r="B85" s="52"/>
      <c r="C85" s="53" t="s">
        <v>16</v>
      </c>
      <c r="L85" s="224" t="str">
        <f>K6</f>
        <v>Výškovická 447/153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28. 8. 2019</v>
      </c>
      <c r="AN87" s="226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'6 - Bytová jednotka č.6'!J30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'6 - Bytová jednotka č.6'!P142</f>
        <v>0</v>
      </c>
      <c r="AV95" s="85">
        <f>'6 - Bytová jednotka č.6'!J33</f>
        <v>0</v>
      </c>
      <c r="AW95" s="85">
        <f>'6 - Bytová jednotka č.6'!J34</f>
        <v>0</v>
      </c>
      <c r="AX95" s="85">
        <f>'6 - Bytová jednotka č.6'!J35</f>
        <v>0</v>
      </c>
      <c r="AY95" s="85">
        <f>'6 - Bytová jednotka č.6'!J36</f>
        <v>0</v>
      </c>
      <c r="AZ95" s="85">
        <f>'6 - Bytová jednotka č.6'!F33</f>
        <v>0</v>
      </c>
      <c r="BA95" s="85">
        <f>'6 - Bytová jednotka č.6'!F34</f>
        <v>0</v>
      </c>
      <c r="BB95" s="85">
        <f>'6 - Bytová jednotka č.6'!F35</f>
        <v>0</v>
      </c>
      <c r="BC95" s="85">
        <f>'6 - Bytová jednotka č.6'!F36</f>
        <v>0</v>
      </c>
      <c r="BD95" s="87">
        <f>'6 - Bytová jednotka č.6'!F37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6 - Bytová jednotka č.6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tabSelected="1" topLeftCell="A248" workbookViewId="0">
      <selection activeCell="F373" sqref="F37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1" t="str">
        <f>'Rekapitulace stavby'!K6</f>
        <v>Výškovická 447/153</v>
      </c>
      <c r="F7" s="251"/>
      <c r="G7" s="251"/>
      <c r="H7" s="251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4" t="s">
        <v>88</v>
      </c>
      <c r="F9" s="224"/>
      <c r="G9" s="224"/>
      <c r="H9" s="224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2" t="str">
        <f>'Rekapitulace stavby'!E14</f>
        <v>Vyplň údaj</v>
      </c>
      <c r="F18" s="252"/>
      <c r="G18" s="252"/>
      <c r="H18" s="252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ROUND((SUM(BE142:BE419)),  2)</f>
        <v>0</v>
      </c>
      <c r="G33" s="32"/>
      <c r="H33" s="32"/>
      <c r="I33" s="103">
        <v>0.21</v>
      </c>
      <c r="J33" s="102">
        <f>ROUND(((SUM(BE142:BE419))*I33),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ROUND((SUM(BF142:BF419)),  2)</f>
        <v>0</v>
      </c>
      <c r="G34" s="32"/>
      <c r="H34" s="32"/>
      <c r="I34" s="103">
        <v>0.15</v>
      </c>
      <c r="J34" s="102">
        <f>ROUND(((SUM(BF142:BF419))*I34),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ROUND((SUM(BG142:BG419)),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ROUND((SUM(BH142:BH419)),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ROUND((SUM(BI142:BI419)),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1" t="str">
        <f>E7</f>
        <v>Výškovická 447/153</v>
      </c>
      <c r="F85" s="251"/>
      <c r="G85" s="251"/>
      <c r="H85" s="251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4" t="str">
        <f>E9</f>
        <v>6 - Bytová jednotka č.6</v>
      </c>
      <c r="F87" s="224"/>
      <c r="G87" s="224"/>
      <c r="H87" s="224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 x14ac:dyDescent="0.2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97</v>
      </c>
      <c r="E100" s="129"/>
      <c r="F100" s="129"/>
      <c r="G100" s="129"/>
      <c r="H100" s="129"/>
      <c r="I100" s="130"/>
      <c r="J100" s="131">
        <f>J150</f>
        <v>0</v>
      </c>
      <c r="L100" s="127"/>
    </row>
    <row r="101" spans="2:12" s="10" customFormat="1" ht="19.899999999999999" customHeight="1" x14ac:dyDescent="0.2">
      <c r="B101" s="127"/>
      <c r="D101" s="128" t="s">
        <v>98</v>
      </c>
      <c r="E101" s="129"/>
      <c r="F101" s="129"/>
      <c r="G101" s="129"/>
      <c r="H101" s="129"/>
      <c r="I101" s="130"/>
      <c r="J101" s="131">
        <f>J172</f>
        <v>0</v>
      </c>
      <c r="L101" s="127"/>
    </row>
    <row r="102" spans="2:12" s="10" customFormat="1" ht="19.899999999999999" customHeight="1" x14ac:dyDescent="0.2">
      <c r="B102" s="127"/>
      <c r="D102" s="128" t="s">
        <v>99</v>
      </c>
      <c r="E102" s="129"/>
      <c r="F102" s="129"/>
      <c r="G102" s="129"/>
      <c r="H102" s="129"/>
      <c r="I102" s="130"/>
      <c r="J102" s="131">
        <f>J180</f>
        <v>0</v>
      </c>
      <c r="L102" s="127"/>
    </row>
    <row r="103" spans="2:12" s="9" customFormat="1" ht="24.95" customHeight="1" x14ac:dyDescent="0.2">
      <c r="B103" s="122"/>
      <c r="D103" s="123" t="s">
        <v>100</v>
      </c>
      <c r="E103" s="124"/>
      <c r="F103" s="124"/>
      <c r="G103" s="124"/>
      <c r="H103" s="124"/>
      <c r="I103" s="125"/>
      <c r="J103" s="126">
        <f>J184</f>
        <v>0</v>
      </c>
      <c r="L103" s="122"/>
    </row>
    <row r="104" spans="2:12" s="10" customFormat="1" ht="19.899999999999999" customHeight="1" x14ac:dyDescent="0.2">
      <c r="B104" s="127"/>
      <c r="D104" s="128" t="s">
        <v>101</v>
      </c>
      <c r="E104" s="129"/>
      <c r="F104" s="129"/>
      <c r="G104" s="129"/>
      <c r="H104" s="129"/>
      <c r="I104" s="130"/>
      <c r="J104" s="131">
        <f>J185</f>
        <v>0</v>
      </c>
      <c r="L104" s="127"/>
    </row>
    <row r="105" spans="2:12" s="10" customFormat="1" ht="19.899999999999999" customHeight="1" x14ac:dyDescent="0.2">
      <c r="B105" s="127"/>
      <c r="D105" s="128" t="s">
        <v>102</v>
      </c>
      <c r="E105" s="129"/>
      <c r="F105" s="129"/>
      <c r="G105" s="129"/>
      <c r="H105" s="129"/>
      <c r="I105" s="130"/>
      <c r="J105" s="131">
        <f>J212</f>
        <v>0</v>
      </c>
      <c r="L105" s="127"/>
    </row>
    <row r="106" spans="2:12" s="10" customFormat="1" ht="19.899999999999999" customHeight="1" x14ac:dyDescent="0.2">
      <c r="B106" s="127"/>
      <c r="D106" s="128" t="s">
        <v>103</v>
      </c>
      <c r="E106" s="129"/>
      <c r="F106" s="129"/>
      <c r="G106" s="129"/>
      <c r="H106" s="129"/>
      <c r="I106" s="130"/>
      <c r="J106" s="131">
        <f>J223</f>
        <v>0</v>
      </c>
      <c r="L106" s="127"/>
    </row>
    <row r="107" spans="2:12" s="10" customFormat="1" ht="19.899999999999999" customHeight="1" x14ac:dyDescent="0.2">
      <c r="B107" s="127"/>
      <c r="D107" s="128" t="s">
        <v>104</v>
      </c>
      <c r="E107" s="129"/>
      <c r="F107" s="129"/>
      <c r="G107" s="129"/>
      <c r="H107" s="129"/>
      <c r="I107" s="130"/>
      <c r="J107" s="131">
        <f>J235</f>
        <v>0</v>
      </c>
      <c r="L107" s="127"/>
    </row>
    <row r="108" spans="2:12" s="10" customFormat="1" ht="19.899999999999999" customHeight="1" x14ac:dyDescent="0.2">
      <c r="B108" s="127"/>
      <c r="D108" s="128" t="s">
        <v>105</v>
      </c>
      <c r="E108" s="129"/>
      <c r="F108" s="129"/>
      <c r="G108" s="129"/>
      <c r="H108" s="129"/>
      <c r="I108" s="130"/>
      <c r="J108" s="131">
        <f>J247</f>
        <v>0</v>
      </c>
      <c r="L108" s="127"/>
    </row>
    <row r="109" spans="2:12" s="10" customFormat="1" ht="19.899999999999999" customHeight="1" x14ac:dyDescent="0.2">
      <c r="B109" s="127"/>
      <c r="D109" s="128" t="s">
        <v>106</v>
      </c>
      <c r="E109" s="129"/>
      <c r="F109" s="129"/>
      <c r="G109" s="129"/>
      <c r="H109" s="129"/>
      <c r="I109" s="130"/>
      <c r="J109" s="131">
        <f>J267</f>
        <v>0</v>
      </c>
      <c r="L109" s="127"/>
    </row>
    <row r="110" spans="2:12" s="10" customFormat="1" ht="19.899999999999999" customHeight="1" x14ac:dyDescent="0.2">
      <c r="B110" s="127"/>
      <c r="D110" s="128" t="s">
        <v>107</v>
      </c>
      <c r="E110" s="129"/>
      <c r="F110" s="129"/>
      <c r="G110" s="129"/>
      <c r="H110" s="129"/>
      <c r="I110" s="130"/>
      <c r="J110" s="131">
        <f>J271</f>
        <v>0</v>
      </c>
      <c r="L110" s="127"/>
    </row>
    <row r="111" spans="2:12" s="10" customFormat="1" ht="19.899999999999999" customHeight="1" x14ac:dyDescent="0.2">
      <c r="B111" s="127"/>
      <c r="D111" s="128" t="s">
        <v>108</v>
      </c>
      <c r="E111" s="129"/>
      <c r="F111" s="129"/>
      <c r="G111" s="129"/>
      <c r="H111" s="129"/>
      <c r="I111" s="130"/>
      <c r="J111" s="131">
        <f>J289</f>
        <v>0</v>
      </c>
      <c r="L111" s="127"/>
    </row>
    <row r="112" spans="2:12" s="10" customFormat="1" ht="19.899999999999999" customHeight="1" x14ac:dyDescent="0.2">
      <c r="B112" s="127"/>
      <c r="D112" s="128" t="s">
        <v>109</v>
      </c>
      <c r="E112" s="129"/>
      <c r="F112" s="129"/>
      <c r="G112" s="129"/>
      <c r="H112" s="129"/>
      <c r="I112" s="130"/>
      <c r="J112" s="131">
        <f>J295</f>
        <v>0</v>
      </c>
      <c r="L112" s="127"/>
    </row>
    <row r="113" spans="1:31" s="10" customFormat="1" ht="19.899999999999999" customHeight="1" x14ac:dyDescent="0.2">
      <c r="B113" s="127"/>
      <c r="D113" s="128" t="s">
        <v>110</v>
      </c>
      <c r="E113" s="129"/>
      <c r="F113" s="129"/>
      <c r="G113" s="129"/>
      <c r="H113" s="129"/>
      <c r="I113" s="130"/>
      <c r="J113" s="131">
        <f>J312</f>
        <v>0</v>
      </c>
      <c r="L113" s="127"/>
    </row>
    <row r="114" spans="1:31" s="10" customFormat="1" ht="19.899999999999999" customHeight="1" x14ac:dyDescent="0.2">
      <c r="B114" s="127"/>
      <c r="D114" s="128" t="s">
        <v>111</v>
      </c>
      <c r="E114" s="129"/>
      <c r="F114" s="129"/>
      <c r="G114" s="129"/>
      <c r="H114" s="129"/>
      <c r="I114" s="130"/>
      <c r="J114" s="131">
        <f>J328</f>
        <v>0</v>
      </c>
      <c r="L114" s="127"/>
    </row>
    <row r="115" spans="1:31" s="10" customFormat="1" ht="19.899999999999999" customHeight="1" x14ac:dyDescent="0.2">
      <c r="B115" s="127"/>
      <c r="D115" s="128" t="s">
        <v>112</v>
      </c>
      <c r="E115" s="129"/>
      <c r="F115" s="129"/>
      <c r="G115" s="129"/>
      <c r="H115" s="129"/>
      <c r="I115" s="130"/>
      <c r="J115" s="131">
        <f>J338</f>
        <v>0</v>
      </c>
      <c r="L115" s="127"/>
    </row>
    <row r="116" spans="1:31" s="10" customFormat="1" ht="19.899999999999999" customHeight="1" x14ac:dyDescent="0.2">
      <c r="B116" s="127"/>
      <c r="D116" s="128" t="s">
        <v>113</v>
      </c>
      <c r="E116" s="129"/>
      <c r="F116" s="129"/>
      <c r="G116" s="129"/>
      <c r="H116" s="129"/>
      <c r="I116" s="130"/>
      <c r="J116" s="131">
        <f>J351</f>
        <v>0</v>
      </c>
      <c r="L116" s="127"/>
    </row>
    <row r="117" spans="1:31" s="10" customFormat="1" ht="19.899999999999999" customHeight="1" x14ac:dyDescent="0.2">
      <c r="B117" s="127"/>
      <c r="D117" s="128" t="s">
        <v>114</v>
      </c>
      <c r="E117" s="129"/>
      <c r="F117" s="129"/>
      <c r="G117" s="129"/>
      <c r="H117" s="129"/>
      <c r="I117" s="130"/>
      <c r="J117" s="131">
        <f>J368</f>
        <v>0</v>
      </c>
      <c r="L117" s="127"/>
    </row>
    <row r="118" spans="1:31" s="10" customFormat="1" ht="19.899999999999999" customHeight="1" x14ac:dyDescent="0.2">
      <c r="B118" s="127"/>
      <c r="D118" s="128" t="s">
        <v>115</v>
      </c>
      <c r="E118" s="129"/>
      <c r="F118" s="129"/>
      <c r="G118" s="129"/>
      <c r="H118" s="129"/>
      <c r="I118" s="130"/>
      <c r="J118" s="131">
        <f>J374</f>
        <v>0</v>
      </c>
      <c r="L118" s="127"/>
    </row>
    <row r="119" spans="1:31" s="9" customFormat="1" ht="24.95" customHeight="1" x14ac:dyDescent="0.2">
      <c r="B119" s="122"/>
      <c r="D119" s="123" t="s">
        <v>116</v>
      </c>
      <c r="E119" s="124"/>
      <c r="F119" s="124"/>
      <c r="G119" s="124"/>
      <c r="H119" s="124"/>
      <c r="I119" s="125"/>
      <c r="J119" s="126">
        <f>J392</f>
        <v>0</v>
      </c>
      <c r="L119" s="122"/>
    </row>
    <row r="120" spans="1:31" s="9" customFormat="1" ht="24.95" customHeight="1" x14ac:dyDescent="0.2">
      <c r="B120" s="122"/>
      <c r="D120" s="123" t="s">
        <v>117</v>
      </c>
      <c r="E120" s="124"/>
      <c r="F120" s="124"/>
      <c r="G120" s="124"/>
      <c r="H120" s="124"/>
      <c r="I120" s="125"/>
      <c r="J120" s="126">
        <f>J415</f>
        <v>0</v>
      </c>
      <c r="L120" s="122"/>
    </row>
    <row r="121" spans="1:31" s="10" customFormat="1" ht="19.899999999999999" customHeight="1" x14ac:dyDescent="0.2">
      <c r="B121" s="127"/>
      <c r="D121" s="128" t="s">
        <v>118</v>
      </c>
      <c r="E121" s="129"/>
      <c r="F121" s="129"/>
      <c r="G121" s="129"/>
      <c r="H121" s="129"/>
      <c r="I121" s="130"/>
      <c r="J121" s="131">
        <f>J416</f>
        <v>0</v>
      </c>
      <c r="L121" s="127"/>
    </row>
    <row r="122" spans="1:31" s="10" customFormat="1" ht="19.899999999999999" customHeight="1" x14ac:dyDescent="0.2">
      <c r="B122" s="127"/>
      <c r="D122" s="128" t="s">
        <v>119</v>
      </c>
      <c r="E122" s="129"/>
      <c r="F122" s="129"/>
      <c r="G122" s="129"/>
      <c r="H122" s="129"/>
      <c r="I122" s="130"/>
      <c r="J122" s="131">
        <f>J418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51" t="str">
        <f>E7</f>
        <v>Výškovická 447/153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24" t="str">
        <f>E9</f>
        <v>6 - Bytová jednotka č.6</v>
      </c>
      <c r="F134" s="224"/>
      <c r="G134" s="224"/>
      <c r="H134" s="224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P143+P184+P392+P415</f>
        <v>0</v>
      </c>
      <c r="Q142" s="66"/>
      <c r="R142" s="141">
        <f>R143+R184+R392+R415</f>
        <v>2.5889211600000004</v>
      </c>
      <c r="S142" s="66"/>
      <c r="T142" s="142">
        <f>T143+T184+T392+T415</f>
        <v>2.9559160000000007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BK143+BK184+BK392+BK415</f>
        <v>0</v>
      </c>
    </row>
    <row r="143" spans="1:63" s="12" customFormat="1" ht="25.9" customHeight="1" x14ac:dyDescent="0.2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P144+P147+P150+P172+P180</f>
        <v>0</v>
      </c>
      <c r="Q143" s="150"/>
      <c r="R143" s="151">
        <f>R144+R147+R150+R172+R180</f>
        <v>0.26627600000000001</v>
      </c>
      <c r="S143" s="150"/>
      <c r="T143" s="152">
        <f>T144+T147+T150+T172+T180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BK144+BK147+BK150+BK172+BK180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0.12297599999999999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 x14ac:dyDescent="0.2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1.92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0.12297599999999999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 x14ac:dyDescent="0.2">
      <c r="B146" s="172"/>
      <c r="D146" s="173" t="s">
        <v>145</v>
      </c>
      <c r="E146" s="174" t="s">
        <v>1</v>
      </c>
      <c r="F146" s="175" t="s">
        <v>146</v>
      </c>
      <c r="H146" s="176">
        <v>1.92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 x14ac:dyDescent="0.2">
      <c r="B147" s="144"/>
      <c r="D147" s="145" t="s">
        <v>75</v>
      </c>
      <c r="E147" s="155" t="s">
        <v>81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SUM(P148:P149)</f>
        <v>0</v>
      </c>
      <c r="Q147" s="150"/>
      <c r="R147" s="151">
        <f>SUM(R148:R149)</f>
        <v>0.14061999999999999</v>
      </c>
      <c r="S147" s="150"/>
      <c r="T147" s="152">
        <f>SUM(T148:T149)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SUM(BK148:BK149)</f>
        <v>0</v>
      </c>
    </row>
    <row r="148" spans="1:65" s="2" customFormat="1" ht="16.5" customHeight="1" x14ac:dyDescent="0.2">
      <c r="A148" s="32"/>
      <c r="B148" s="157"/>
      <c r="C148" s="158" t="s">
        <v>152</v>
      </c>
      <c r="D148" s="158" t="s">
        <v>138</v>
      </c>
      <c r="E148" s="159" t="s">
        <v>153</v>
      </c>
      <c r="F148" s="160" t="s">
        <v>154</v>
      </c>
      <c r="G148" s="161" t="s">
        <v>155</v>
      </c>
      <c r="H148" s="162">
        <v>2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4.684E-2</v>
      </c>
      <c r="R148" s="168">
        <f>Q148*H148</f>
        <v>9.3679999999999999E-2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143</v>
      </c>
      <c r="BK148" s="171">
        <f>ROUND(I148*H148,2)</f>
        <v>0</v>
      </c>
      <c r="BL148" s="17" t="s">
        <v>142</v>
      </c>
      <c r="BM148" s="170" t="s">
        <v>156</v>
      </c>
    </row>
    <row r="149" spans="1:65" s="2" customFormat="1" ht="16.5" customHeight="1" x14ac:dyDescent="0.2">
      <c r="A149" s="32"/>
      <c r="B149" s="157"/>
      <c r="C149" s="188" t="s">
        <v>157</v>
      </c>
      <c r="D149" s="188" t="s">
        <v>158</v>
      </c>
      <c r="E149" s="189" t="s">
        <v>159</v>
      </c>
      <c r="F149" s="190" t="s">
        <v>160</v>
      </c>
      <c r="G149" s="191" t="s">
        <v>155</v>
      </c>
      <c r="H149" s="192">
        <v>2</v>
      </c>
      <c r="I149" s="193"/>
      <c r="J149" s="194">
        <f>ROUND(I149*H149,2)</f>
        <v>0</v>
      </c>
      <c r="K149" s="195"/>
      <c r="L149" s="196"/>
      <c r="M149" s="197" t="s">
        <v>1</v>
      </c>
      <c r="N149" s="198" t="s">
        <v>42</v>
      </c>
      <c r="O149" s="58"/>
      <c r="P149" s="168">
        <f>O149*H149</f>
        <v>0</v>
      </c>
      <c r="Q149" s="168">
        <v>2.3470000000000001E-2</v>
      </c>
      <c r="R149" s="168">
        <f>Q149*H149</f>
        <v>4.6940000000000003E-2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149</v>
      </c>
      <c r="AT149" s="170" t="s">
        <v>158</v>
      </c>
      <c r="AU149" s="170" t="s">
        <v>143</v>
      </c>
      <c r="AY149" s="17" t="s">
        <v>135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143</v>
      </c>
      <c r="BK149" s="171">
        <f>ROUND(I149*H149,2)</f>
        <v>0</v>
      </c>
      <c r="BL149" s="17" t="s">
        <v>142</v>
      </c>
      <c r="BM149" s="170" t="s">
        <v>161</v>
      </c>
    </row>
    <row r="150" spans="1:65" s="12" customFormat="1" ht="22.9" customHeight="1" x14ac:dyDescent="0.2">
      <c r="B150" s="144"/>
      <c r="D150" s="145" t="s">
        <v>75</v>
      </c>
      <c r="E150" s="155" t="s">
        <v>150</v>
      </c>
      <c r="F150" s="155" t="s">
        <v>162</v>
      </c>
      <c r="I150" s="147"/>
      <c r="J150" s="156">
        <f>BK150</f>
        <v>0</v>
      </c>
      <c r="L150" s="144"/>
      <c r="M150" s="149"/>
      <c r="N150" s="150"/>
      <c r="O150" s="150"/>
      <c r="P150" s="151">
        <f>SUM(P151:P171)</f>
        <v>0</v>
      </c>
      <c r="Q150" s="150"/>
      <c r="R150" s="151">
        <f>SUM(R151:R171)</f>
        <v>2.6800000000000001E-3</v>
      </c>
      <c r="S150" s="150"/>
      <c r="T150" s="152">
        <f>SUM(T151:T171)</f>
        <v>2.7200579000000005</v>
      </c>
      <c r="AR150" s="145" t="s">
        <v>84</v>
      </c>
      <c r="AT150" s="153" t="s">
        <v>75</v>
      </c>
      <c r="AU150" s="153" t="s">
        <v>84</v>
      </c>
      <c r="AY150" s="145" t="s">
        <v>135</v>
      </c>
      <c r="BK150" s="154">
        <f>SUM(BK151:BK171)</f>
        <v>0</v>
      </c>
    </row>
    <row r="151" spans="1:65" s="2" customFormat="1" ht="21.75" customHeight="1" x14ac:dyDescent="0.2">
      <c r="A151" s="32"/>
      <c r="B151" s="157"/>
      <c r="C151" s="158" t="s">
        <v>8</v>
      </c>
      <c r="D151" s="158" t="s">
        <v>138</v>
      </c>
      <c r="E151" s="159" t="s">
        <v>163</v>
      </c>
      <c r="F151" s="160" t="s">
        <v>164</v>
      </c>
      <c r="G151" s="161" t="s">
        <v>141</v>
      </c>
      <c r="H151" s="162">
        <v>20.756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165</v>
      </c>
      <c r="AT151" s="170" t="s">
        <v>138</v>
      </c>
      <c r="AU151" s="170" t="s">
        <v>143</v>
      </c>
      <c r="AY151" s="17" t="s">
        <v>135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143</v>
      </c>
      <c r="BK151" s="171">
        <f>ROUND(I151*H151,2)</f>
        <v>0</v>
      </c>
      <c r="BL151" s="17" t="s">
        <v>165</v>
      </c>
      <c r="BM151" s="170" t="s">
        <v>166</v>
      </c>
    </row>
    <row r="152" spans="1:65" s="14" customFormat="1" x14ac:dyDescent="0.2">
      <c r="B152" s="181"/>
      <c r="D152" s="173" t="s">
        <v>145</v>
      </c>
      <c r="E152" s="182" t="s">
        <v>1</v>
      </c>
      <c r="F152" s="183" t="s">
        <v>167</v>
      </c>
      <c r="H152" s="182" t="s">
        <v>1</v>
      </c>
      <c r="I152" s="184"/>
      <c r="L152" s="181"/>
      <c r="M152" s="185"/>
      <c r="N152" s="186"/>
      <c r="O152" s="186"/>
      <c r="P152" s="186"/>
      <c r="Q152" s="186"/>
      <c r="R152" s="186"/>
      <c r="S152" s="186"/>
      <c r="T152" s="187"/>
      <c r="AT152" s="182" t="s">
        <v>145</v>
      </c>
      <c r="AU152" s="182" t="s">
        <v>143</v>
      </c>
      <c r="AV152" s="14" t="s">
        <v>84</v>
      </c>
      <c r="AW152" s="14" t="s">
        <v>33</v>
      </c>
      <c r="AX152" s="14" t="s">
        <v>76</v>
      </c>
      <c r="AY152" s="182" t="s">
        <v>135</v>
      </c>
    </row>
    <row r="153" spans="1:65" s="13" customFormat="1" x14ac:dyDescent="0.2">
      <c r="B153" s="172"/>
      <c r="D153" s="173" t="s">
        <v>145</v>
      </c>
      <c r="E153" s="174" t="s">
        <v>1</v>
      </c>
      <c r="F153" s="175" t="s">
        <v>168</v>
      </c>
      <c r="H153" s="176">
        <v>14.911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145</v>
      </c>
      <c r="AU153" s="174" t="s">
        <v>143</v>
      </c>
      <c r="AV153" s="13" t="s">
        <v>143</v>
      </c>
      <c r="AW153" s="13" t="s">
        <v>33</v>
      </c>
      <c r="AX153" s="13" t="s">
        <v>76</v>
      </c>
      <c r="AY153" s="174" t="s">
        <v>135</v>
      </c>
    </row>
    <row r="154" spans="1:65" s="14" customFormat="1" x14ac:dyDescent="0.2">
      <c r="B154" s="181"/>
      <c r="D154" s="173" t="s">
        <v>145</v>
      </c>
      <c r="E154" s="182" t="s">
        <v>1</v>
      </c>
      <c r="F154" s="183" t="s">
        <v>169</v>
      </c>
      <c r="H154" s="182" t="s">
        <v>1</v>
      </c>
      <c r="I154" s="184"/>
      <c r="L154" s="181"/>
      <c r="M154" s="185"/>
      <c r="N154" s="186"/>
      <c r="O154" s="186"/>
      <c r="P154" s="186"/>
      <c r="Q154" s="186"/>
      <c r="R154" s="186"/>
      <c r="S154" s="186"/>
      <c r="T154" s="187"/>
      <c r="AT154" s="182" t="s">
        <v>145</v>
      </c>
      <c r="AU154" s="182" t="s">
        <v>143</v>
      </c>
      <c r="AV154" s="14" t="s">
        <v>84</v>
      </c>
      <c r="AW154" s="14" t="s">
        <v>33</v>
      </c>
      <c r="AX154" s="14" t="s">
        <v>76</v>
      </c>
      <c r="AY154" s="182" t="s">
        <v>135</v>
      </c>
    </row>
    <row r="155" spans="1:65" s="13" customFormat="1" x14ac:dyDescent="0.2">
      <c r="B155" s="172"/>
      <c r="D155" s="173" t="s">
        <v>145</v>
      </c>
      <c r="E155" s="174" t="s">
        <v>1</v>
      </c>
      <c r="F155" s="175" t="s">
        <v>170</v>
      </c>
      <c r="H155" s="176">
        <v>0.97499999999999998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76</v>
      </c>
      <c r="AY155" s="174" t="s">
        <v>135</v>
      </c>
    </row>
    <row r="156" spans="1:65" s="13" customFormat="1" x14ac:dyDescent="0.2">
      <c r="B156" s="172"/>
      <c r="D156" s="173" t="s">
        <v>145</v>
      </c>
      <c r="E156" s="174" t="s">
        <v>1</v>
      </c>
      <c r="F156" s="175" t="s">
        <v>171</v>
      </c>
      <c r="H156" s="176">
        <v>4.87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145</v>
      </c>
      <c r="AU156" s="174" t="s">
        <v>143</v>
      </c>
      <c r="AV156" s="13" t="s">
        <v>143</v>
      </c>
      <c r="AW156" s="13" t="s">
        <v>33</v>
      </c>
      <c r="AX156" s="13" t="s">
        <v>76</v>
      </c>
      <c r="AY156" s="174" t="s">
        <v>135</v>
      </c>
    </row>
    <row r="157" spans="1:65" s="15" customFormat="1" x14ac:dyDescent="0.2">
      <c r="B157" s="199"/>
      <c r="D157" s="173" t="s">
        <v>145</v>
      </c>
      <c r="E157" s="200" t="s">
        <v>1</v>
      </c>
      <c r="F157" s="201" t="s">
        <v>172</v>
      </c>
      <c r="H157" s="202">
        <v>20.756</v>
      </c>
      <c r="I157" s="203"/>
      <c r="L157" s="199"/>
      <c r="M157" s="204"/>
      <c r="N157" s="205"/>
      <c r="O157" s="205"/>
      <c r="P157" s="205"/>
      <c r="Q157" s="205"/>
      <c r="R157" s="205"/>
      <c r="S157" s="205"/>
      <c r="T157" s="206"/>
      <c r="AT157" s="200" t="s">
        <v>145</v>
      </c>
      <c r="AU157" s="200" t="s">
        <v>143</v>
      </c>
      <c r="AV157" s="15" t="s">
        <v>142</v>
      </c>
      <c r="AW157" s="15" t="s">
        <v>33</v>
      </c>
      <c r="AX157" s="15" t="s">
        <v>84</v>
      </c>
      <c r="AY157" s="200" t="s">
        <v>135</v>
      </c>
    </row>
    <row r="158" spans="1:65" s="2" customFormat="1" ht="21.75" customHeight="1" x14ac:dyDescent="0.2">
      <c r="A158" s="32"/>
      <c r="B158" s="157"/>
      <c r="C158" s="158" t="s">
        <v>165</v>
      </c>
      <c r="D158" s="158" t="s">
        <v>138</v>
      </c>
      <c r="E158" s="159" t="s">
        <v>173</v>
      </c>
      <c r="F158" s="160" t="s">
        <v>174</v>
      </c>
      <c r="G158" s="161" t="s">
        <v>141</v>
      </c>
      <c r="H158" s="162">
        <v>20.385999999999999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1.4999999999999999E-4</v>
      </c>
      <c r="T158" s="169">
        <f>S158*H158</f>
        <v>3.0578999999999997E-3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165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165</v>
      </c>
      <c r="BM158" s="170" t="s">
        <v>175</v>
      </c>
    </row>
    <row r="159" spans="1:65" s="14" customFormat="1" ht="22.5" x14ac:dyDescent="0.2">
      <c r="B159" s="181"/>
      <c r="D159" s="173" t="s">
        <v>145</v>
      </c>
      <c r="E159" s="182" t="s">
        <v>1</v>
      </c>
      <c r="F159" s="183" t="s">
        <v>176</v>
      </c>
      <c r="H159" s="182" t="s">
        <v>1</v>
      </c>
      <c r="I159" s="184"/>
      <c r="L159" s="181"/>
      <c r="M159" s="185"/>
      <c r="N159" s="186"/>
      <c r="O159" s="186"/>
      <c r="P159" s="186"/>
      <c r="Q159" s="186"/>
      <c r="R159" s="186"/>
      <c r="S159" s="186"/>
      <c r="T159" s="187"/>
      <c r="AT159" s="182" t="s">
        <v>145</v>
      </c>
      <c r="AU159" s="182" t="s">
        <v>143</v>
      </c>
      <c r="AV159" s="14" t="s">
        <v>84</v>
      </c>
      <c r="AW159" s="14" t="s">
        <v>33</v>
      </c>
      <c r="AX159" s="14" t="s">
        <v>76</v>
      </c>
      <c r="AY159" s="182" t="s">
        <v>135</v>
      </c>
    </row>
    <row r="160" spans="1:65" s="13" customFormat="1" x14ac:dyDescent="0.2">
      <c r="B160" s="172"/>
      <c r="D160" s="173" t="s">
        <v>145</v>
      </c>
      <c r="E160" s="174" t="s">
        <v>1</v>
      </c>
      <c r="F160" s="175" t="s">
        <v>177</v>
      </c>
      <c r="H160" s="176">
        <v>20.385999999999999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145</v>
      </c>
      <c r="AU160" s="174" t="s">
        <v>143</v>
      </c>
      <c r="AV160" s="13" t="s">
        <v>143</v>
      </c>
      <c r="AW160" s="13" t="s">
        <v>33</v>
      </c>
      <c r="AX160" s="13" t="s">
        <v>84</v>
      </c>
      <c r="AY160" s="174" t="s">
        <v>135</v>
      </c>
    </row>
    <row r="161" spans="1:65" s="2" customFormat="1" ht="21.75" customHeight="1" x14ac:dyDescent="0.2">
      <c r="A161" s="32"/>
      <c r="B161" s="157"/>
      <c r="C161" s="158" t="s">
        <v>178</v>
      </c>
      <c r="D161" s="158" t="s">
        <v>138</v>
      </c>
      <c r="E161" s="159" t="s">
        <v>179</v>
      </c>
      <c r="F161" s="160" t="s">
        <v>180</v>
      </c>
      <c r="G161" s="161" t="s">
        <v>141</v>
      </c>
      <c r="H161" s="162">
        <v>67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4.0000000000000003E-5</v>
      </c>
      <c r="R161" s="168">
        <f>Q161*H161</f>
        <v>2.6800000000000001E-3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142</v>
      </c>
      <c r="AT161" s="170" t="s">
        <v>138</v>
      </c>
      <c r="AU161" s="170" t="s">
        <v>143</v>
      </c>
      <c r="AY161" s="17" t="s">
        <v>135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143</v>
      </c>
      <c r="BK161" s="171">
        <f>ROUND(I161*H161,2)</f>
        <v>0</v>
      </c>
      <c r="BL161" s="17" t="s">
        <v>142</v>
      </c>
      <c r="BM161" s="170" t="s">
        <v>181</v>
      </c>
    </row>
    <row r="162" spans="1:65" s="13" customFormat="1" x14ac:dyDescent="0.2">
      <c r="B162" s="172"/>
      <c r="D162" s="173" t="s">
        <v>145</v>
      </c>
      <c r="E162" s="174" t="s">
        <v>1</v>
      </c>
      <c r="F162" s="175" t="s">
        <v>182</v>
      </c>
      <c r="H162" s="176">
        <v>17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76</v>
      </c>
      <c r="AY162" s="174" t="s">
        <v>135</v>
      </c>
    </row>
    <row r="163" spans="1:65" s="14" customFormat="1" x14ac:dyDescent="0.2">
      <c r="B163" s="181"/>
      <c r="D163" s="173" t="s">
        <v>145</v>
      </c>
      <c r="E163" s="182" t="s">
        <v>1</v>
      </c>
      <c r="F163" s="183" t="s">
        <v>183</v>
      </c>
      <c r="H163" s="182" t="s">
        <v>1</v>
      </c>
      <c r="I163" s="184"/>
      <c r="L163" s="181"/>
      <c r="M163" s="185"/>
      <c r="N163" s="186"/>
      <c r="O163" s="186"/>
      <c r="P163" s="186"/>
      <c r="Q163" s="186"/>
      <c r="R163" s="186"/>
      <c r="S163" s="186"/>
      <c r="T163" s="187"/>
      <c r="AT163" s="182" t="s">
        <v>145</v>
      </c>
      <c r="AU163" s="182" t="s">
        <v>143</v>
      </c>
      <c r="AV163" s="14" t="s">
        <v>84</v>
      </c>
      <c r="AW163" s="14" t="s">
        <v>33</v>
      </c>
      <c r="AX163" s="14" t="s">
        <v>76</v>
      </c>
      <c r="AY163" s="182" t="s">
        <v>135</v>
      </c>
    </row>
    <row r="164" spans="1:65" s="13" customFormat="1" x14ac:dyDescent="0.2">
      <c r="B164" s="172"/>
      <c r="D164" s="173" t="s">
        <v>145</v>
      </c>
      <c r="E164" s="174" t="s">
        <v>1</v>
      </c>
      <c r="F164" s="175" t="s">
        <v>151</v>
      </c>
      <c r="H164" s="176">
        <v>50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145</v>
      </c>
      <c r="AU164" s="174" t="s">
        <v>143</v>
      </c>
      <c r="AV164" s="13" t="s">
        <v>143</v>
      </c>
      <c r="AW164" s="13" t="s">
        <v>33</v>
      </c>
      <c r="AX164" s="13" t="s">
        <v>76</v>
      </c>
      <c r="AY164" s="174" t="s">
        <v>135</v>
      </c>
    </row>
    <row r="165" spans="1:65" s="15" customFormat="1" x14ac:dyDescent="0.2">
      <c r="B165" s="199"/>
      <c r="D165" s="173" t="s">
        <v>145</v>
      </c>
      <c r="E165" s="200" t="s">
        <v>1</v>
      </c>
      <c r="F165" s="201" t="s">
        <v>172</v>
      </c>
      <c r="H165" s="202">
        <v>67</v>
      </c>
      <c r="I165" s="203"/>
      <c r="L165" s="199"/>
      <c r="M165" s="204"/>
      <c r="N165" s="205"/>
      <c r="O165" s="205"/>
      <c r="P165" s="205"/>
      <c r="Q165" s="205"/>
      <c r="R165" s="205"/>
      <c r="S165" s="205"/>
      <c r="T165" s="206"/>
      <c r="AT165" s="200" t="s">
        <v>145</v>
      </c>
      <c r="AU165" s="200" t="s">
        <v>143</v>
      </c>
      <c r="AV165" s="15" t="s">
        <v>142</v>
      </c>
      <c r="AW165" s="15" t="s">
        <v>33</v>
      </c>
      <c r="AX165" s="15" t="s">
        <v>84</v>
      </c>
      <c r="AY165" s="200" t="s">
        <v>135</v>
      </c>
    </row>
    <row r="166" spans="1:65" s="2" customFormat="1" ht="16.5" customHeight="1" x14ac:dyDescent="0.2">
      <c r="A166" s="32"/>
      <c r="B166" s="157"/>
      <c r="C166" s="158" t="s">
        <v>184</v>
      </c>
      <c r="D166" s="158" t="s">
        <v>138</v>
      </c>
      <c r="E166" s="159" t="s">
        <v>185</v>
      </c>
      <c r="F166" s="160" t="s">
        <v>186</v>
      </c>
      <c r="G166" s="161" t="s">
        <v>141</v>
      </c>
      <c r="H166" s="162">
        <v>27.17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</v>
      </c>
      <c r="R166" s="168">
        <f>Q166*H166</f>
        <v>0</v>
      </c>
      <c r="S166" s="168">
        <v>0.1</v>
      </c>
      <c r="T166" s="169">
        <f>S166*H166</f>
        <v>2.7170000000000005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142</v>
      </c>
      <c r="AT166" s="170" t="s">
        <v>138</v>
      </c>
      <c r="AU166" s="170" t="s">
        <v>143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143</v>
      </c>
      <c r="BK166" s="171">
        <f>ROUND(I166*H166,2)</f>
        <v>0</v>
      </c>
      <c r="BL166" s="17" t="s">
        <v>142</v>
      </c>
      <c r="BM166" s="170" t="s">
        <v>187</v>
      </c>
    </row>
    <row r="167" spans="1:65" s="13" customFormat="1" x14ac:dyDescent="0.2">
      <c r="B167" s="172"/>
      <c r="D167" s="173" t="s">
        <v>145</v>
      </c>
      <c r="E167" s="174" t="s">
        <v>1</v>
      </c>
      <c r="F167" s="175" t="s">
        <v>188</v>
      </c>
      <c r="H167" s="176">
        <v>27.17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145</v>
      </c>
      <c r="AU167" s="174" t="s">
        <v>143</v>
      </c>
      <c r="AV167" s="13" t="s">
        <v>143</v>
      </c>
      <c r="AW167" s="13" t="s">
        <v>33</v>
      </c>
      <c r="AX167" s="13" t="s">
        <v>84</v>
      </c>
      <c r="AY167" s="174" t="s">
        <v>135</v>
      </c>
    </row>
    <row r="168" spans="1:65" s="2" customFormat="1" ht="16.5" customHeight="1" x14ac:dyDescent="0.2">
      <c r="A168" s="32"/>
      <c r="B168" s="157"/>
      <c r="C168" s="158" t="s">
        <v>189</v>
      </c>
      <c r="D168" s="158" t="s">
        <v>138</v>
      </c>
      <c r="E168" s="159" t="s">
        <v>190</v>
      </c>
      <c r="F168" s="160" t="s">
        <v>191</v>
      </c>
      <c r="G168" s="161" t="s">
        <v>141</v>
      </c>
      <c r="H168" s="162">
        <v>6.0990000000000002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142</v>
      </c>
      <c r="AT168" s="170" t="s">
        <v>138</v>
      </c>
      <c r="AU168" s="170" t="s">
        <v>143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143</v>
      </c>
      <c r="BK168" s="171">
        <f>ROUND(I168*H168,2)</f>
        <v>0</v>
      </c>
      <c r="BL168" s="17" t="s">
        <v>142</v>
      </c>
      <c r="BM168" s="170" t="s">
        <v>192</v>
      </c>
    </row>
    <row r="169" spans="1:65" s="13" customFormat="1" x14ac:dyDescent="0.2">
      <c r="B169" s="172"/>
      <c r="D169" s="173" t="s">
        <v>145</v>
      </c>
      <c r="E169" s="174" t="s">
        <v>1</v>
      </c>
      <c r="F169" s="175" t="s">
        <v>193</v>
      </c>
      <c r="H169" s="176">
        <v>1.099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145</v>
      </c>
      <c r="AU169" s="174" t="s">
        <v>143</v>
      </c>
      <c r="AV169" s="13" t="s">
        <v>143</v>
      </c>
      <c r="AW169" s="13" t="s">
        <v>33</v>
      </c>
      <c r="AX169" s="13" t="s">
        <v>76</v>
      </c>
      <c r="AY169" s="174" t="s">
        <v>135</v>
      </c>
    </row>
    <row r="170" spans="1:65" s="13" customFormat="1" x14ac:dyDescent="0.2">
      <c r="B170" s="172"/>
      <c r="D170" s="173" t="s">
        <v>145</v>
      </c>
      <c r="E170" s="174" t="s">
        <v>1</v>
      </c>
      <c r="F170" s="175" t="s">
        <v>194</v>
      </c>
      <c r="H170" s="176">
        <v>5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145</v>
      </c>
      <c r="AU170" s="174" t="s">
        <v>143</v>
      </c>
      <c r="AV170" s="13" t="s">
        <v>143</v>
      </c>
      <c r="AW170" s="13" t="s">
        <v>33</v>
      </c>
      <c r="AX170" s="13" t="s">
        <v>76</v>
      </c>
      <c r="AY170" s="174" t="s">
        <v>135</v>
      </c>
    </row>
    <row r="171" spans="1:65" s="15" customFormat="1" x14ac:dyDescent="0.2">
      <c r="B171" s="199"/>
      <c r="D171" s="173" t="s">
        <v>145</v>
      </c>
      <c r="E171" s="200" t="s">
        <v>1</v>
      </c>
      <c r="F171" s="201" t="s">
        <v>172</v>
      </c>
      <c r="H171" s="202">
        <v>6.0990000000000002</v>
      </c>
      <c r="I171" s="203"/>
      <c r="L171" s="199"/>
      <c r="M171" s="204"/>
      <c r="N171" s="205"/>
      <c r="O171" s="205"/>
      <c r="P171" s="205"/>
      <c r="Q171" s="205"/>
      <c r="R171" s="205"/>
      <c r="S171" s="205"/>
      <c r="T171" s="206"/>
      <c r="AT171" s="200" t="s">
        <v>145</v>
      </c>
      <c r="AU171" s="200" t="s">
        <v>143</v>
      </c>
      <c r="AV171" s="15" t="s">
        <v>142</v>
      </c>
      <c r="AW171" s="15" t="s">
        <v>33</v>
      </c>
      <c r="AX171" s="15" t="s">
        <v>84</v>
      </c>
      <c r="AY171" s="200" t="s">
        <v>135</v>
      </c>
    </row>
    <row r="172" spans="1:65" s="12" customFormat="1" ht="22.9" customHeight="1" x14ac:dyDescent="0.2">
      <c r="B172" s="144"/>
      <c r="D172" s="145" t="s">
        <v>75</v>
      </c>
      <c r="E172" s="155" t="s">
        <v>195</v>
      </c>
      <c r="F172" s="155" t="s">
        <v>196</v>
      </c>
      <c r="I172" s="147"/>
      <c r="J172" s="156">
        <f>BK172</f>
        <v>0</v>
      </c>
      <c r="L172" s="144"/>
      <c r="M172" s="149"/>
      <c r="N172" s="150"/>
      <c r="O172" s="150"/>
      <c r="P172" s="151">
        <f>SUM(P173:P179)</f>
        <v>0</v>
      </c>
      <c r="Q172" s="150"/>
      <c r="R172" s="151">
        <f>SUM(R173:R179)</f>
        <v>0</v>
      </c>
      <c r="S172" s="150"/>
      <c r="T172" s="152">
        <f>SUM(T173:T179)</f>
        <v>0</v>
      </c>
      <c r="AR172" s="145" t="s">
        <v>84</v>
      </c>
      <c r="AT172" s="153" t="s">
        <v>75</v>
      </c>
      <c r="AU172" s="153" t="s">
        <v>84</v>
      </c>
      <c r="AY172" s="145" t="s">
        <v>135</v>
      </c>
      <c r="BK172" s="154">
        <f>SUM(BK173:BK179)</f>
        <v>0</v>
      </c>
    </row>
    <row r="173" spans="1:65" s="2" customFormat="1" ht="21.75" customHeight="1" x14ac:dyDescent="0.2">
      <c r="A173" s="32"/>
      <c r="B173" s="157"/>
      <c r="C173" s="158" t="s">
        <v>197</v>
      </c>
      <c r="D173" s="158" t="s">
        <v>138</v>
      </c>
      <c r="E173" s="159" t="s">
        <v>198</v>
      </c>
      <c r="F173" s="160" t="s">
        <v>199</v>
      </c>
      <c r="G173" s="161" t="s">
        <v>200</v>
      </c>
      <c r="H173" s="162">
        <v>2.956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142</v>
      </c>
      <c r="AT173" s="170" t="s">
        <v>138</v>
      </c>
      <c r="AU173" s="170" t="s">
        <v>143</v>
      </c>
      <c r="AY173" s="17" t="s">
        <v>135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143</v>
      </c>
      <c r="BK173" s="171">
        <f>ROUND(I173*H173,2)</f>
        <v>0</v>
      </c>
      <c r="BL173" s="17" t="s">
        <v>142</v>
      </c>
      <c r="BM173" s="170" t="s">
        <v>201</v>
      </c>
    </row>
    <row r="174" spans="1:65" s="2" customFormat="1" ht="21.75" customHeight="1" x14ac:dyDescent="0.2">
      <c r="A174" s="32"/>
      <c r="B174" s="157"/>
      <c r="C174" s="158" t="s">
        <v>7</v>
      </c>
      <c r="D174" s="158" t="s">
        <v>138</v>
      </c>
      <c r="E174" s="159" t="s">
        <v>202</v>
      </c>
      <c r="F174" s="160" t="s">
        <v>203</v>
      </c>
      <c r="G174" s="161" t="s">
        <v>200</v>
      </c>
      <c r="H174" s="162">
        <v>147.80000000000001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142</v>
      </c>
      <c r="AT174" s="170" t="s">
        <v>138</v>
      </c>
      <c r="AU174" s="170" t="s">
        <v>143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143</v>
      </c>
      <c r="BK174" s="171">
        <f>ROUND(I174*H174,2)</f>
        <v>0</v>
      </c>
      <c r="BL174" s="17" t="s">
        <v>142</v>
      </c>
      <c r="BM174" s="170" t="s">
        <v>204</v>
      </c>
    </row>
    <row r="175" spans="1:65" s="13" customFormat="1" x14ac:dyDescent="0.2">
      <c r="B175" s="172"/>
      <c r="D175" s="173" t="s">
        <v>145</v>
      </c>
      <c r="F175" s="175" t="s">
        <v>205</v>
      </c>
      <c r="H175" s="176">
        <v>147.80000000000001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145</v>
      </c>
      <c r="AU175" s="174" t="s">
        <v>143</v>
      </c>
      <c r="AV175" s="13" t="s">
        <v>143</v>
      </c>
      <c r="AW175" s="13" t="s">
        <v>3</v>
      </c>
      <c r="AX175" s="13" t="s">
        <v>84</v>
      </c>
      <c r="AY175" s="174" t="s">
        <v>135</v>
      </c>
    </row>
    <row r="176" spans="1:65" s="2" customFormat="1" ht="21.75" customHeight="1" x14ac:dyDescent="0.2">
      <c r="A176" s="32"/>
      <c r="B176" s="157"/>
      <c r="C176" s="158" t="s">
        <v>206</v>
      </c>
      <c r="D176" s="158" t="s">
        <v>138</v>
      </c>
      <c r="E176" s="159" t="s">
        <v>207</v>
      </c>
      <c r="F176" s="160" t="s">
        <v>208</v>
      </c>
      <c r="G176" s="161" t="s">
        <v>200</v>
      </c>
      <c r="H176" s="162">
        <v>2.956</v>
      </c>
      <c r="I176" s="163"/>
      <c r="J176" s="164">
        <f>ROUND(I176*H176,2)</f>
        <v>0</v>
      </c>
      <c r="K176" s="165"/>
      <c r="L176" s="33"/>
      <c r="M176" s="166" t="s">
        <v>1</v>
      </c>
      <c r="N176" s="167" t="s">
        <v>42</v>
      </c>
      <c r="O176" s="58"/>
      <c r="P176" s="168">
        <f>O176*H176</f>
        <v>0</v>
      </c>
      <c r="Q176" s="168">
        <v>0</v>
      </c>
      <c r="R176" s="168">
        <f>Q176*H176</f>
        <v>0</v>
      </c>
      <c r="S176" s="168">
        <v>0</v>
      </c>
      <c r="T176" s="16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0" t="s">
        <v>142</v>
      </c>
      <c r="AT176" s="170" t="s">
        <v>138</v>
      </c>
      <c r="AU176" s="170" t="s">
        <v>143</v>
      </c>
      <c r="AY176" s="17" t="s">
        <v>135</v>
      </c>
      <c r="BE176" s="171">
        <f>IF(N176="základní",J176,0)</f>
        <v>0</v>
      </c>
      <c r="BF176" s="171">
        <f>IF(N176="snížená",J176,0)</f>
        <v>0</v>
      </c>
      <c r="BG176" s="171">
        <f>IF(N176="zákl. přenesená",J176,0)</f>
        <v>0</v>
      </c>
      <c r="BH176" s="171">
        <f>IF(N176="sníž. přenesená",J176,0)</f>
        <v>0</v>
      </c>
      <c r="BI176" s="171">
        <f>IF(N176="nulová",J176,0)</f>
        <v>0</v>
      </c>
      <c r="BJ176" s="17" t="s">
        <v>143</v>
      </c>
      <c r="BK176" s="171">
        <f>ROUND(I176*H176,2)</f>
        <v>0</v>
      </c>
      <c r="BL176" s="17" t="s">
        <v>142</v>
      </c>
      <c r="BM176" s="170" t="s">
        <v>209</v>
      </c>
    </row>
    <row r="177" spans="1:65" s="2" customFormat="1" ht="21.75" customHeight="1" x14ac:dyDescent="0.2">
      <c r="A177" s="32"/>
      <c r="B177" s="157"/>
      <c r="C177" s="158" t="s">
        <v>210</v>
      </c>
      <c r="D177" s="158" t="s">
        <v>138</v>
      </c>
      <c r="E177" s="159" t="s">
        <v>211</v>
      </c>
      <c r="F177" s="160" t="s">
        <v>212</v>
      </c>
      <c r="G177" s="161" t="s">
        <v>200</v>
      </c>
      <c r="H177" s="162">
        <v>26.603999999999999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143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143</v>
      </c>
      <c r="BK177" s="171">
        <f>ROUND(I177*H177,2)</f>
        <v>0</v>
      </c>
      <c r="BL177" s="17" t="s">
        <v>142</v>
      </c>
      <c r="BM177" s="170" t="s">
        <v>213</v>
      </c>
    </row>
    <row r="178" spans="1:65" s="13" customFormat="1" x14ac:dyDescent="0.2">
      <c r="B178" s="172"/>
      <c r="D178" s="173" t="s">
        <v>145</v>
      </c>
      <c r="F178" s="175" t="s">
        <v>214</v>
      </c>
      <c r="H178" s="176">
        <v>26.603999999999999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145</v>
      </c>
      <c r="AU178" s="174" t="s">
        <v>143</v>
      </c>
      <c r="AV178" s="13" t="s">
        <v>143</v>
      </c>
      <c r="AW178" s="13" t="s">
        <v>3</v>
      </c>
      <c r="AX178" s="13" t="s">
        <v>84</v>
      </c>
      <c r="AY178" s="174" t="s">
        <v>135</v>
      </c>
    </row>
    <row r="179" spans="1:65" s="2" customFormat="1" ht="21.75" customHeight="1" x14ac:dyDescent="0.2">
      <c r="A179" s="32"/>
      <c r="B179" s="157"/>
      <c r="C179" s="158" t="s">
        <v>215</v>
      </c>
      <c r="D179" s="158" t="s">
        <v>138</v>
      </c>
      <c r="E179" s="159" t="s">
        <v>216</v>
      </c>
      <c r="F179" s="160" t="s">
        <v>217</v>
      </c>
      <c r="G179" s="161" t="s">
        <v>200</v>
      </c>
      <c r="H179" s="162">
        <v>2.952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142</v>
      </c>
      <c r="AT179" s="170" t="s">
        <v>138</v>
      </c>
      <c r="AU179" s="170" t="s">
        <v>143</v>
      </c>
      <c r="AY179" s="17" t="s">
        <v>135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143</v>
      </c>
      <c r="BK179" s="171">
        <f>ROUND(I179*H179,2)</f>
        <v>0</v>
      </c>
      <c r="BL179" s="17" t="s">
        <v>142</v>
      </c>
      <c r="BM179" s="170" t="s">
        <v>218</v>
      </c>
    </row>
    <row r="180" spans="1:65" s="12" customFormat="1" ht="22.9" customHeight="1" x14ac:dyDescent="0.2">
      <c r="B180" s="144"/>
      <c r="D180" s="145" t="s">
        <v>75</v>
      </c>
      <c r="E180" s="155" t="s">
        <v>219</v>
      </c>
      <c r="F180" s="155" t="s">
        <v>220</v>
      </c>
      <c r="I180" s="147"/>
      <c r="J180" s="156">
        <f>BK180</f>
        <v>0</v>
      </c>
      <c r="L180" s="144"/>
      <c r="M180" s="149"/>
      <c r="N180" s="150"/>
      <c r="O180" s="150"/>
      <c r="P180" s="151">
        <f>SUM(P181:P183)</f>
        <v>0</v>
      </c>
      <c r="Q180" s="150"/>
      <c r="R180" s="151">
        <f>SUM(R181:R183)</f>
        <v>0</v>
      </c>
      <c r="S180" s="150"/>
      <c r="T180" s="152">
        <f>SUM(T181:T183)</f>
        <v>0</v>
      </c>
      <c r="AR180" s="145" t="s">
        <v>84</v>
      </c>
      <c r="AT180" s="153" t="s">
        <v>75</v>
      </c>
      <c r="AU180" s="153" t="s">
        <v>84</v>
      </c>
      <c r="AY180" s="145" t="s">
        <v>135</v>
      </c>
      <c r="BK180" s="154">
        <f>SUM(BK181:BK183)</f>
        <v>0</v>
      </c>
    </row>
    <row r="181" spans="1:65" s="2" customFormat="1" ht="16.5" customHeight="1" x14ac:dyDescent="0.2">
      <c r="A181" s="32"/>
      <c r="B181" s="157"/>
      <c r="C181" s="158" t="s">
        <v>221</v>
      </c>
      <c r="D181" s="158" t="s">
        <v>138</v>
      </c>
      <c r="E181" s="159" t="s">
        <v>222</v>
      </c>
      <c r="F181" s="160" t="s">
        <v>223</v>
      </c>
      <c r="G181" s="161" t="s">
        <v>200</v>
      </c>
      <c r="H181" s="162">
        <v>1.056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142</v>
      </c>
      <c r="AT181" s="170" t="s">
        <v>138</v>
      </c>
      <c r="AU181" s="170" t="s">
        <v>143</v>
      </c>
      <c r="AY181" s="17" t="s">
        <v>135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143</v>
      </c>
      <c r="BK181" s="171">
        <f>ROUND(I181*H181,2)</f>
        <v>0</v>
      </c>
      <c r="BL181" s="17" t="s">
        <v>142</v>
      </c>
      <c r="BM181" s="170" t="s">
        <v>224</v>
      </c>
    </row>
    <row r="182" spans="1:65" s="2" customFormat="1" ht="21.75" customHeight="1" x14ac:dyDescent="0.2">
      <c r="A182" s="32"/>
      <c r="B182" s="157"/>
      <c r="C182" s="158" t="s">
        <v>225</v>
      </c>
      <c r="D182" s="158" t="s">
        <v>138</v>
      </c>
      <c r="E182" s="159" t="s">
        <v>226</v>
      </c>
      <c r="F182" s="160" t="s">
        <v>227</v>
      </c>
      <c r="G182" s="161" t="s">
        <v>200</v>
      </c>
      <c r="H182" s="162">
        <v>1.056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143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143</v>
      </c>
      <c r="BK182" s="171">
        <f>ROUND(I182*H182,2)</f>
        <v>0</v>
      </c>
      <c r="BL182" s="17" t="s">
        <v>142</v>
      </c>
      <c r="BM182" s="170" t="s">
        <v>228</v>
      </c>
    </row>
    <row r="183" spans="1:65" s="2" customFormat="1" ht="21.75" customHeight="1" x14ac:dyDescent="0.2">
      <c r="A183" s="32"/>
      <c r="B183" s="157"/>
      <c r="C183" s="158" t="s">
        <v>229</v>
      </c>
      <c r="D183" s="158" t="s">
        <v>138</v>
      </c>
      <c r="E183" s="159" t="s">
        <v>230</v>
      </c>
      <c r="F183" s="160" t="s">
        <v>231</v>
      </c>
      <c r="G183" s="161" t="s">
        <v>200</v>
      </c>
      <c r="H183" s="162">
        <v>1.056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142</v>
      </c>
      <c r="AT183" s="170" t="s">
        <v>138</v>
      </c>
      <c r="AU183" s="170" t="s">
        <v>143</v>
      </c>
      <c r="AY183" s="17" t="s">
        <v>135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143</v>
      </c>
      <c r="BK183" s="171">
        <f>ROUND(I183*H183,2)</f>
        <v>0</v>
      </c>
      <c r="BL183" s="17" t="s">
        <v>142</v>
      </c>
      <c r="BM183" s="170" t="s">
        <v>232</v>
      </c>
    </row>
    <row r="184" spans="1:65" s="12" customFormat="1" ht="25.9" customHeight="1" x14ac:dyDescent="0.2">
      <c r="B184" s="144"/>
      <c r="D184" s="145" t="s">
        <v>75</v>
      </c>
      <c r="E184" s="146" t="s">
        <v>233</v>
      </c>
      <c r="F184" s="146" t="s">
        <v>234</v>
      </c>
      <c r="I184" s="147"/>
      <c r="J184" s="148">
        <f>BK184</f>
        <v>0</v>
      </c>
      <c r="L184" s="144"/>
      <c r="M184" s="149"/>
      <c r="N184" s="150"/>
      <c r="O184" s="150"/>
      <c r="P184" s="151">
        <f>P185+P212+P223+P235+P247+P267+P271+P289+P295+P312+P328+P338+P351+P368+P374</f>
        <v>0</v>
      </c>
      <c r="Q184" s="150"/>
      <c r="R184" s="151">
        <f>R185+R212+R223+R235+R247+R267+R271+R289+R295+R312+R328+R338+R351+R368+R374</f>
        <v>2.3226451600000004</v>
      </c>
      <c r="S184" s="150"/>
      <c r="T184" s="152">
        <f>T185+T212+T223+T235+T247+T267+T271+T289+T295+T312+T328+T338+T351+T368+T374</f>
        <v>0.23585810000000001</v>
      </c>
      <c r="AR184" s="145" t="s">
        <v>143</v>
      </c>
      <c r="AT184" s="153" t="s">
        <v>75</v>
      </c>
      <c r="AU184" s="153" t="s">
        <v>76</v>
      </c>
      <c r="AY184" s="145" t="s">
        <v>135</v>
      </c>
      <c r="BK184" s="154">
        <f>BK185+BK212+BK223+BK235+BK247+BK267+BK271+BK289+BK295+BK312+BK328+BK338+BK351+BK368+BK374</f>
        <v>0</v>
      </c>
    </row>
    <row r="185" spans="1:65" s="12" customFormat="1" ht="22.9" customHeight="1" x14ac:dyDescent="0.2">
      <c r="B185" s="144"/>
      <c r="D185" s="145" t="s">
        <v>75</v>
      </c>
      <c r="E185" s="155" t="s">
        <v>235</v>
      </c>
      <c r="F185" s="155" t="s">
        <v>236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SUM(P186:P211)</f>
        <v>0</v>
      </c>
      <c r="Q185" s="150"/>
      <c r="R185" s="151">
        <f>SUM(R186:R211)</f>
        <v>4.3488060000000002E-2</v>
      </c>
      <c r="S185" s="150"/>
      <c r="T185" s="152">
        <f>SUM(T186:T211)</f>
        <v>0</v>
      </c>
      <c r="AR185" s="145" t="s">
        <v>143</v>
      </c>
      <c r="AT185" s="153" t="s">
        <v>75</v>
      </c>
      <c r="AU185" s="153" t="s">
        <v>84</v>
      </c>
      <c r="AY185" s="145" t="s">
        <v>135</v>
      </c>
      <c r="BK185" s="154">
        <f>SUM(BK186:BK211)</f>
        <v>0</v>
      </c>
    </row>
    <row r="186" spans="1:65" s="2" customFormat="1" ht="21.75" customHeight="1" x14ac:dyDescent="0.2">
      <c r="A186" s="32"/>
      <c r="B186" s="157"/>
      <c r="C186" s="158" t="s">
        <v>237</v>
      </c>
      <c r="D186" s="158" t="s">
        <v>138</v>
      </c>
      <c r="E186" s="159" t="s">
        <v>238</v>
      </c>
      <c r="F186" s="160" t="s">
        <v>239</v>
      </c>
      <c r="G186" s="161" t="s">
        <v>141</v>
      </c>
      <c r="H186" s="162">
        <v>5.67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165</v>
      </c>
      <c r="AT186" s="170" t="s">
        <v>138</v>
      </c>
      <c r="AU186" s="170" t="s">
        <v>143</v>
      </c>
      <c r="AY186" s="17" t="s">
        <v>135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143</v>
      </c>
      <c r="BK186" s="171">
        <f>ROUND(I186*H186,2)</f>
        <v>0</v>
      </c>
      <c r="BL186" s="17" t="s">
        <v>165</v>
      </c>
      <c r="BM186" s="170" t="s">
        <v>240</v>
      </c>
    </row>
    <row r="187" spans="1:65" s="13" customFormat="1" x14ac:dyDescent="0.2">
      <c r="B187" s="172"/>
      <c r="D187" s="173" t="s">
        <v>145</v>
      </c>
      <c r="E187" s="174" t="s">
        <v>1</v>
      </c>
      <c r="F187" s="175" t="s">
        <v>241</v>
      </c>
      <c r="H187" s="176">
        <v>5.67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145</v>
      </c>
      <c r="AU187" s="174" t="s">
        <v>143</v>
      </c>
      <c r="AV187" s="13" t="s">
        <v>143</v>
      </c>
      <c r="AW187" s="13" t="s">
        <v>33</v>
      </c>
      <c r="AX187" s="13" t="s">
        <v>76</v>
      </c>
      <c r="AY187" s="174" t="s">
        <v>135</v>
      </c>
    </row>
    <row r="188" spans="1:65" s="15" customFormat="1" x14ac:dyDescent="0.2">
      <c r="B188" s="199"/>
      <c r="D188" s="173" t="s">
        <v>145</v>
      </c>
      <c r="E188" s="200" t="s">
        <v>1</v>
      </c>
      <c r="F188" s="201" t="s">
        <v>172</v>
      </c>
      <c r="H188" s="202">
        <v>5.67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145</v>
      </c>
      <c r="AU188" s="200" t="s">
        <v>143</v>
      </c>
      <c r="AV188" s="15" t="s">
        <v>142</v>
      </c>
      <c r="AW188" s="15" t="s">
        <v>33</v>
      </c>
      <c r="AX188" s="15" t="s">
        <v>84</v>
      </c>
      <c r="AY188" s="200" t="s">
        <v>135</v>
      </c>
    </row>
    <row r="189" spans="1:65" s="2" customFormat="1" ht="21.75" customHeight="1" x14ac:dyDescent="0.2">
      <c r="A189" s="32"/>
      <c r="B189" s="157"/>
      <c r="C189" s="158" t="s">
        <v>242</v>
      </c>
      <c r="D189" s="158" t="s">
        <v>138</v>
      </c>
      <c r="E189" s="159" t="s">
        <v>243</v>
      </c>
      <c r="F189" s="160" t="s">
        <v>244</v>
      </c>
      <c r="G189" s="161" t="s">
        <v>141</v>
      </c>
      <c r="H189" s="162">
        <v>8.3539999999999992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165</v>
      </c>
      <c r="AT189" s="170" t="s">
        <v>138</v>
      </c>
      <c r="AU189" s="170" t="s">
        <v>143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143</v>
      </c>
      <c r="BK189" s="171">
        <f>ROUND(I189*H189,2)</f>
        <v>0</v>
      </c>
      <c r="BL189" s="17" t="s">
        <v>165</v>
      </c>
      <c r="BM189" s="170" t="s">
        <v>245</v>
      </c>
    </row>
    <row r="190" spans="1:65" s="13" customFormat="1" x14ac:dyDescent="0.2">
      <c r="B190" s="172"/>
      <c r="D190" s="173" t="s">
        <v>145</v>
      </c>
      <c r="E190" s="174" t="s">
        <v>1</v>
      </c>
      <c r="F190" s="175" t="s">
        <v>246</v>
      </c>
      <c r="H190" s="176">
        <v>0.63600000000000001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145</v>
      </c>
      <c r="AU190" s="174" t="s">
        <v>143</v>
      </c>
      <c r="AV190" s="13" t="s">
        <v>143</v>
      </c>
      <c r="AW190" s="13" t="s">
        <v>33</v>
      </c>
      <c r="AX190" s="13" t="s">
        <v>76</v>
      </c>
      <c r="AY190" s="174" t="s">
        <v>135</v>
      </c>
    </row>
    <row r="191" spans="1:65" s="13" customFormat="1" x14ac:dyDescent="0.2">
      <c r="B191" s="172"/>
      <c r="D191" s="173" t="s">
        <v>145</v>
      </c>
      <c r="E191" s="174" t="s">
        <v>1</v>
      </c>
      <c r="F191" s="175" t="s">
        <v>247</v>
      </c>
      <c r="H191" s="176">
        <v>4.5999999999999996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145</v>
      </c>
      <c r="AU191" s="174" t="s">
        <v>143</v>
      </c>
      <c r="AV191" s="13" t="s">
        <v>143</v>
      </c>
      <c r="AW191" s="13" t="s">
        <v>33</v>
      </c>
      <c r="AX191" s="13" t="s">
        <v>76</v>
      </c>
      <c r="AY191" s="174" t="s">
        <v>135</v>
      </c>
    </row>
    <row r="192" spans="1:65" s="13" customFormat="1" x14ac:dyDescent="0.2">
      <c r="B192" s="172"/>
      <c r="D192" s="173" t="s">
        <v>145</v>
      </c>
      <c r="E192" s="174" t="s">
        <v>1</v>
      </c>
      <c r="F192" s="175" t="s">
        <v>248</v>
      </c>
      <c r="H192" s="176">
        <v>1.278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145</v>
      </c>
      <c r="AU192" s="174" t="s">
        <v>143</v>
      </c>
      <c r="AV192" s="13" t="s">
        <v>143</v>
      </c>
      <c r="AW192" s="13" t="s">
        <v>33</v>
      </c>
      <c r="AX192" s="13" t="s">
        <v>76</v>
      </c>
      <c r="AY192" s="174" t="s">
        <v>135</v>
      </c>
    </row>
    <row r="193" spans="1:65" s="14" customFormat="1" x14ac:dyDescent="0.2">
      <c r="B193" s="181"/>
      <c r="D193" s="173" t="s">
        <v>145</v>
      </c>
      <c r="E193" s="182" t="s">
        <v>1</v>
      </c>
      <c r="F193" s="183" t="s">
        <v>249</v>
      </c>
      <c r="H193" s="182" t="s">
        <v>1</v>
      </c>
      <c r="I193" s="184"/>
      <c r="L193" s="181"/>
      <c r="M193" s="185"/>
      <c r="N193" s="186"/>
      <c r="O193" s="186"/>
      <c r="P193" s="186"/>
      <c r="Q193" s="186"/>
      <c r="R193" s="186"/>
      <c r="S193" s="186"/>
      <c r="T193" s="187"/>
      <c r="AT193" s="182" t="s">
        <v>145</v>
      </c>
      <c r="AU193" s="182" t="s">
        <v>143</v>
      </c>
      <c r="AV193" s="14" t="s">
        <v>84</v>
      </c>
      <c r="AW193" s="14" t="s">
        <v>33</v>
      </c>
      <c r="AX193" s="14" t="s">
        <v>76</v>
      </c>
      <c r="AY193" s="182" t="s">
        <v>135</v>
      </c>
    </row>
    <row r="194" spans="1:65" s="13" customFormat="1" x14ac:dyDescent="0.2">
      <c r="B194" s="172"/>
      <c r="D194" s="173" t="s">
        <v>145</v>
      </c>
      <c r="E194" s="174" t="s">
        <v>1</v>
      </c>
      <c r="F194" s="175" t="s">
        <v>250</v>
      </c>
      <c r="H194" s="176">
        <v>1.84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145</v>
      </c>
      <c r="AU194" s="174" t="s">
        <v>143</v>
      </c>
      <c r="AV194" s="13" t="s">
        <v>143</v>
      </c>
      <c r="AW194" s="13" t="s">
        <v>33</v>
      </c>
      <c r="AX194" s="13" t="s">
        <v>76</v>
      </c>
      <c r="AY194" s="174" t="s">
        <v>135</v>
      </c>
    </row>
    <row r="195" spans="1:65" s="15" customFormat="1" x14ac:dyDescent="0.2">
      <c r="B195" s="199"/>
      <c r="D195" s="173" t="s">
        <v>145</v>
      </c>
      <c r="E195" s="200" t="s">
        <v>1</v>
      </c>
      <c r="F195" s="201" t="s">
        <v>172</v>
      </c>
      <c r="H195" s="202">
        <v>8.3539999999999992</v>
      </c>
      <c r="I195" s="203"/>
      <c r="L195" s="199"/>
      <c r="M195" s="204"/>
      <c r="N195" s="205"/>
      <c r="O195" s="205"/>
      <c r="P195" s="205"/>
      <c r="Q195" s="205"/>
      <c r="R195" s="205"/>
      <c r="S195" s="205"/>
      <c r="T195" s="206"/>
      <c r="AT195" s="200" t="s">
        <v>145</v>
      </c>
      <c r="AU195" s="200" t="s">
        <v>143</v>
      </c>
      <c r="AV195" s="15" t="s">
        <v>142</v>
      </c>
      <c r="AW195" s="15" t="s">
        <v>33</v>
      </c>
      <c r="AX195" s="15" t="s">
        <v>84</v>
      </c>
      <c r="AY195" s="200" t="s">
        <v>135</v>
      </c>
    </row>
    <row r="196" spans="1:65" s="2" customFormat="1" ht="21.75" customHeight="1" x14ac:dyDescent="0.2">
      <c r="A196" s="32"/>
      <c r="B196" s="157"/>
      <c r="C196" s="188" t="s">
        <v>251</v>
      </c>
      <c r="D196" s="188" t="s">
        <v>158</v>
      </c>
      <c r="E196" s="189" t="s">
        <v>252</v>
      </c>
      <c r="F196" s="190" t="s">
        <v>253</v>
      </c>
      <c r="G196" s="191" t="s">
        <v>254</v>
      </c>
      <c r="H196" s="192">
        <v>42.072000000000003</v>
      </c>
      <c r="I196" s="193"/>
      <c r="J196" s="194">
        <f>ROUND(I196*H196,2)</f>
        <v>0</v>
      </c>
      <c r="K196" s="195"/>
      <c r="L196" s="196"/>
      <c r="M196" s="197" t="s">
        <v>1</v>
      </c>
      <c r="N196" s="198" t="s">
        <v>42</v>
      </c>
      <c r="O196" s="58"/>
      <c r="P196" s="168">
        <f>O196*H196</f>
        <v>0</v>
      </c>
      <c r="Q196" s="168">
        <v>1E-3</v>
      </c>
      <c r="R196" s="168">
        <f>Q196*H196</f>
        <v>4.2072000000000005E-2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255</v>
      </c>
      <c r="AT196" s="170" t="s">
        <v>158</v>
      </c>
      <c r="AU196" s="170" t="s">
        <v>143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143</v>
      </c>
      <c r="BK196" s="171">
        <f>ROUND(I196*H196,2)</f>
        <v>0</v>
      </c>
      <c r="BL196" s="17" t="s">
        <v>165</v>
      </c>
      <c r="BM196" s="170" t="s">
        <v>256</v>
      </c>
    </row>
    <row r="197" spans="1:65" s="14" customFormat="1" x14ac:dyDescent="0.2">
      <c r="B197" s="181"/>
      <c r="D197" s="173" t="s">
        <v>145</v>
      </c>
      <c r="E197" s="182" t="s">
        <v>1</v>
      </c>
      <c r="F197" s="183" t="s">
        <v>257</v>
      </c>
      <c r="H197" s="182" t="s">
        <v>1</v>
      </c>
      <c r="I197" s="184"/>
      <c r="L197" s="181"/>
      <c r="M197" s="185"/>
      <c r="N197" s="186"/>
      <c r="O197" s="186"/>
      <c r="P197" s="186"/>
      <c r="Q197" s="186"/>
      <c r="R197" s="186"/>
      <c r="S197" s="186"/>
      <c r="T197" s="187"/>
      <c r="AT197" s="182" t="s">
        <v>145</v>
      </c>
      <c r="AU197" s="182" t="s">
        <v>143</v>
      </c>
      <c r="AV197" s="14" t="s">
        <v>84</v>
      </c>
      <c r="AW197" s="14" t="s">
        <v>33</v>
      </c>
      <c r="AX197" s="14" t="s">
        <v>76</v>
      </c>
      <c r="AY197" s="182" t="s">
        <v>135</v>
      </c>
    </row>
    <row r="198" spans="1:65" s="13" customFormat="1" x14ac:dyDescent="0.2">
      <c r="B198" s="172"/>
      <c r="D198" s="173" t="s">
        <v>145</v>
      </c>
      <c r="E198" s="174" t="s">
        <v>1</v>
      </c>
      <c r="F198" s="175" t="s">
        <v>258</v>
      </c>
      <c r="H198" s="176">
        <v>42.072000000000003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145</v>
      </c>
      <c r="AU198" s="174" t="s">
        <v>143</v>
      </c>
      <c r="AV198" s="13" t="s">
        <v>143</v>
      </c>
      <c r="AW198" s="13" t="s">
        <v>33</v>
      </c>
      <c r="AX198" s="13" t="s">
        <v>84</v>
      </c>
      <c r="AY198" s="174" t="s">
        <v>135</v>
      </c>
    </row>
    <row r="199" spans="1:65" s="2" customFormat="1" ht="21.75" customHeight="1" x14ac:dyDescent="0.2">
      <c r="A199" s="32"/>
      <c r="B199" s="157"/>
      <c r="C199" s="158" t="s">
        <v>259</v>
      </c>
      <c r="D199" s="158" t="s">
        <v>138</v>
      </c>
      <c r="E199" s="159" t="s">
        <v>260</v>
      </c>
      <c r="F199" s="160" t="s">
        <v>261</v>
      </c>
      <c r="G199" s="161" t="s">
        <v>141</v>
      </c>
      <c r="H199" s="162">
        <v>14.023999999999999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165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165</v>
      </c>
      <c r="BM199" s="170" t="s">
        <v>262</v>
      </c>
    </row>
    <row r="200" spans="1:65" s="13" customFormat="1" x14ac:dyDescent="0.2">
      <c r="B200" s="172"/>
      <c r="D200" s="173" t="s">
        <v>145</v>
      </c>
      <c r="E200" s="174" t="s">
        <v>1</v>
      </c>
      <c r="F200" s="175" t="s">
        <v>263</v>
      </c>
      <c r="H200" s="176">
        <v>14.023999999999999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145</v>
      </c>
      <c r="AU200" s="174" t="s">
        <v>143</v>
      </c>
      <c r="AV200" s="13" t="s">
        <v>143</v>
      </c>
      <c r="AW200" s="13" t="s">
        <v>33</v>
      </c>
      <c r="AX200" s="13" t="s">
        <v>84</v>
      </c>
      <c r="AY200" s="174" t="s">
        <v>135</v>
      </c>
    </row>
    <row r="201" spans="1:65" s="2" customFormat="1" ht="21.75" customHeight="1" x14ac:dyDescent="0.2">
      <c r="A201" s="32"/>
      <c r="B201" s="157"/>
      <c r="C201" s="158" t="s">
        <v>255</v>
      </c>
      <c r="D201" s="158" t="s">
        <v>138</v>
      </c>
      <c r="E201" s="159" t="s">
        <v>264</v>
      </c>
      <c r="F201" s="160" t="s">
        <v>265</v>
      </c>
      <c r="G201" s="161" t="s">
        <v>266</v>
      </c>
      <c r="H201" s="162">
        <v>21.454999999999998</v>
      </c>
      <c r="I201" s="163"/>
      <c r="J201" s="164">
        <f>ROUND(I201*H201,2)</f>
        <v>0</v>
      </c>
      <c r="K201" s="165"/>
      <c r="L201" s="33"/>
      <c r="M201" s="166" t="s">
        <v>1</v>
      </c>
      <c r="N201" s="167" t="s">
        <v>42</v>
      </c>
      <c r="O201" s="58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0" t="s">
        <v>165</v>
      </c>
      <c r="AT201" s="170" t="s">
        <v>138</v>
      </c>
      <c r="AU201" s="170" t="s">
        <v>143</v>
      </c>
      <c r="AY201" s="17" t="s">
        <v>135</v>
      </c>
      <c r="BE201" s="171">
        <f>IF(N201="základní",J201,0)</f>
        <v>0</v>
      </c>
      <c r="BF201" s="171">
        <f>IF(N201="snížená",J201,0)</f>
        <v>0</v>
      </c>
      <c r="BG201" s="171">
        <f>IF(N201="zákl. přenesená",J201,0)</f>
        <v>0</v>
      </c>
      <c r="BH201" s="171">
        <f>IF(N201="sníž. přenesená",J201,0)</f>
        <v>0</v>
      </c>
      <c r="BI201" s="171">
        <f>IF(N201="nulová",J201,0)</f>
        <v>0</v>
      </c>
      <c r="BJ201" s="17" t="s">
        <v>143</v>
      </c>
      <c r="BK201" s="171">
        <f>ROUND(I201*H201,2)</f>
        <v>0</v>
      </c>
      <c r="BL201" s="17" t="s">
        <v>165</v>
      </c>
      <c r="BM201" s="170" t="s">
        <v>267</v>
      </c>
    </row>
    <row r="202" spans="1:65" s="13" customFormat="1" x14ac:dyDescent="0.2">
      <c r="B202" s="172"/>
      <c r="D202" s="173" t="s">
        <v>145</v>
      </c>
      <c r="E202" s="174" t="s">
        <v>1</v>
      </c>
      <c r="F202" s="175" t="s">
        <v>268</v>
      </c>
      <c r="H202" s="176">
        <v>10.81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145</v>
      </c>
      <c r="AU202" s="174" t="s">
        <v>143</v>
      </c>
      <c r="AV202" s="13" t="s">
        <v>143</v>
      </c>
      <c r="AW202" s="13" t="s">
        <v>33</v>
      </c>
      <c r="AX202" s="13" t="s">
        <v>76</v>
      </c>
      <c r="AY202" s="174" t="s">
        <v>135</v>
      </c>
    </row>
    <row r="203" spans="1:65" s="13" customFormat="1" x14ac:dyDescent="0.2">
      <c r="B203" s="172"/>
      <c r="D203" s="173" t="s">
        <v>145</v>
      </c>
      <c r="E203" s="174" t="s">
        <v>1</v>
      </c>
      <c r="F203" s="175" t="s">
        <v>269</v>
      </c>
      <c r="H203" s="176">
        <v>4.8449999999999998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145</v>
      </c>
      <c r="AU203" s="174" t="s">
        <v>143</v>
      </c>
      <c r="AV203" s="13" t="s">
        <v>143</v>
      </c>
      <c r="AW203" s="13" t="s">
        <v>33</v>
      </c>
      <c r="AX203" s="13" t="s">
        <v>76</v>
      </c>
      <c r="AY203" s="174" t="s">
        <v>135</v>
      </c>
    </row>
    <row r="204" spans="1:65" s="13" customFormat="1" x14ac:dyDescent="0.2">
      <c r="B204" s="172"/>
      <c r="D204" s="173" t="s">
        <v>145</v>
      </c>
      <c r="E204" s="174" t="s">
        <v>1</v>
      </c>
      <c r="F204" s="175" t="s">
        <v>270</v>
      </c>
      <c r="H204" s="176">
        <v>4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145</v>
      </c>
      <c r="AU204" s="174" t="s">
        <v>143</v>
      </c>
      <c r="AV204" s="13" t="s">
        <v>143</v>
      </c>
      <c r="AW204" s="13" t="s">
        <v>33</v>
      </c>
      <c r="AX204" s="13" t="s">
        <v>76</v>
      </c>
      <c r="AY204" s="174" t="s">
        <v>135</v>
      </c>
    </row>
    <row r="205" spans="1:65" s="13" customFormat="1" x14ac:dyDescent="0.2">
      <c r="B205" s="172"/>
      <c r="D205" s="173" t="s">
        <v>145</v>
      </c>
      <c r="E205" s="174" t="s">
        <v>1</v>
      </c>
      <c r="F205" s="175" t="s">
        <v>271</v>
      </c>
      <c r="H205" s="176">
        <v>1.8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145</v>
      </c>
      <c r="AU205" s="174" t="s">
        <v>143</v>
      </c>
      <c r="AV205" s="13" t="s">
        <v>143</v>
      </c>
      <c r="AW205" s="13" t="s">
        <v>33</v>
      </c>
      <c r="AX205" s="13" t="s">
        <v>76</v>
      </c>
      <c r="AY205" s="174" t="s">
        <v>135</v>
      </c>
    </row>
    <row r="206" spans="1:65" s="15" customFormat="1" x14ac:dyDescent="0.2">
      <c r="B206" s="199"/>
      <c r="D206" s="173" t="s">
        <v>145</v>
      </c>
      <c r="E206" s="200" t="s">
        <v>1</v>
      </c>
      <c r="F206" s="201" t="s">
        <v>172</v>
      </c>
      <c r="H206" s="202">
        <v>21.454999999999998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145</v>
      </c>
      <c r="AU206" s="200" t="s">
        <v>143</v>
      </c>
      <c r="AV206" s="15" t="s">
        <v>142</v>
      </c>
      <c r="AW206" s="15" t="s">
        <v>33</v>
      </c>
      <c r="AX206" s="15" t="s">
        <v>84</v>
      </c>
      <c r="AY206" s="200" t="s">
        <v>135</v>
      </c>
    </row>
    <row r="207" spans="1:65" s="2" customFormat="1" ht="21.75" customHeight="1" x14ac:dyDescent="0.2">
      <c r="A207" s="32"/>
      <c r="B207" s="157"/>
      <c r="C207" s="158" t="s">
        <v>272</v>
      </c>
      <c r="D207" s="158" t="s">
        <v>138</v>
      </c>
      <c r="E207" s="159" t="s">
        <v>273</v>
      </c>
      <c r="F207" s="160" t="s">
        <v>274</v>
      </c>
      <c r="G207" s="161" t="s">
        <v>155</v>
      </c>
      <c r="H207" s="162">
        <v>10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165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165</v>
      </c>
      <c r="BM207" s="170" t="s">
        <v>275</v>
      </c>
    </row>
    <row r="208" spans="1:65" s="2" customFormat="1" ht="16.5" customHeight="1" x14ac:dyDescent="0.2">
      <c r="A208" s="32"/>
      <c r="B208" s="157"/>
      <c r="C208" s="188" t="s">
        <v>276</v>
      </c>
      <c r="D208" s="188" t="s">
        <v>158</v>
      </c>
      <c r="E208" s="189" t="s">
        <v>277</v>
      </c>
      <c r="F208" s="190" t="s">
        <v>278</v>
      </c>
      <c r="G208" s="191" t="s">
        <v>266</v>
      </c>
      <c r="H208" s="192">
        <v>23.600999999999999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6.0000000000000002E-5</v>
      </c>
      <c r="R208" s="168">
        <f>Q208*H208</f>
        <v>1.41606E-3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255</v>
      </c>
      <c r="AT208" s="170" t="s">
        <v>158</v>
      </c>
      <c r="AU208" s="170" t="s">
        <v>143</v>
      </c>
      <c r="AY208" s="17" t="s">
        <v>135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143</v>
      </c>
      <c r="BK208" s="171">
        <f>ROUND(I208*H208,2)</f>
        <v>0</v>
      </c>
      <c r="BL208" s="17" t="s">
        <v>165</v>
      </c>
      <c r="BM208" s="170" t="s">
        <v>279</v>
      </c>
    </row>
    <row r="209" spans="1:65" s="13" customFormat="1" x14ac:dyDescent="0.2">
      <c r="B209" s="172"/>
      <c r="D209" s="173" t="s">
        <v>145</v>
      </c>
      <c r="E209" s="174" t="s">
        <v>1</v>
      </c>
      <c r="F209" s="175" t="s">
        <v>280</v>
      </c>
      <c r="H209" s="176">
        <v>23.600999999999999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145</v>
      </c>
      <c r="AU209" s="174" t="s">
        <v>143</v>
      </c>
      <c r="AV209" s="13" t="s">
        <v>143</v>
      </c>
      <c r="AW209" s="13" t="s">
        <v>33</v>
      </c>
      <c r="AX209" s="13" t="s">
        <v>84</v>
      </c>
      <c r="AY209" s="174" t="s">
        <v>135</v>
      </c>
    </row>
    <row r="210" spans="1:65" s="2" customFormat="1" ht="21.75" customHeight="1" x14ac:dyDescent="0.2">
      <c r="A210" s="32"/>
      <c r="B210" s="157"/>
      <c r="C210" s="158" t="s">
        <v>281</v>
      </c>
      <c r="D210" s="158" t="s">
        <v>138</v>
      </c>
      <c r="E210" s="159" t="s">
        <v>282</v>
      </c>
      <c r="F210" s="160" t="s">
        <v>283</v>
      </c>
      <c r="G210" s="161" t="s">
        <v>200</v>
      </c>
      <c r="H210" s="162">
        <v>4.2999999999999997E-2</v>
      </c>
      <c r="I210" s="163"/>
      <c r="J210" s="164">
        <f>ROUND(I210*H210,2)</f>
        <v>0</v>
      </c>
      <c r="K210" s="165"/>
      <c r="L210" s="33"/>
      <c r="M210" s="166" t="s">
        <v>1</v>
      </c>
      <c r="N210" s="167" t="s">
        <v>42</v>
      </c>
      <c r="O210" s="58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165</v>
      </c>
      <c r="AT210" s="170" t="s">
        <v>138</v>
      </c>
      <c r="AU210" s="170" t="s">
        <v>143</v>
      </c>
      <c r="AY210" s="17" t="s">
        <v>135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143</v>
      </c>
      <c r="BK210" s="171">
        <f>ROUND(I210*H210,2)</f>
        <v>0</v>
      </c>
      <c r="BL210" s="17" t="s">
        <v>165</v>
      </c>
      <c r="BM210" s="170" t="s">
        <v>284</v>
      </c>
    </row>
    <row r="211" spans="1:65" s="2" customFormat="1" ht="21.75" customHeight="1" x14ac:dyDescent="0.2">
      <c r="A211" s="32"/>
      <c r="B211" s="157"/>
      <c r="C211" s="158" t="s">
        <v>285</v>
      </c>
      <c r="D211" s="158" t="s">
        <v>138</v>
      </c>
      <c r="E211" s="159" t="s">
        <v>286</v>
      </c>
      <c r="F211" s="160" t="s">
        <v>287</v>
      </c>
      <c r="G211" s="161" t="s">
        <v>200</v>
      </c>
      <c r="H211" s="162">
        <v>4.2999999999999997E-2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165</v>
      </c>
      <c r="AT211" s="170" t="s">
        <v>138</v>
      </c>
      <c r="AU211" s="170" t="s">
        <v>143</v>
      </c>
      <c r="AY211" s="17" t="s">
        <v>135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143</v>
      </c>
      <c r="BK211" s="171">
        <f>ROUND(I211*H211,2)</f>
        <v>0</v>
      </c>
      <c r="BL211" s="17" t="s">
        <v>165</v>
      </c>
      <c r="BM211" s="170" t="s">
        <v>288</v>
      </c>
    </row>
    <row r="212" spans="1:65" s="12" customFormat="1" ht="22.9" customHeight="1" x14ac:dyDescent="0.2">
      <c r="B212" s="144"/>
      <c r="D212" s="145" t="s">
        <v>75</v>
      </c>
      <c r="E212" s="155" t="s">
        <v>289</v>
      </c>
      <c r="F212" s="155" t="s">
        <v>290</v>
      </c>
      <c r="I212" s="147"/>
      <c r="J212" s="156">
        <f>BK212</f>
        <v>0</v>
      </c>
      <c r="L212" s="144"/>
      <c r="M212" s="149"/>
      <c r="N212" s="150"/>
      <c r="O212" s="150"/>
      <c r="P212" s="151">
        <f>SUM(P213:P222)</f>
        <v>0</v>
      </c>
      <c r="Q212" s="150"/>
      <c r="R212" s="151">
        <f>SUM(R213:R222)</f>
        <v>8.3000000000000001E-3</v>
      </c>
      <c r="S212" s="150"/>
      <c r="T212" s="152">
        <f>SUM(T213:T222)</f>
        <v>2.1179999999999997E-2</v>
      </c>
      <c r="AR212" s="145" t="s">
        <v>143</v>
      </c>
      <c r="AT212" s="153" t="s">
        <v>75</v>
      </c>
      <c r="AU212" s="153" t="s">
        <v>84</v>
      </c>
      <c r="AY212" s="145" t="s">
        <v>135</v>
      </c>
      <c r="BK212" s="154">
        <f>SUM(BK213:BK222)</f>
        <v>0</v>
      </c>
    </row>
    <row r="213" spans="1:65" s="2" customFormat="1" ht="16.5" customHeight="1" x14ac:dyDescent="0.2">
      <c r="A213" s="32"/>
      <c r="B213" s="157"/>
      <c r="C213" s="158" t="s">
        <v>291</v>
      </c>
      <c r="D213" s="158" t="s">
        <v>138</v>
      </c>
      <c r="E213" s="159" t="s">
        <v>292</v>
      </c>
      <c r="F213" s="160" t="s">
        <v>293</v>
      </c>
      <c r="G213" s="161" t="s">
        <v>266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1.98E-3</v>
      </c>
      <c r="T213" s="169">
        <f>S213*H213</f>
        <v>1.188E-2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165</v>
      </c>
      <c r="AT213" s="170" t="s">
        <v>138</v>
      </c>
      <c r="AU213" s="170" t="s">
        <v>143</v>
      </c>
      <c r="AY213" s="17" t="s">
        <v>135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143</v>
      </c>
      <c r="BK213" s="171">
        <f>ROUND(I213*H213,2)</f>
        <v>0</v>
      </c>
      <c r="BL213" s="17" t="s">
        <v>165</v>
      </c>
      <c r="BM213" s="170" t="s">
        <v>294</v>
      </c>
    </row>
    <row r="214" spans="1:65" s="2" customFormat="1" ht="16.5" customHeight="1" x14ac:dyDescent="0.2">
      <c r="A214" s="32"/>
      <c r="B214" s="157"/>
      <c r="C214" s="158" t="s">
        <v>295</v>
      </c>
      <c r="D214" s="158" t="s">
        <v>138</v>
      </c>
      <c r="E214" s="159" t="s">
        <v>296</v>
      </c>
      <c r="F214" s="160" t="s">
        <v>297</v>
      </c>
      <c r="G214" s="161" t="s">
        <v>266</v>
      </c>
      <c r="H214" s="162">
        <v>2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1.7700000000000001E-3</v>
      </c>
      <c r="R214" s="168">
        <f>Q214*H214</f>
        <v>3.5400000000000002E-3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165</v>
      </c>
      <c r="AT214" s="170" t="s">
        <v>138</v>
      </c>
      <c r="AU214" s="170" t="s">
        <v>143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143</v>
      </c>
      <c r="BK214" s="171">
        <f>ROUND(I214*H214,2)</f>
        <v>0</v>
      </c>
      <c r="BL214" s="17" t="s">
        <v>165</v>
      </c>
      <c r="BM214" s="170" t="s">
        <v>298</v>
      </c>
    </row>
    <row r="215" spans="1:65" s="2" customFormat="1" ht="16.5" customHeight="1" x14ac:dyDescent="0.2">
      <c r="A215" s="32"/>
      <c r="B215" s="157"/>
      <c r="C215" s="158" t="s">
        <v>299</v>
      </c>
      <c r="D215" s="158" t="s">
        <v>138</v>
      </c>
      <c r="E215" s="159" t="s">
        <v>300</v>
      </c>
      <c r="F215" s="160" t="s">
        <v>301</v>
      </c>
      <c r="G215" s="161" t="s">
        <v>266</v>
      </c>
      <c r="H215" s="162">
        <v>7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4.6000000000000001E-4</v>
      </c>
      <c r="R215" s="168">
        <f>Q215*H215</f>
        <v>3.2200000000000002E-3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165</v>
      </c>
      <c r="AT215" s="170" t="s">
        <v>138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165</v>
      </c>
      <c r="BM215" s="170" t="s">
        <v>302</v>
      </c>
    </row>
    <row r="216" spans="1:65" s="2" customFormat="1" ht="16.5" customHeight="1" x14ac:dyDescent="0.2">
      <c r="A216" s="32"/>
      <c r="B216" s="157"/>
      <c r="C216" s="158" t="s">
        <v>303</v>
      </c>
      <c r="D216" s="158" t="s">
        <v>138</v>
      </c>
      <c r="E216" s="159" t="s">
        <v>304</v>
      </c>
      <c r="F216" s="160" t="s">
        <v>305</v>
      </c>
      <c r="G216" s="161" t="s">
        <v>266</v>
      </c>
      <c r="H216" s="162">
        <v>2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7.6999999999999996E-4</v>
      </c>
      <c r="R216" s="168">
        <f>Q216*H216</f>
        <v>1.5399999999999999E-3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165</v>
      </c>
      <c r="AT216" s="170" t="s">
        <v>138</v>
      </c>
      <c r="AU216" s="170" t="s">
        <v>143</v>
      </c>
      <c r="AY216" s="17" t="s">
        <v>135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143</v>
      </c>
      <c r="BK216" s="171">
        <f>ROUND(I216*H216,2)</f>
        <v>0</v>
      </c>
      <c r="BL216" s="17" t="s">
        <v>165</v>
      </c>
      <c r="BM216" s="170" t="s">
        <v>306</v>
      </c>
    </row>
    <row r="217" spans="1:65" s="2" customFormat="1" ht="16.5" customHeight="1" x14ac:dyDescent="0.2">
      <c r="A217" s="32"/>
      <c r="B217" s="157"/>
      <c r="C217" s="158" t="s">
        <v>307</v>
      </c>
      <c r="D217" s="158" t="s">
        <v>138</v>
      </c>
      <c r="E217" s="159" t="s">
        <v>308</v>
      </c>
      <c r="F217" s="160" t="s">
        <v>309</v>
      </c>
      <c r="G217" s="161" t="s">
        <v>155</v>
      </c>
      <c r="H217" s="162">
        <v>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3.0999999999999999E-3</v>
      </c>
      <c r="T217" s="169">
        <f>S217*H217</f>
        <v>9.2999999999999992E-3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165</v>
      </c>
      <c r="AT217" s="170" t="s">
        <v>138</v>
      </c>
      <c r="AU217" s="170" t="s">
        <v>143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143</v>
      </c>
      <c r="BK217" s="171">
        <f>ROUND(I217*H217,2)</f>
        <v>0</v>
      </c>
      <c r="BL217" s="17" t="s">
        <v>165</v>
      </c>
      <c r="BM217" s="170" t="s">
        <v>310</v>
      </c>
    </row>
    <row r="218" spans="1:65" s="14" customFormat="1" x14ac:dyDescent="0.2">
      <c r="B218" s="181"/>
      <c r="D218" s="173" t="s">
        <v>145</v>
      </c>
      <c r="E218" s="182" t="s">
        <v>1</v>
      </c>
      <c r="F218" s="183" t="s">
        <v>311</v>
      </c>
      <c r="H218" s="182" t="s">
        <v>1</v>
      </c>
      <c r="I218" s="184"/>
      <c r="L218" s="181"/>
      <c r="M218" s="185"/>
      <c r="N218" s="186"/>
      <c r="O218" s="186"/>
      <c r="P218" s="186"/>
      <c r="Q218" s="186"/>
      <c r="R218" s="186"/>
      <c r="S218" s="186"/>
      <c r="T218" s="187"/>
      <c r="AT218" s="182" t="s">
        <v>145</v>
      </c>
      <c r="AU218" s="182" t="s">
        <v>143</v>
      </c>
      <c r="AV218" s="14" t="s">
        <v>84</v>
      </c>
      <c r="AW218" s="14" t="s">
        <v>33</v>
      </c>
      <c r="AX218" s="14" t="s">
        <v>76</v>
      </c>
      <c r="AY218" s="182" t="s">
        <v>135</v>
      </c>
    </row>
    <row r="219" spans="1:65" s="13" customFormat="1" x14ac:dyDescent="0.2">
      <c r="B219" s="172"/>
      <c r="D219" s="173" t="s">
        <v>145</v>
      </c>
      <c r="E219" s="174" t="s">
        <v>1</v>
      </c>
      <c r="F219" s="175" t="s">
        <v>136</v>
      </c>
      <c r="H219" s="176">
        <v>3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84</v>
      </c>
      <c r="AY219" s="174" t="s">
        <v>135</v>
      </c>
    </row>
    <row r="220" spans="1:65" s="2" customFormat="1" ht="16.5" customHeight="1" x14ac:dyDescent="0.2">
      <c r="A220" s="32"/>
      <c r="B220" s="157"/>
      <c r="C220" s="158" t="s">
        <v>312</v>
      </c>
      <c r="D220" s="158" t="s">
        <v>138</v>
      </c>
      <c r="E220" s="159" t="s">
        <v>313</v>
      </c>
      <c r="F220" s="160" t="s">
        <v>314</v>
      </c>
      <c r="G220" s="161" t="s">
        <v>266</v>
      </c>
      <c r="H220" s="162">
        <v>11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165</v>
      </c>
      <c r="AT220" s="170" t="s">
        <v>138</v>
      </c>
      <c r="AU220" s="170" t="s">
        <v>143</v>
      </c>
      <c r="AY220" s="17" t="s">
        <v>135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143</v>
      </c>
      <c r="BK220" s="171">
        <f>ROUND(I220*H220,2)</f>
        <v>0</v>
      </c>
      <c r="BL220" s="17" t="s">
        <v>165</v>
      </c>
      <c r="BM220" s="170" t="s">
        <v>315</v>
      </c>
    </row>
    <row r="221" spans="1:65" s="2" customFormat="1" ht="21.75" customHeight="1" x14ac:dyDescent="0.2">
      <c r="A221" s="32"/>
      <c r="B221" s="157"/>
      <c r="C221" s="158" t="s">
        <v>316</v>
      </c>
      <c r="D221" s="158" t="s">
        <v>138</v>
      </c>
      <c r="E221" s="159" t="s">
        <v>317</v>
      </c>
      <c r="F221" s="160" t="s">
        <v>318</v>
      </c>
      <c r="G221" s="161" t="s">
        <v>200</v>
      </c>
      <c r="H221" s="162">
        <v>8.0000000000000002E-3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165</v>
      </c>
      <c r="AT221" s="170" t="s">
        <v>138</v>
      </c>
      <c r="AU221" s="170" t="s">
        <v>143</v>
      </c>
      <c r="AY221" s="17" t="s">
        <v>135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143</v>
      </c>
      <c r="BK221" s="171">
        <f>ROUND(I221*H221,2)</f>
        <v>0</v>
      </c>
      <c r="BL221" s="17" t="s">
        <v>165</v>
      </c>
      <c r="BM221" s="170" t="s">
        <v>319</v>
      </c>
    </row>
    <row r="222" spans="1:65" s="2" customFormat="1" ht="21.75" customHeight="1" x14ac:dyDescent="0.2">
      <c r="A222" s="32"/>
      <c r="B222" s="157"/>
      <c r="C222" s="158" t="s">
        <v>320</v>
      </c>
      <c r="D222" s="158" t="s">
        <v>138</v>
      </c>
      <c r="E222" s="159" t="s">
        <v>321</v>
      </c>
      <c r="F222" s="160" t="s">
        <v>322</v>
      </c>
      <c r="G222" s="161" t="s">
        <v>200</v>
      </c>
      <c r="H222" s="162">
        <v>8.0000000000000002E-3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165</v>
      </c>
      <c r="AT222" s="170" t="s">
        <v>138</v>
      </c>
      <c r="AU222" s="170" t="s">
        <v>143</v>
      </c>
      <c r="AY222" s="17" t="s">
        <v>135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143</v>
      </c>
      <c r="BK222" s="171">
        <f>ROUND(I222*H222,2)</f>
        <v>0</v>
      </c>
      <c r="BL222" s="17" t="s">
        <v>165</v>
      </c>
      <c r="BM222" s="170" t="s">
        <v>323</v>
      </c>
    </row>
    <row r="223" spans="1:65" s="12" customFormat="1" ht="22.9" customHeight="1" x14ac:dyDescent="0.2">
      <c r="B223" s="144"/>
      <c r="D223" s="145" t="s">
        <v>75</v>
      </c>
      <c r="E223" s="155" t="s">
        <v>324</v>
      </c>
      <c r="F223" s="155" t="s">
        <v>325</v>
      </c>
      <c r="I223" s="147"/>
      <c r="J223" s="156">
        <f>BK223</f>
        <v>0</v>
      </c>
      <c r="L223" s="144"/>
      <c r="M223" s="149"/>
      <c r="N223" s="150"/>
      <c r="O223" s="150"/>
      <c r="P223" s="151">
        <f>SUM(P224:P234)</f>
        <v>0</v>
      </c>
      <c r="Q223" s="150"/>
      <c r="R223" s="151">
        <f>SUM(R224:R234)</f>
        <v>2.018E-2</v>
      </c>
      <c r="S223" s="150"/>
      <c r="T223" s="152">
        <f>SUM(T224:T234)</f>
        <v>2.7999999999999995E-3</v>
      </c>
      <c r="AR223" s="145" t="s">
        <v>143</v>
      </c>
      <c r="AT223" s="153" t="s">
        <v>75</v>
      </c>
      <c r="AU223" s="153" t="s">
        <v>84</v>
      </c>
      <c r="AY223" s="145" t="s">
        <v>135</v>
      </c>
      <c r="BK223" s="154">
        <f>SUM(BK224:BK234)</f>
        <v>0</v>
      </c>
    </row>
    <row r="224" spans="1:65" s="2" customFormat="1" ht="16.5" customHeight="1" x14ac:dyDescent="0.2">
      <c r="A224" s="32"/>
      <c r="B224" s="157"/>
      <c r="C224" s="158" t="s">
        <v>326</v>
      </c>
      <c r="D224" s="158" t="s">
        <v>138</v>
      </c>
      <c r="E224" s="159" t="s">
        <v>327</v>
      </c>
      <c r="F224" s="160" t="s">
        <v>328</v>
      </c>
      <c r="G224" s="161" t="s">
        <v>266</v>
      </c>
      <c r="H224" s="162">
        <v>10</v>
      </c>
      <c r="I224" s="163"/>
      <c r="J224" s="164">
        <f t="shared" ref="J224:J234" si="0"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 t="shared" ref="P224:P234" si="1">O224*H224</f>
        <v>0</v>
      </c>
      <c r="Q224" s="168">
        <v>0</v>
      </c>
      <c r="R224" s="168">
        <f t="shared" ref="R224:R234" si="2">Q224*H224</f>
        <v>0</v>
      </c>
      <c r="S224" s="168">
        <v>2.7999999999999998E-4</v>
      </c>
      <c r="T224" s="169">
        <f t="shared" ref="T224:T234" si="3">S224*H224</f>
        <v>2.7999999999999995E-3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165</v>
      </c>
      <c r="AT224" s="170" t="s">
        <v>138</v>
      </c>
      <c r="AU224" s="170" t="s">
        <v>143</v>
      </c>
      <c r="AY224" s="17" t="s">
        <v>135</v>
      </c>
      <c r="BE224" s="171">
        <f t="shared" ref="BE224:BE234" si="4">IF(N224="základní",J224,0)</f>
        <v>0</v>
      </c>
      <c r="BF224" s="171">
        <f t="shared" ref="BF224:BF234" si="5">IF(N224="snížená",J224,0)</f>
        <v>0</v>
      </c>
      <c r="BG224" s="171">
        <f t="shared" ref="BG224:BG234" si="6">IF(N224="zákl. přenesená",J224,0)</f>
        <v>0</v>
      </c>
      <c r="BH224" s="171">
        <f t="shared" ref="BH224:BH234" si="7">IF(N224="sníž. přenesená",J224,0)</f>
        <v>0</v>
      </c>
      <c r="BI224" s="171">
        <f t="shared" ref="BI224:BI234" si="8">IF(N224="nulová",J224,0)</f>
        <v>0</v>
      </c>
      <c r="BJ224" s="17" t="s">
        <v>143</v>
      </c>
      <c r="BK224" s="171">
        <f t="shared" ref="BK224:BK234" si="9">ROUND(I224*H224,2)</f>
        <v>0</v>
      </c>
      <c r="BL224" s="17" t="s">
        <v>165</v>
      </c>
      <c r="BM224" s="170" t="s">
        <v>329</v>
      </c>
    </row>
    <row r="225" spans="1:65" s="2" customFormat="1" ht="21.75" customHeight="1" x14ac:dyDescent="0.2">
      <c r="A225" s="32"/>
      <c r="B225" s="157"/>
      <c r="C225" s="158" t="s">
        <v>330</v>
      </c>
      <c r="D225" s="158" t="s">
        <v>138</v>
      </c>
      <c r="E225" s="159" t="s">
        <v>331</v>
      </c>
      <c r="F225" s="160" t="s">
        <v>332</v>
      </c>
      <c r="G225" s="161" t="s">
        <v>266</v>
      </c>
      <c r="H225" s="162">
        <v>20</v>
      </c>
      <c r="I225" s="163"/>
      <c r="J225" s="164">
        <f t="shared" si="0"/>
        <v>0</v>
      </c>
      <c r="K225" s="165"/>
      <c r="L225" s="33"/>
      <c r="M225" s="166" t="s">
        <v>1</v>
      </c>
      <c r="N225" s="167" t="s">
        <v>42</v>
      </c>
      <c r="O225" s="58"/>
      <c r="P225" s="168">
        <f t="shared" si="1"/>
        <v>0</v>
      </c>
      <c r="Q225" s="168">
        <v>4.2000000000000002E-4</v>
      </c>
      <c r="R225" s="168">
        <f t="shared" si="2"/>
        <v>8.4000000000000012E-3</v>
      </c>
      <c r="S225" s="168">
        <v>0</v>
      </c>
      <c r="T225" s="169">
        <f t="shared" si="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165</v>
      </c>
      <c r="AT225" s="170" t="s">
        <v>138</v>
      </c>
      <c r="AU225" s="170" t="s">
        <v>143</v>
      </c>
      <c r="AY225" s="17" t="s">
        <v>135</v>
      </c>
      <c r="BE225" s="171">
        <f t="shared" si="4"/>
        <v>0</v>
      </c>
      <c r="BF225" s="171">
        <f t="shared" si="5"/>
        <v>0</v>
      </c>
      <c r="BG225" s="171">
        <f t="shared" si="6"/>
        <v>0</v>
      </c>
      <c r="BH225" s="171">
        <f t="shared" si="7"/>
        <v>0</v>
      </c>
      <c r="BI225" s="171">
        <f t="shared" si="8"/>
        <v>0</v>
      </c>
      <c r="BJ225" s="17" t="s">
        <v>143</v>
      </c>
      <c r="BK225" s="171">
        <f t="shared" si="9"/>
        <v>0</v>
      </c>
      <c r="BL225" s="17" t="s">
        <v>165</v>
      </c>
      <c r="BM225" s="170" t="s">
        <v>333</v>
      </c>
    </row>
    <row r="226" spans="1:65" s="2" customFormat="1" ht="21.75" customHeight="1" x14ac:dyDescent="0.2">
      <c r="A226" s="32"/>
      <c r="B226" s="157"/>
      <c r="C226" s="188" t="s">
        <v>334</v>
      </c>
      <c r="D226" s="188" t="s">
        <v>158</v>
      </c>
      <c r="E226" s="189" t="s">
        <v>335</v>
      </c>
      <c r="F226" s="190" t="s">
        <v>336</v>
      </c>
      <c r="G226" s="191" t="s">
        <v>266</v>
      </c>
      <c r="H226" s="192">
        <v>7</v>
      </c>
      <c r="I226" s="193"/>
      <c r="J226" s="194">
        <f t="shared" si="0"/>
        <v>0</v>
      </c>
      <c r="K226" s="195"/>
      <c r="L226" s="196"/>
      <c r="M226" s="197" t="s">
        <v>1</v>
      </c>
      <c r="N226" s="198" t="s">
        <v>42</v>
      </c>
      <c r="O226" s="58"/>
      <c r="P226" s="168">
        <f t="shared" si="1"/>
        <v>0</v>
      </c>
      <c r="Q226" s="168">
        <v>1.1E-4</v>
      </c>
      <c r="R226" s="168">
        <f t="shared" si="2"/>
        <v>7.7000000000000007E-4</v>
      </c>
      <c r="S226" s="168">
        <v>0</v>
      </c>
      <c r="T226" s="169">
        <f t="shared" si="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255</v>
      </c>
      <c r="AT226" s="170" t="s">
        <v>158</v>
      </c>
      <c r="AU226" s="170" t="s">
        <v>143</v>
      </c>
      <c r="AY226" s="17" t="s">
        <v>135</v>
      </c>
      <c r="BE226" s="171">
        <f t="shared" si="4"/>
        <v>0</v>
      </c>
      <c r="BF226" s="171">
        <f t="shared" si="5"/>
        <v>0</v>
      </c>
      <c r="BG226" s="171">
        <f t="shared" si="6"/>
        <v>0</v>
      </c>
      <c r="BH226" s="171">
        <f t="shared" si="7"/>
        <v>0</v>
      </c>
      <c r="BI226" s="171">
        <f t="shared" si="8"/>
        <v>0</v>
      </c>
      <c r="BJ226" s="17" t="s">
        <v>143</v>
      </c>
      <c r="BK226" s="171">
        <f t="shared" si="9"/>
        <v>0</v>
      </c>
      <c r="BL226" s="17" t="s">
        <v>165</v>
      </c>
      <c r="BM226" s="170" t="s">
        <v>337</v>
      </c>
    </row>
    <row r="227" spans="1:65" s="2" customFormat="1" ht="21.75" customHeight="1" x14ac:dyDescent="0.2">
      <c r="A227" s="32"/>
      <c r="B227" s="157"/>
      <c r="C227" s="188" t="s">
        <v>338</v>
      </c>
      <c r="D227" s="188" t="s">
        <v>158</v>
      </c>
      <c r="E227" s="189" t="s">
        <v>339</v>
      </c>
      <c r="F227" s="190" t="s">
        <v>340</v>
      </c>
      <c r="G227" s="191" t="s">
        <v>266</v>
      </c>
      <c r="H227" s="192">
        <v>7</v>
      </c>
      <c r="I227" s="193"/>
      <c r="J227" s="194">
        <f t="shared" si="0"/>
        <v>0</v>
      </c>
      <c r="K227" s="195"/>
      <c r="L227" s="196"/>
      <c r="M227" s="197" t="s">
        <v>1</v>
      </c>
      <c r="N227" s="198" t="s">
        <v>42</v>
      </c>
      <c r="O227" s="58"/>
      <c r="P227" s="168">
        <f t="shared" si="1"/>
        <v>0</v>
      </c>
      <c r="Q227" s="168">
        <v>1.7000000000000001E-4</v>
      </c>
      <c r="R227" s="168">
        <f t="shared" si="2"/>
        <v>1.1900000000000001E-3</v>
      </c>
      <c r="S227" s="168">
        <v>0</v>
      </c>
      <c r="T227" s="169">
        <f t="shared" si="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255</v>
      </c>
      <c r="AT227" s="170" t="s">
        <v>158</v>
      </c>
      <c r="AU227" s="170" t="s">
        <v>143</v>
      </c>
      <c r="AY227" s="17" t="s">
        <v>135</v>
      </c>
      <c r="BE227" s="171">
        <f t="shared" si="4"/>
        <v>0</v>
      </c>
      <c r="BF227" s="171">
        <f t="shared" si="5"/>
        <v>0</v>
      </c>
      <c r="BG227" s="171">
        <f t="shared" si="6"/>
        <v>0</v>
      </c>
      <c r="BH227" s="171">
        <f t="shared" si="7"/>
        <v>0</v>
      </c>
      <c r="BI227" s="171">
        <f t="shared" si="8"/>
        <v>0</v>
      </c>
      <c r="BJ227" s="17" t="s">
        <v>143</v>
      </c>
      <c r="BK227" s="171">
        <f t="shared" si="9"/>
        <v>0</v>
      </c>
      <c r="BL227" s="17" t="s">
        <v>165</v>
      </c>
      <c r="BM227" s="170" t="s">
        <v>341</v>
      </c>
    </row>
    <row r="228" spans="1:65" s="2" customFormat="1" ht="21.75" customHeight="1" x14ac:dyDescent="0.2">
      <c r="A228" s="32"/>
      <c r="B228" s="157"/>
      <c r="C228" s="188" t="s">
        <v>342</v>
      </c>
      <c r="D228" s="188" t="s">
        <v>158</v>
      </c>
      <c r="E228" s="189" t="s">
        <v>343</v>
      </c>
      <c r="F228" s="190" t="s">
        <v>344</v>
      </c>
      <c r="G228" s="191" t="s">
        <v>266</v>
      </c>
      <c r="H228" s="192">
        <v>6</v>
      </c>
      <c r="I228" s="193"/>
      <c r="J228" s="194">
        <f t="shared" si="0"/>
        <v>0</v>
      </c>
      <c r="K228" s="195"/>
      <c r="L228" s="196"/>
      <c r="M228" s="197" t="s">
        <v>1</v>
      </c>
      <c r="N228" s="198" t="s">
        <v>42</v>
      </c>
      <c r="O228" s="58"/>
      <c r="P228" s="168">
        <f t="shared" si="1"/>
        <v>0</v>
      </c>
      <c r="Q228" s="168">
        <v>2.7E-4</v>
      </c>
      <c r="R228" s="168">
        <f t="shared" si="2"/>
        <v>1.6199999999999999E-3</v>
      </c>
      <c r="S228" s="168">
        <v>0</v>
      </c>
      <c r="T228" s="169">
        <f t="shared" si="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255</v>
      </c>
      <c r="AT228" s="170" t="s">
        <v>158</v>
      </c>
      <c r="AU228" s="170" t="s">
        <v>143</v>
      </c>
      <c r="AY228" s="17" t="s">
        <v>135</v>
      </c>
      <c r="BE228" s="171">
        <f t="shared" si="4"/>
        <v>0</v>
      </c>
      <c r="BF228" s="171">
        <f t="shared" si="5"/>
        <v>0</v>
      </c>
      <c r="BG228" s="171">
        <f t="shared" si="6"/>
        <v>0</v>
      </c>
      <c r="BH228" s="171">
        <f t="shared" si="7"/>
        <v>0</v>
      </c>
      <c r="BI228" s="171">
        <f t="shared" si="8"/>
        <v>0</v>
      </c>
      <c r="BJ228" s="17" t="s">
        <v>143</v>
      </c>
      <c r="BK228" s="171">
        <f t="shared" si="9"/>
        <v>0</v>
      </c>
      <c r="BL228" s="17" t="s">
        <v>165</v>
      </c>
      <c r="BM228" s="170" t="s">
        <v>345</v>
      </c>
    </row>
    <row r="229" spans="1:65" s="2" customFormat="1" ht="21.75" customHeight="1" x14ac:dyDescent="0.2">
      <c r="A229" s="32"/>
      <c r="B229" s="157"/>
      <c r="C229" s="158" t="s">
        <v>151</v>
      </c>
      <c r="D229" s="158" t="s">
        <v>138</v>
      </c>
      <c r="E229" s="159" t="s">
        <v>346</v>
      </c>
      <c r="F229" s="160" t="s">
        <v>347</v>
      </c>
      <c r="G229" s="161" t="s">
        <v>348</v>
      </c>
      <c r="H229" s="162">
        <v>1</v>
      </c>
      <c r="I229" s="163"/>
      <c r="J229" s="164">
        <f t="shared" si="0"/>
        <v>0</v>
      </c>
      <c r="K229" s="165"/>
      <c r="L229" s="33"/>
      <c r="M229" s="166" t="s">
        <v>1</v>
      </c>
      <c r="N229" s="167" t="s">
        <v>42</v>
      </c>
      <c r="O229" s="58"/>
      <c r="P229" s="168">
        <f t="shared" si="1"/>
        <v>0</v>
      </c>
      <c r="Q229" s="168">
        <v>0</v>
      </c>
      <c r="R229" s="168">
        <f t="shared" si="2"/>
        <v>0</v>
      </c>
      <c r="S229" s="168">
        <v>0</v>
      </c>
      <c r="T229" s="169">
        <f t="shared" si="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165</v>
      </c>
      <c r="AT229" s="170" t="s">
        <v>138</v>
      </c>
      <c r="AU229" s="170" t="s">
        <v>143</v>
      </c>
      <c r="AY229" s="17" t="s">
        <v>135</v>
      </c>
      <c r="BE229" s="171">
        <f t="shared" si="4"/>
        <v>0</v>
      </c>
      <c r="BF229" s="171">
        <f t="shared" si="5"/>
        <v>0</v>
      </c>
      <c r="BG229" s="171">
        <f t="shared" si="6"/>
        <v>0</v>
      </c>
      <c r="BH229" s="171">
        <f t="shared" si="7"/>
        <v>0</v>
      </c>
      <c r="BI229" s="171">
        <f t="shared" si="8"/>
        <v>0</v>
      </c>
      <c r="BJ229" s="17" t="s">
        <v>143</v>
      </c>
      <c r="BK229" s="171">
        <f t="shared" si="9"/>
        <v>0</v>
      </c>
      <c r="BL229" s="17" t="s">
        <v>165</v>
      </c>
      <c r="BM229" s="170" t="s">
        <v>349</v>
      </c>
    </row>
    <row r="230" spans="1:65" s="2" customFormat="1" ht="21.75" customHeight="1" x14ac:dyDescent="0.2">
      <c r="A230" s="32"/>
      <c r="B230" s="157"/>
      <c r="C230" s="158" t="s">
        <v>350</v>
      </c>
      <c r="D230" s="158" t="s">
        <v>138</v>
      </c>
      <c r="E230" s="159" t="s">
        <v>351</v>
      </c>
      <c r="F230" s="160" t="s">
        <v>352</v>
      </c>
      <c r="G230" s="161" t="s">
        <v>348</v>
      </c>
      <c r="H230" s="162">
        <v>1</v>
      </c>
      <c r="I230" s="163"/>
      <c r="J230" s="164">
        <f t="shared" si="0"/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si="1"/>
        <v>0</v>
      </c>
      <c r="Q230" s="168">
        <v>0</v>
      </c>
      <c r="R230" s="168">
        <f t="shared" si="2"/>
        <v>0</v>
      </c>
      <c r="S230" s="168">
        <v>0</v>
      </c>
      <c r="T230" s="169">
        <f t="shared" si="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165</v>
      </c>
      <c r="AT230" s="170" t="s">
        <v>138</v>
      </c>
      <c r="AU230" s="170" t="s">
        <v>143</v>
      </c>
      <c r="AY230" s="17" t="s">
        <v>135</v>
      </c>
      <c r="BE230" s="171">
        <f t="shared" si="4"/>
        <v>0</v>
      </c>
      <c r="BF230" s="171">
        <f t="shared" si="5"/>
        <v>0</v>
      </c>
      <c r="BG230" s="171">
        <f t="shared" si="6"/>
        <v>0</v>
      </c>
      <c r="BH230" s="171">
        <f t="shared" si="7"/>
        <v>0</v>
      </c>
      <c r="BI230" s="171">
        <f t="shared" si="8"/>
        <v>0</v>
      </c>
      <c r="BJ230" s="17" t="s">
        <v>143</v>
      </c>
      <c r="BK230" s="171">
        <f t="shared" si="9"/>
        <v>0</v>
      </c>
      <c r="BL230" s="17" t="s">
        <v>165</v>
      </c>
      <c r="BM230" s="170" t="s">
        <v>353</v>
      </c>
    </row>
    <row r="231" spans="1:65" s="2" customFormat="1" ht="21.75" customHeight="1" x14ac:dyDescent="0.2">
      <c r="A231" s="32"/>
      <c r="B231" s="157"/>
      <c r="C231" s="158" t="s">
        <v>354</v>
      </c>
      <c r="D231" s="158" t="s">
        <v>138</v>
      </c>
      <c r="E231" s="159" t="s">
        <v>355</v>
      </c>
      <c r="F231" s="160" t="s">
        <v>356</v>
      </c>
      <c r="G231" s="161" t="s">
        <v>266</v>
      </c>
      <c r="H231" s="162">
        <v>20</v>
      </c>
      <c r="I231" s="163"/>
      <c r="J231" s="164">
        <f t="shared" si="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"/>
        <v>0</v>
      </c>
      <c r="Q231" s="168">
        <v>4.0000000000000002E-4</v>
      </c>
      <c r="R231" s="168">
        <f t="shared" si="2"/>
        <v>8.0000000000000002E-3</v>
      </c>
      <c r="S231" s="168">
        <v>0</v>
      </c>
      <c r="T231" s="169">
        <f t="shared" si="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165</v>
      </c>
      <c r="AT231" s="170" t="s">
        <v>138</v>
      </c>
      <c r="AU231" s="170" t="s">
        <v>143</v>
      </c>
      <c r="AY231" s="17" t="s">
        <v>135</v>
      </c>
      <c r="BE231" s="171">
        <f t="shared" si="4"/>
        <v>0</v>
      </c>
      <c r="BF231" s="171">
        <f t="shared" si="5"/>
        <v>0</v>
      </c>
      <c r="BG231" s="171">
        <f t="shared" si="6"/>
        <v>0</v>
      </c>
      <c r="BH231" s="171">
        <f t="shared" si="7"/>
        <v>0</v>
      </c>
      <c r="BI231" s="171">
        <f t="shared" si="8"/>
        <v>0</v>
      </c>
      <c r="BJ231" s="17" t="s">
        <v>143</v>
      </c>
      <c r="BK231" s="171">
        <f t="shared" si="9"/>
        <v>0</v>
      </c>
      <c r="BL231" s="17" t="s">
        <v>165</v>
      </c>
      <c r="BM231" s="170" t="s">
        <v>357</v>
      </c>
    </row>
    <row r="232" spans="1:65" s="2" customFormat="1" ht="16.5" customHeight="1" x14ac:dyDescent="0.2">
      <c r="A232" s="32"/>
      <c r="B232" s="157"/>
      <c r="C232" s="158" t="s">
        <v>358</v>
      </c>
      <c r="D232" s="158" t="s">
        <v>138</v>
      </c>
      <c r="E232" s="159" t="s">
        <v>359</v>
      </c>
      <c r="F232" s="160" t="s">
        <v>360</v>
      </c>
      <c r="G232" s="161" t="s">
        <v>266</v>
      </c>
      <c r="H232" s="162">
        <v>20</v>
      </c>
      <c r="I232" s="163"/>
      <c r="J232" s="164">
        <f t="shared" si="0"/>
        <v>0</v>
      </c>
      <c r="K232" s="165"/>
      <c r="L232" s="33"/>
      <c r="M232" s="166" t="s">
        <v>1</v>
      </c>
      <c r="N232" s="167" t="s">
        <v>42</v>
      </c>
      <c r="O232" s="58"/>
      <c r="P232" s="168">
        <f t="shared" si="1"/>
        <v>0</v>
      </c>
      <c r="Q232" s="168">
        <v>1.0000000000000001E-5</v>
      </c>
      <c r="R232" s="168">
        <f t="shared" si="2"/>
        <v>2.0000000000000001E-4</v>
      </c>
      <c r="S232" s="168">
        <v>0</v>
      </c>
      <c r="T232" s="169">
        <f t="shared" si="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165</v>
      </c>
      <c r="AT232" s="170" t="s">
        <v>138</v>
      </c>
      <c r="AU232" s="170" t="s">
        <v>143</v>
      </c>
      <c r="AY232" s="17" t="s">
        <v>135</v>
      </c>
      <c r="BE232" s="171">
        <f t="shared" si="4"/>
        <v>0</v>
      </c>
      <c r="BF232" s="171">
        <f t="shared" si="5"/>
        <v>0</v>
      </c>
      <c r="BG232" s="171">
        <f t="shared" si="6"/>
        <v>0</v>
      </c>
      <c r="BH232" s="171">
        <f t="shared" si="7"/>
        <v>0</v>
      </c>
      <c r="BI232" s="171">
        <f t="shared" si="8"/>
        <v>0</v>
      </c>
      <c r="BJ232" s="17" t="s">
        <v>143</v>
      </c>
      <c r="BK232" s="171">
        <f t="shared" si="9"/>
        <v>0</v>
      </c>
      <c r="BL232" s="17" t="s">
        <v>165</v>
      </c>
      <c r="BM232" s="170" t="s">
        <v>361</v>
      </c>
    </row>
    <row r="233" spans="1:65" s="2" customFormat="1" ht="21.75" customHeight="1" x14ac:dyDescent="0.2">
      <c r="A233" s="32"/>
      <c r="B233" s="157"/>
      <c r="C233" s="158" t="s">
        <v>362</v>
      </c>
      <c r="D233" s="158" t="s">
        <v>138</v>
      </c>
      <c r="E233" s="159" t="s">
        <v>363</v>
      </c>
      <c r="F233" s="160" t="s">
        <v>364</v>
      </c>
      <c r="G233" s="161" t="s">
        <v>200</v>
      </c>
      <c r="H233" s="162">
        <v>0.02</v>
      </c>
      <c r="I233" s="163"/>
      <c r="J233" s="164">
        <f t="shared" si="0"/>
        <v>0</v>
      </c>
      <c r="K233" s="165"/>
      <c r="L233" s="33"/>
      <c r="M233" s="166" t="s">
        <v>1</v>
      </c>
      <c r="N233" s="167" t="s">
        <v>42</v>
      </c>
      <c r="O233" s="58"/>
      <c r="P233" s="168">
        <f t="shared" si="1"/>
        <v>0</v>
      </c>
      <c r="Q233" s="168">
        <v>0</v>
      </c>
      <c r="R233" s="168">
        <f t="shared" si="2"/>
        <v>0</v>
      </c>
      <c r="S233" s="168">
        <v>0</v>
      </c>
      <c r="T233" s="169">
        <f t="shared" si="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165</v>
      </c>
      <c r="AT233" s="170" t="s">
        <v>138</v>
      </c>
      <c r="AU233" s="170" t="s">
        <v>143</v>
      </c>
      <c r="AY233" s="17" t="s">
        <v>135</v>
      </c>
      <c r="BE233" s="171">
        <f t="shared" si="4"/>
        <v>0</v>
      </c>
      <c r="BF233" s="171">
        <f t="shared" si="5"/>
        <v>0</v>
      </c>
      <c r="BG233" s="171">
        <f t="shared" si="6"/>
        <v>0</v>
      </c>
      <c r="BH233" s="171">
        <f t="shared" si="7"/>
        <v>0</v>
      </c>
      <c r="BI233" s="171">
        <f t="shared" si="8"/>
        <v>0</v>
      </c>
      <c r="BJ233" s="17" t="s">
        <v>143</v>
      </c>
      <c r="BK233" s="171">
        <f t="shared" si="9"/>
        <v>0</v>
      </c>
      <c r="BL233" s="17" t="s">
        <v>165</v>
      </c>
      <c r="BM233" s="170" t="s">
        <v>365</v>
      </c>
    </row>
    <row r="234" spans="1:65" s="2" customFormat="1" ht="21.75" customHeight="1" x14ac:dyDescent="0.2">
      <c r="A234" s="32"/>
      <c r="B234" s="157"/>
      <c r="C234" s="158" t="s">
        <v>366</v>
      </c>
      <c r="D234" s="158" t="s">
        <v>138</v>
      </c>
      <c r="E234" s="159" t="s">
        <v>367</v>
      </c>
      <c r="F234" s="160" t="s">
        <v>368</v>
      </c>
      <c r="G234" s="161" t="s">
        <v>200</v>
      </c>
      <c r="H234" s="162">
        <v>0.02</v>
      </c>
      <c r="I234" s="163"/>
      <c r="J234" s="164">
        <f t="shared" si="0"/>
        <v>0</v>
      </c>
      <c r="K234" s="165"/>
      <c r="L234" s="33"/>
      <c r="M234" s="166" t="s">
        <v>1</v>
      </c>
      <c r="N234" s="167" t="s">
        <v>42</v>
      </c>
      <c r="O234" s="58"/>
      <c r="P234" s="168">
        <f t="shared" si="1"/>
        <v>0</v>
      </c>
      <c r="Q234" s="168">
        <v>0</v>
      </c>
      <c r="R234" s="168">
        <f t="shared" si="2"/>
        <v>0</v>
      </c>
      <c r="S234" s="168">
        <v>0</v>
      </c>
      <c r="T234" s="169">
        <f t="shared" si="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165</v>
      </c>
      <c r="AT234" s="170" t="s">
        <v>138</v>
      </c>
      <c r="AU234" s="170" t="s">
        <v>143</v>
      </c>
      <c r="AY234" s="17" t="s">
        <v>135</v>
      </c>
      <c r="BE234" s="171">
        <f t="shared" si="4"/>
        <v>0</v>
      </c>
      <c r="BF234" s="171">
        <f t="shared" si="5"/>
        <v>0</v>
      </c>
      <c r="BG234" s="171">
        <f t="shared" si="6"/>
        <v>0</v>
      </c>
      <c r="BH234" s="171">
        <f t="shared" si="7"/>
        <v>0</v>
      </c>
      <c r="BI234" s="171">
        <f t="shared" si="8"/>
        <v>0</v>
      </c>
      <c r="BJ234" s="17" t="s">
        <v>143</v>
      </c>
      <c r="BK234" s="171">
        <f t="shared" si="9"/>
        <v>0</v>
      </c>
      <c r="BL234" s="17" t="s">
        <v>165</v>
      </c>
      <c r="BM234" s="170" t="s">
        <v>369</v>
      </c>
    </row>
    <row r="235" spans="1:65" s="12" customFormat="1" ht="22.9" customHeight="1" x14ac:dyDescent="0.2">
      <c r="B235" s="144"/>
      <c r="D235" s="145" t="s">
        <v>75</v>
      </c>
      <c r="E235" s="155" t="s">
        <v>370</v>
      </c>
      <c r="F235" s="155" t="s">
        <v>371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SUM(P236:P246)</f>
        <v>0</v>
      </c>
      <c r="Q235" s="150"/>
      <c r="R235" s="151">
        <f>SUM(R236:R246)</f>
        <v>3.1499999999999996E-3</v>
      </c>
      <c r="S235" s="150"/>
      <c r="T235" s="152">
        <f>SUM(T236:T246)</f>
        <v>6.45E-3</v>
      </c>
      <c r="AR235" s="145" t="s">
        <v>143</v>
      </c>
      <c r="AT235" s="153" t="s">
        <v>75</v>
      </c>
      <c r="AU235" s="153" t="s">
        <v>84</v>
      </c>
      <c r="AY235" s="145" t="s">
        <v>135</v>
      </c>
      <c r="BK235" s="154">
        <f>SUM(BK236:BK246)</f>
        <v>0</v>
      </c>
    </row>
    <row r="236" spans="1:65" s="2" customFormat="1" ht="21.75" customHeight="1" x14ac:dyDescent="0.2">
      <c r="A236" s="32"/>
      <c r="B236" s="157"/>
      <c r="C236" s="158" t="s">
        <v>372</v>
      </c>
      <c r="D236" s="158" t="s">
        <v>138</v>
      </c>
      <c r="E236" s="159" t="s">
        <v>373</v>
      </c>
      <c r="F236" s="160" t="s">
        <v>374</v>
      </c>
      <c r="G236" s="161" t="s">
        <v>266</v>
      </c>
      <c r="H236" s="162">
        <v>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1.1E-4</v>
      </c>
      <c r="R236" s="168">
        <f>Q236*H236</f>
        <v>3.3E-4</v>
      </c>
      <c r="S236" s="168">
        <v>2.15E-3</v>
      </c>
      <c r="T236" s="169">
        <f>S236*H236</f>
        <v>6.45E-3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165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165</v>
      </c>
      <c r="BM236" s="170" t="s">
        <v>375</v>
      </c>
    </row>
    <row r="237" spans="1:65" s="2" customFormat="1" ht="21.75" customHeight="1" x14ac:dyDescent="0.2">
      <c r="A237" s="32"/>
      <c r="B237" s="157"/>
      <c r="C237" s="158" t="s">
        <v>376</v>
      </c>
      <c r="D237" s="158" t="s">
        <v>138</v>
      </c>
      <c r="E237" s="159" t="s">
        <v>377</v>
      </c>
      <c r="F237" s="160" t="s">
        <v>378</v>
      </c>
      <c r="G237" s="161" t="s">
        <v>266</v>
      </c>
      <c r="H237" s="162">
        <v>1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5.9999999999999995E-4</v>
      </c>
      <c r="R237" s="168">
        <f>Q237*H237</f>
        <v>5.9999999999999995E-4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165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165</v>
      </c>
      <c r="BM237" s="170" t="s">
        <v>379</v>
      </c>
    </row>
    <row r="238" spans="1:65" s="14" customFormat="1" x14ac:dyDescent="0.2">
      <c r="B238" s="181"/>
      <c r="D238" s="173" t="s">
        <v>145</v>
      </c>
      <c r="E238" s="182" t="s">
        <v>1</v>
      </c>
      <c r="F238" s="183" t="s">
        <v>380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145</v>
      </c>
      <c r="AU238" s="182" t="s">
        <v>143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 x14ac:dyDescent="0.2">
      <c r="B239" s="172"/>
      <c r="D239" s="173" t="s">
        <v>145</v>
      </c>
      <c r="E239" s="174" t="s">
        <v>1</v>
      </c>
      <c r="F239" s="175" t="s">
        <v>84</v>
      </c>
      <c r="H239" s="176">
        <v>1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145</v>
      </c>
      <c r="AU239" s="174" t="s">
        <v>143</v>
      </c>
      <c r="AV239" s="13" t="s">
        <v>143</v>
      </c>
      <c r="AW239" s="13" t="s">
        <v>33</v>
      </c>
      <c r="AX239" s="13" t="s">
        <v>84</v>
      </c>
      <c r="AY239" s="174" t="s">
        <v>135</v>
      </c>
    </row>
    <row r="240" spans="1:65" s="2" customFormat="1" ht="21.75" customHeight="1" x14ac:dyDescent="0.2">
      <c r="A240" s="32"/>
      <c r="B240" s="157"/>
      <c r="C240" s="158" t="s">
        <v>381</v>
      </c>
      <c r="D240" s="158" t="s">
        <v>138</v>
      </c>
      <c r="E240" s="159" t="s">
        <v>382</v>
      </c>
      <c r="F240" s="160" t="s">
        <v>383</v>
      </c>
      <c r="G240" s="161" t="s">
        <v>266</v>
      </c>
      <c r="H240" s="162">
        <v>3</v>
      </c>
      <c r="I240" s="163"/>
      <c r="J240" s="164">
        <f t="shared" ref="J240:J246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46" si="11">O240*H240</f>
        <v>0</v>
      </c>
      <c r="Q240" s="168">
        <v>5.4000000000000001E-4</v>
      </c>
      <c r="R240" s="168">
        <f t="shared" ref="R240:R246" si="12">Q240*H240</f>
        <v>1.6199999999999999E-3</v>
      </c>
      <c r="S240" s="168">
        <v>0</v>
      </c>
      <c r="T240" s="169">
        <f t="shared" ref="T240:T246" si="13"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165</v>
      </c>
      <c r="AT240" s="170" t="s">
        <v>138</v>
      </c>
      <c r="AU240" s="170" t="s">
        <v>143</v>
      </c>
      <c r="AY240" s="17" t="s">
        <v>135</v>
      </c>
      <c r="BE240" s="171">
        <f t="shared" ref="BE240:BE246" si="14">IF(N240="základní",J240,0)</f>
        <v>0</v>
      </c>
      <c r="BF240" s="171">
        <f t="shared" ref="BF240:BF246" si="15">IF(N240="snížená",J240,0)</f>
        <v>0</v>
      </c>
      <c r="BG240" s="171">
        <f t="shared" ref="BG240:BG246" si="16">IF(N240="zákl. přenesená",J240,0)</f>
        <v>0</v>
      </c>
      <c r="BH240" s="171">
        <f t="shared" ref="BH240:BH246" si="17">IF(N240="sníž. přenesená",J240,0)</f>
        <v>0</v>
      </c>
      <c r="BI240" s="171">
        <f t="shared" ref="BI240:BI246" si="18">IF(N240="nulová",J240,0)</f>
        <v>0</v>
      </c>
      <c r="BJ240" s="17" t="s">
        <v>143</v>
      </c>
      <c r="BK240" s="171">
        <f t="shared" ref="BK240:BK246" si="19">ROUND(I240*H240,2)</f>
        <v>0</v>
      </c>
      <c r="BL240" s="17" t="s">
        <v>165</v>
      </c>
      <c r="BM240" s="170" t="s">
        <v>384</v>
      </c>
    </row>
    <row r="241" spans="1:65" s="2" customFormat="1" ht="21.75" customHeight="1" x14ac:dyDescent="0.2">
      <c r="A241" s="32"/>
      <c r="B241" s="157"/>
      <c r="C241" s="158" t="s">
        <v>385</v>
      </c>
      <c r="D241" s="158" t="s">
        <v>138</v>
      </c>
      <c r="E241" s="159" t="s">
        <v>386</v>
      </c>
      <c r="F241" s="160" t="s">
        <v>387</v>
      </c>
      <c r="G241" s="161" t="s">
        <v>348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5.9999999999999995E-4</v>
      </c>
      <c r="R241" s="168">
        <f t="shared" si="12"/>
        <v>5.9999999999999995E-4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165</v>
      </c>
      <c r="AT241" s="170" t="s">
        <v>138</v>
      </c>
      <c r="AU241" s="170" t="s">
        <v>143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143</v>
      </c>
      <c r="BK241" s="171">
        <f t="shared" si="19"/>
        <v>0</v>
      </c>
      <c r="BL241" s="17" t="s">
        <v>165</v>
      </c>
      <c r="BM241" s="170" t="s">
        <v>388</v>
      </c>
    </row>
    <row r="242" spans="1:65" s="2" customFormat="1" ht="16.5" customHeight="1" x14ac:dyDescent="0.2">
      <c r="A242" s="32"/>
      <c r="B242" s="157"/>
      <c r="C242" s="158" t="s">
        <v>389</v>
      </c>
      <c r="D242" s="158" t="s">
        <v>138</v>
      </c>
      <c r="E242" s="159" t="s">
        <v>390</v>
      </c>
      <c r="F242" s="160" t="s">
        <v>391</v>
      </c>
      <c r="G242" s="161" t="s">
        <v>155</v>
      </c>
      <c r="H242" s="162">
        <v>2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165</v>
      </c>
      <c r="AT242" s="170" t="s">
        <v>138</v>
      </c>
      <c r="AU242" s="170" t="s">
        <v>143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143</v>
      </c>
      <c r="BK242" s="171">
        <f t="shared" si="19"/>
        <v>0</v>
      </c>
      <c r="BL242" s="17" t="s">
        <v>165</v>
      </c>
      <c r="BM242" s="170" t="s">
        <v>392</v>
      </c>
    </row>
    <row r="243" spans="1:65" s="2" customFormat="1" ht="16.5" customHeight="1" x14ac:dyDescent="0.2">
      <c r="A243" s="32"/>
      <c r="B243" s="157"/>
      <c r="C243" s="158" t="s">
        <v>393</v>
      </c>
      <c r="D243" s="158" t="s">
        <v>138</v>
      </c>
      <c r="E243" s="159" t="s">
        <v>394</v>
      </c>
      <c r="F243" s="160" t="s">
        <v>395</v>
      </c>
      <c r="G243" s="161" t="s">
        <v>266</v>
      </c>
      <c r="H243" s="162">
        <v>3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165</v>
      </c>
      <c r="AT243" s="170" t="s">
        <v>138</v>
      </c>
      <c r="AU243" s="170" t="s">
        <v>143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143</v>
      </c>
      <c r="BK243" s="171">
        <f t="shared" si="19"/>
        <v>0</v>
      </c>
      <c r="BL243" s="17" t="s">
        <v>165</v>
      </c>
      <c r="BM243" s="170" t="s">
        <v>396</v>
      </c>
    </row>
    <row r="244" spans="1:65" s="2" customFormat="1" ht="16.5" customHeight="1" x14ac:dyDescent="0.2">
      <c r="A244" s="32"/>
      <c r="B244" s="157"/>
      <c r="C244" s="158" t="s">
        <v>397</v>
      </c>
      <c r="D244" s="158" t="s">
        <v>138</v>
      </c>
      <c r="E244" s="159" t="s">
        <v>398</v>
      </c>
      <c r="F244" s="160" t="s">
        <v>399</v>
      </c>
      <c r="G244" s="161" t="s">
        <v>155</v>
      </c>
      <c r="H244" s="162">
        <v>1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0</v>
      </c>
      <c r="R244" s="168">
        <f t="shared" si="12"/>
        <v>0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165</v>
      </c>
      <c r="AT244" s="170" t="s">
        <v>138</v>
      </c>
      <c r="AU244" s="170" t="s">
        <v>143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143</v>
      </c>
      <c r="BK244" s="171">
        <f t="shared" si="19"/>
        <v>0</v>
      </c>
      <c r="BL244" s="17" t="s">
        <v>165</v>
      </c>
      <c r="BM244" s="170" t="s">
        <v>400</v>
      </c>
    </row>
    <row r="245" spans="1:65" s="2" customFormat="1" ht="21.75" customHeight="1" x14ac:dyDescent="0.2">
      <c r="A245" s="32"/>
      <c r="B245" s="157"/>
      <c r="C245" s="158" t="s">
        <v>401</v>
      </c>
      <c r="D245" s="158" t="s">
        <v>138</v>
      </c>
      <c r="E245" s="159" t="s">
        <v>402</v>
      </c>
      <c r="F245" s="160" t="s">
        <v>403</v>
      </c>
      <c r="G245" s="161" t="s">
        <v>200</v>
      </c>
      <c r="H245" s="162">
        <v>3.0000000000000001E-3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165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165</v>
      </c>
      <c r="BM245" s="170" t="s">
        <v>404</v>
      </c>
    </row>
    <row r="246" spans="1:65" s="2" customFormat="1" ht="21.75" customHeight="1" x14ac:dyDescent="0.2">
      <c r="A246" s="32"/>
      <c r="B246" s="157"/>
      <c r="C246" s="158" t="s">
        <v>405</v>
      </c>
      <c r="D246" s="158" t="s">
        <v>138</v>
      </c>
      <c r="E246" s="159" t="s">
        <v>406</v>
      </c>
      <c r="F246" s="160" t="s">
        <v>407</v>
      </c>
      <c r="G246" s="161" t="s">
        <v>200</v>
      </c>
      <c r="H246" s="162">
        <v>3.0000000000000001E-3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165</v>
      </c>
      <c r="AT246" s="170" t="s">
        <v>138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165</v>
      </c>
      <c r="BM246" s="170" t="s">
        <v>408</v>
      </c>
    </row>
    <row r="247" spans="1:65" s="12" customFormat="1" ht="22.9" customHeight="1" x14ac:dyDescent="0.2">
      <c r="B247" s="144"/>
      <c r="D247" s="145" t="s">
        <v>75</v>
      </c>
      <c r="E247" s="155" t="s">
        <v>409</v>
      </c>
      <c r="F247" s="155" t="s">
        <v>410</v>
      </c>
      <c r="I247" s="147"/>
      <c r="J247" s="156">
        <f>BK247</f>
        <v>0</v>
      </c>
      <c r="L247" s="144"/>
      <c r="M247" s="149"/>
      <c r="N247" s="150"/>
      <c r="O247" s="150"/>
      <c r="P247" s="151">
        <f>SUM(P248:P266)</f>
        <v>0</v>
      </c>
      <c r="Q247" s="150"/>
      <c r="R247" s="151">
        <f>SUM(R248:R266)</f>
        <v>6.5110000000000015E-2</v>
      </c>
      <c r="S247" s="150"/>
      <c r="T247" s="152">
        <f>SUM(T248:T266)</f>
        <v>7.775E-2</v>
      </c>
      <c r="AR247" s="145" t="s">
        <v>143</v>
      </c>
      <c r="AT247" s="153" t="s">
        <v>75</v>
      </c>
      <c r="AU247" s="153" t="s">
        <v>84</v>
      </c>
      <c r="AY247" s="145" t="s">
        <v>135</v>
      </c>
      <c r="BK247" s="154">
        <f>SUM(BK248:BK266)</f>
        <v>0</v>
      </c>
    </row>
    <row r="248" spans="1:65" s="2" customFormat="1" ht="16.5" customHeight="1" x14ac:dyDescent="0.2">
      <c r="A248" s="32"/>
      <c r="B248" s="157"/>
      <c r="C248" s="158" t="s">
        <v>411</v>
      </c>
      <c r="D248" s="158" t="s">
        <v>138</v>
      </c>
      <c r="E248" s="159" t="s">
        <v>412</v>
      </c>
      <c r="F248" s="160" t="s">
        <v>413</v>
      </c>
      <c r="G248" s="161" t="s">
        <v>348</v>
      </c>
      <c r="H248" s="162">
        <v>1</v>
      </c>
      <c r="I248" s="163"/>
      <c r="J248" s="164">
        <f t="shared" ref="J248:J266" si="20"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ref="P248:P266" si="21">O248*H248</f>
        <v>0</v>
      </c>
      <c r="Q248" s="168">
        <v>0</v>
      </c>
      <c r="R248" s="168">
        <f t="shared" ref="R248:R266" si="22">Q248*H248</f>
        <v>0</v>
      </c>
      <c r="S248" s="168">
        <v>1.933E-2</v>
      </c>
      <c r="T248" s="169">
        <f t="shared" ref="T248:T266" si="23">S248*H248</f>
        <v>1.933E-2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165</v>
      </c>
      <c r="AT248" s="170" t="s">
        <v>138</v>
      </c>
      <c r="AU248" s="170" t="s">
        <v>143</v>
      </c>
      <c r="AY248" s="17" t="s">
        <v>135</v>
      </c>
      <c r="BE248" s="171">
        <f t="shared" ref="BE248:BE266" si="24">IF(N248="základní",J248,0)</f>
        <v>0</v>
      </c>
      <c r="BF248" s="171">
        <f t="shared" ref="BF248:BF266" si="25">IF(N248="snížená",J248,0)</f>
        <v>0</v>
      </c>
      <c r="BG248" s="171">
        <f t="shared" ref="BG248:BG266" si="26">IF(N248="zákl. přenesená",J248,0)</f>
        <v>0</v>
      </c>
      <c r="BH248" s="171">
        <f t="shared" ref="BH248:BH266" si="27">IF(N248="sníž. přenesená",J248,0)</f>
        <v>0</v>
      </c>
      <c r="BI248" s="171">
        <f t="shared" ref="BI248:BI266" si="28">IF(N248="nulová",J248,0)</f>
        <v>0</v>
      </c>
      <c r="BJ248" s="17" t="s">
        <v>143</v>
      </c>
      <c r="BK248" s="171">
        <f t="shared" ref="BK248:BK266" si="29">ROUND(I248*H248,2)</f>
        <v>0</v>
      </c>
      <c r="BL248" s="17" t="s">
        <v>165</v>
      </c>
      <c r="BM248" s="170" t="s">
        <v>414</v>
      </c>
    </row>
    <row r="249" spans="1:65" s="2" customFormat="1" ht="21.75" customHeight="1" x14ac:dyDescent="0.2">
      <c r="A249" s="32"/>
      <c r="B249" s="157"/>
      <c r="C249" s="158" t="s">
        <v>415</v>
      </c>
      <c r="D249" s="158" t="s">
        <v>138</v>
      </c>
      <c r="E249" s="159" t="s">
        <v>416</v>
      </c>
      <c r="F249" s="160" t="s">
        <v>417</v>
      </c>
      <c r="G249" s="161" t="s">
        <v>348</v>
      </c>
      <c r="H249" s="162">
        <v>1</v>
      </c>
      <c r="I249" s="163"/>
      <c r="J249" s="164">
        <f t="shared" si="2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21"/>
        <v>0</v>
      </c>
      <c r="Q249" s="168">
        <v>1.3820000000000001E-2</v>
      </c>
      <c r="R249" s="168">
        <f t="shared" si="22"/>
        <v>1.3820000000000001E-2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165</v>
      </c>
      <c r="AT249" s="170" t="s">
        <v>138</v>
      </c>
      <c r="AU249" s="170" t="s">
        <v>143</v>
      </c>
      <c r="AY249" s="17" t="s">
        <v>135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143</v>
      </c>
      <c r="BK249" s="171">
        <f t="shared" si="29"/>
        <v>0</v>
      </c>
      <c r="BL249" s="17" t="s">
        <v>165</v>
      </c>
      <c r="BM249" s="170" t="s">
        <v>418</v>
      </c>
    </row>
    <row r="250" spans="1:65" s="2" customFormat="1" ht="16.5" customHeight="1" x14ac:dyDescent="0.2">
      <c r="A250" s="32"/>
      <c r="B250" s="157"/>
      <c r="C250" s="158" t="s">
        <v>419</v>
      </c>
      <c r="D250" s="158" t="s">
        <v>138</v>
      </c>
      <c r="E250" s="159" t="s">
        <v>420</v>
      </c>
      <c r="F250" s="160" t="s">
        <v>421</v>
      </c>
      <c r="G250" s="161" t="s">
        <v>348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1.9460000000000002E-2</v>
      </c>
      <c r="T250" s="169">
        <f t="shared" si="23"/>
        <v>1.9460000000000002E-2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165</v>
      </c>
      <c r="AT250" s="170" t="s">
        <v>138</v>
      </c>
      <c r="AU250" s="170" t="s">
        <v>143</v>
      </c>
      <c r="AY250" s="17" t="s">
        <v>135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143</v>
      </c>
      <c r="BK250" s="171">
        <f t="shared" si="29"/>
        <v>0</v>
      </c>
      <c r="BL250" s="17" t="s">
        <v>165</v>
      </c>
      <c r="BM250" s="170" t="s">
        <v>422</v>
      </c>
    </row>
    <row r="251" spans="1:65" s="2" customFormat="1" ht="21.75" customHeight="1" x14ac:dyDescent="0.2">
      <c r="A251" s="32"/>
      <c r="B251" s="157"/>
      <c r="C251" s="158" t="s">
        <v>423</v>
      </c>
      <c r="D251" s="158" t="s">
        <v>138</v>
      </c>
      <c r="E251" s="159" t="s">
        <v>424</v>
      </c>
      <c r="F251" s="160" t="s">
        <v>425</v>
      </c>
      <c r="G251" s="161" t="s">
        <v>348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1.375E-2</v>
      </c>
      <c r="R251" s="168">
        <f t="shared" si="22"/>
        <v>1.375E-2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165</v>
      </c>
      <c r="AT251" s="170" t="s">
        <v>138</v>
      </c>
      <c r="AU251" s="170" t="s">
        <v>143</v>
      </c>
      <c r="AY251" s="17" t="s">
        <v>135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143</v>
      </c>
      <c r="BK251" s="171">
        <f t="shared" si="29"/>
        <v>0</v>
      </c>
      <c r="BL251" s="17" t="s">
        <v>165</v>
      </c>
      <c r="BM251" s="170" t="s">
        <v>426</v>
      </c>
    </row>
    <row r="252" spans="1:65" s="2" customFormat="1" ht="16.5" customHeight="1" x14ac:dyDescent="0.2">
      <c r="A252" s="32"/>
      <c r="B252" s="157"/>
      <c r="C252" s="158" t="s">
        <v>427</v>
      </c>
      <c r="D252" s="158" t="s">
        <v>138</v>
      </c>
      <c r="E252" s="159" t="s">
        <v>428</v>
      </c>
      <c r="F252" s="160" t="s">
        <v>429</v>
      </c>
      <c r="G252" s="161" t="s">
        <v>348</v>
      </c>
      <c r="H252" s="162">
        <v>1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3.2899999999999999E-2</v>
      </c>
      <c r="T252" s="169">
        <f t="shared" si="23"/>
        <v>3.2899999999999999E-2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165</v>
      </c>
      <c r="AT252" s="170" t="s">
        <v>138</v>
      </c>
      <c r="AU252" s="170" t="s">
        <v>143</v>
      </c>
      <c r="AY252" s="17" t="s">
        <v>135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143</v>
      </c>
      <c r="BK252" s="171">
        <f t="shared" si="29"/>
        <v>0</v>
      </c>
      <c r="BL252" s="17" t="s">
        <v>165</v>
      </c>
      <c r="BM252" s="170" t="s">
        <v>430</v>
      </c>
    </row>
    <row r="253" spans="1:65" s="2" customFormat="1" ht="21.75" customHeight="1" x14ac:dyDescent="0.2">
      <c r="A253" s="32"/>
      <c r="B253" s="157"/>
      <c r="C253" s="158" t="s">
        <v>431</v>
      </c>
      <c r="D253" s="158" t="s">
        <v>138</v>
      </c>
      <c r="E253" s="159" t="s">
        <v>432</v>
      </c>
      <c r="F253" s="160" t="s">
        <v>433</v>
      </c>
      <c r="G253" s="161" t="s">
        <v>348</v>
      </c>
      <c r="H253" s="162">
        <v>1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1.9990000000000001E-2</v>
      </c>
      <c r="R253" s="168">
        <f t="shared" si="22"/>
        <v>1.9990000000000001E-2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165</v>
      </c>
      <c r="AT253" s="170" t="s">
        <v>138</v>
      </c>
      <c r="AU253" s="170" t="s">
        <v>143</v>
      </c>
      <c r="AY253" s="17" t="s">
        <v>135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143</v>
      </c>
      <c r="BK253" s="171">
        <f t="shared" si="29"/>
        <v>0</v>
      </c>
      <c r="BL253" s="17" t="s">
        <v>165</v>
      </c>
      <c r="BM253" s="170" t="s">
        <v>434</v>
      </c>
    </row>
    <row r="254" spans="1:65" s="2" customFormat="1" ht="16.5" customHeight="1" x14ac:dyDescent="0.2">
      <c r="A254" s="32"/>
      <c r="B254" s="157"/>
      <c r="C254" s="158" t="s">
        <v>435</v>
      </c>
      <c r="D254" s="158" t="s">
        <v>138</v>
      </c>
      <c r="E254" s="159" t="s">
        <v>436</v>
      </c>
      <c r="F254" s="160" t="s">
        <v>437</v>
      </c>
      <c r="G254" s="161" t="s">
        <v>155</v>
      </c>
      <c r="H254" s="162">
        <v>6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4.8999999999999998E-4</v>
      </c>
      <c r="T254" s="169">
        <f t="shared" si="23"/>
        <v>2.9399999999999999E-3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165</v>
      </c>
      <c r="AT254" s="170" t="s">
        <v>138</v>
      </c>
      <c r="AU254" s="170" t="s">
        <v>143</v>
      </c>
      <c r="AY254" s="17" t="s">
        <v>135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143</v>
      </c>
      <c r="BK254" s="171">
        <f t="shared" si="29"/>
        <v>0</v>
      </c>
      <c r="BL254" s="17" t="s">
        <v>165</v>
      </c>
      <c r="BM254" s="170" t="s">
        <v>438</v>
      </c>
    </row>
    <row r="255" spans="1:65" s="2" customFormat="1" ht="16.5" customHeight="1" x14ac:dyDescent="0.2">
      <c r="A255" s="32"/>
      <c r="B255" s="157"/>
      <c r="C255" s="158" t="s">
        <v>439</v>
      </c>
      <c r="D255" s="158" t="s">
        <v>138</v>
      </c>
      <c r="E255" s="159" t="s">
        <v>440</v>
      </c>
      <c r="F255" s="160" t="s">
        <v>441</v>
      </c>
      <c r="G255" s="161" t="s">
        <v>348</v>
      </c>
      <c r="H255" s="162">
        <v>6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1.89E-3</v>
      </c>
      <c r="R255" s="168">
        <f t="shared" si="22"/>
        <v>1.1339999999999999E-2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165</v>
      </c>
      <c r="AT255" s="170" t="s">
        <v>138</v>
      </c>
      <c r="AU255" s="170" t="s">
        <v>143</v>
      </c>
      <c r="AY255" s="17" t="s">
        <v>135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143</v>
      </c>
      <c r="BK255" s="171">
        <f t="shared" si="29"/>
        <v>0</v>
      </c>
      <c r="BL255" s="17" t="s">
        <v>165</v>
      </c>
      <c r="BM255" s="170" t="s">
        <v>442</v>
      </c>
    </row>
    <row r="256" spans="1:65" s="2" customFormat="1" ht="16.5" customHeight="1" x14ac:dyDescent="0.2">
      <c r="A256" s="32"/>
      <c r="B256" s="157"/>
      <c r="C256" s="158" t="s">
        <v>443</v>
      </c>
      <c r="D256" s="158" t="s">
        <v>138</v>
      </c>
      <c r="E256" s="159" t="s">
        <v>444</v>
      </c>
      <c r="F256" s="160" t="s">
        <v>445</v>
      </c>
      <c r="G256" s="161" t="s">
        <v>348</v>
      </c>
      <c r="H256" s="162">
        <v>2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1.56E-3</v>
      </c>
      <c r="T256" s="169">
        <f t="shared" si="23"/>
        <v>3.1199999999999999E-3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165</v>
      </c>
      <c r="AT256" s="170" t="s">
        <v>138</v>
      </c>
      <c r="AU256" s="170" t="s">
        <v>143</v>
      </c>
      <c r="AY256" s="17" t="s">
        <v>135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143</v>
      </c>
      <c r="BK256" s="171">
        <f t="shared" si="29"/>
        <v>0</v>
      </c>
      <c r="BL256" s="17" t="s">
        <v>165</v>
      </c>
      <c r="BM256" s="170" t="s">
        <v>446</v>
      </c>
    </row>
    <row r="257" spans="1:65" s="2" customFormat="1" ht="16.5" customHeight="1" x14ac:dyDescent="0.2">
      <c r="A257" s="32"/>
      <c r="B257" s="157"/>
      <c r="C257" s="158" t="s">
        <v>447</v>
      </c>
      <c r="D257" s="158" t="s">
        <v>138</v>
      </c>
      <c r="E257" s="159" t="s">
        <v>448</v>
      </c>
      <c r="F257" s="160" t="s">
        <v>449</v>
      </c>
      <c r="G257" s="161" t="s">
        <v>348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1.8E-3</v>
      </c>
      <c r="R257" s="168">
        <f t="shared" si="22"/>
        <v>1.8E-3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165</v>
      </c>
      <c r="AT257" s="170" t="s">
        <v>138</v>
      </c>
      <c r="AU257" s="170" t="s">
        <v>143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143</v>
      </c>
      <c r="BK257" s="171">
        <f t="shared" si="29"/>
        <v>0</v>
      </c>
      <c r="BL257" s="17" t="s">
        <v>165</v>
      </c>
      <c r="BM257" s="170" t="s">
        <v>450</v>
      </c>
    </row>
    <row r="258" spans="1:65" s="2" customFormat="1" ht="21.75" customHeight="1" x14ac:dyDescent="0.2">
      <c r="A258" s="32"/>
      <c r="B258" s="157"/>
      <c r="C258" s="158" t="s">
        <v>451</v>
      </c>
      <c r="D258" s="158" t="s">
        <v>138</v>
      </c>
      <c r="E258" s="159" t="s">
        <v>452</v>
      </c>
      <c r="F258" s="160" t="s">
        <v>453</v>
      </c>
      <c r="G258" s="161" t="s">
        <v>348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1.9599999999999999E-3</v>
      </c>
      <c r="R258" s="168">
        <f t="shared" si="22"/>
        <v>1.9599999999999999E-3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165</v>
      </c>
      <c r="AT258" s="170" t="s">
        <v>138</v>
      </c>
      <c r="AU258" s="170" t="s">
        <v>143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143</v>
      </c>
      <c r="BK258" s="171">
        <f t="shared" si="29"/>
        <v>0</v>
      </c>
      <c r="BL258" s="17" t="s">
        <v>165</v>
      </c>
      <c r="BM258" s="170" t="s">
        <v>454</v>
      </c>
    </row>
    <row r="259" spans="1:65" s="2" customFormat="1" ht="21.75" customHeight="1" x14ac:dyDescent="0.2">
      <c r="A259" s="32"/>
      <c r="B259" s="157"/>
      <c r="C259" s="158" t="s">
        <v>455</v>
      </c>
      <c r="D259" s="158" t="s">
        <v>138</v>
      </c>
      <c r="E259" s="159" t="s">
        <v>456</v>
      </c>
      <c r="F259" s="160" t="s">
        <v>457</v>
      </c>
      <c r="G259" s="161" t="s">
        <v>155</v>
      </c>
      <c r="H259" s="162">
        <v>1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1.2800000000000001E-3</v>
      </c>
      <c r="R259" s="168">
        <f t="shared" si="22"/>
        <v>1.2800000000000001E-3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165</v>
      </c>
      <c r="AT259" s="170" t="s">
        <v>138</v>
      </c>
      <c r="AU259" s="170" t="s">
        <v>143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143</v>
      </c>
      <c r="BK259" s="171">
        <f t="shared" si="29"/>
        <v>0</v>
      </c>
      <c r="BL259" s="17" t="s">
        <v>165</v>
      </c>
      <c r="BM259" s="170" t="s">
        <v>458</v>
      </c>
    </row>
    <row r="260" spans="1:65" s="2" customFormat="1" ht="16.5" customHeight="1" x14ac:dyDescent="0.2">
      <c r="A260" s="32"/>
      <c r="B260" s="157"/>
      <c r="C260" s="158" t="s">
        <v>459</v>
      </c>
      <c r="D260" s="158" t="s">
        <v>138</v>
      </c>
      <c r="E260" s="159" t="s">
        <v>460</v>
      </c>
      <c r="F260" s="160" t="s">
        <v>461</v>
      </c>
      <c r="G260" s="161" t="s">
        <v>155</v>
      </c>
      <c r="H260" s="162">
        <v>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1.3999999999999999E-4</v>
      </c>
      <c r="R260" s="168">
        <f t="shared" si="22"/>
        <v>4.1999999999999996E-4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165</v>
      </c>
      <c r="AT260" s="170" t="s">
        <v>138</v>
      </c>
      <c r="AU260" s="170" t="s">
        <v>143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143</v>
      </c>
      <c r="BK260" s="171">
        <f t="shared" si="29"/>
        <v>0</v>
      </c>
      <c r="BL260" s="17" t="s">
        <v>165</v>
      </c>
      <c r="BM260" s="170" t="s">
        <v>462</v>
      </c>
    </row>
    <row r="261" spans="1:65" s="2" customFormat="1" ht="21.75" customHeight="1" x14ac:dyDescent="0.2">
      <c r="A261" s="32"/>
      <c r="B261" s="157"/>
      <c r="C261" s="188" t="s">
        <v>463</v>
      </c>
      <c r="D261" s="188" t="s">
        <v>158</v>
      </c>
      <c r="E261" s="189" t="s">
        <v>464</v>
      </c>
      <c r="F261" s="190" t="s">
        <v>465</v>
      </c>
      <c r="G261" s="191" t="s">
        <v>155</v>
      </c>
      <c r="H261" s="192">
        <v>1</v>
      </c>
      <c r="I261" s="193"/>
      <c r="J261" s="194">
        <f t="shared" si="20"/>
        <v>0</v>
      </c>
      <c r="K261" s="195"/>
      <c r="L261" s="196"/>
      <c r="M261" s="197" t="s">
        <v>1</v>
      </c>
      <c r="N261" s="198" t="s">
        <v>42</v>
      </c>
      <c r="O261" s="58"/>
      <c r="P261" s="168">
        <f t="shared" si="21"/>
        <v>0</v>
      </c>
      <c r="Q261" s="168">
        <v>4.4000000000000002E-4</v>
      </c>
      <c r="R261" s="168">
        <f t="shared" si="22"/>
        <v>4.4000000000000002E-4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255</v>
      </c>
      <c r="AT261" s="170" t="s">
        <v>158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165</v>
      </c>
      <c r="BM261" s="170" t="s">
        <v>466</v>
      </c>
    </row>
    <row r="262" spans="1:65" s="2" customFormat="1" ht="21.75" customHeight="1" x14ac:dyDescent="0.2">
      <c r="A262" s="32"/>
      <c r="B262" s="157"/>
      <c r="C262" s="188" t="s">
        <v>467</v>
      </c>
      <c r="D262" s="188" t="s">
        <v>158</v>
      </c>
      <c r="E262" s="189" t="s">
        <v>468</v>
      </c>
      <c r="F262" s="190" t="s">
        <v>469</v>
      </c>
      <c r="G262" s="191" t="s">
        <v>155</v>
      </c>
      <c r="H262" s="192">
        <v>1</v>
      </c>
      <c r="I262" s="193"/>
      <c r="J262" s="194">
        <f t="shared" si="20"/>
        <v>0</v>
      </c>
      <c r="K262" s="195"/>
      <c r="L262" s="196"/>
      <c r="M262" s="197" t="s">
        <v>1</v>
      </c>
      <c r="N262" s="198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255</v>
      </c>
      <c r="AT262" s="170" t="s">
        <v>158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165</v>
      </c>
      <c r="BM262" s="170" t="s">
        <v>470</v>
      </c>
    </row>
    <row r="263" spans="1:65" s="2" customFormat="1" ht="16.5" customHeight="1" x14ac:dyDescent="0.2">
      <c r="A263" s="32"/>
      <c r="B263" s="157"/>
      <c r="C263" s="158" t="s">
        <v>471</v>
      </c>
      <c r="D263" s="158" t="s">
        <v>138</v>
      </c>
      <c r="E263" s="159" t="s">
        <v>472</v>
      </c>
      <c r="F263" s="160" t="s">
        <v>473</v>
      </c>
      <c r="G263" s="161" t="s">
        <v>155</v>
      </c>
      <c r="H263" s="162">
        <v>1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3.1E-4</v>
      </c>
      <c r="R263" s="168">
        <f t="shared" si="22"/>
        <v>3.1E-4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165</v>
      </c>
      <c r="AT263" s="170" t="s">
        <v>138</v>
      </c>
      <c r="AU263" s="170" t="s">
        <v>143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143</v>
      </c>
      <c r="BK263" s="171">
        <f t="shared" si="29"/>
        <v>0</v>
      </c>
      <c r="BL263" s="17" t="s">
        <v>165</v>
      </c>
      <c r="BM263" s="170" t="s">
        <v>474</v>
      </c>
    </row>
    <row r="264" spans="1:65" s="2" customFormat="1" ht="21.75" customHeight="1" x14ac:dyDescent="0.2">
      <c r="A264" s="32"/>
      <c r="B264" s="157"/>
      <c r="C264" s="158" t="s">
        <v>475</v>
      </c>
      <c r="D264" s="158" t="s">
        <v>138</v>
      </c>
      <c r="E264" s="159" t="s">
        <v>476</v>
      </c>
      <c r="F264" s="160" t="s">
        <v>477</v>
      </c>
      <c r="G264" s="161" t="s">
        <v>200</v>
      </c>
      <c r="H264" s="162">
        <v>6.5000000000000002E-2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165</v>
      </c>
      <c r="AT264" s="170" t="s">
        <v>138</v>
      </c>
      <c r="AU264" s="170" t="s">
        <v>143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143</v>
      </c>
      <c r="BK264" s="171">
        <f t="shared" si="29"/>
        <v>0</v>
      </c>
      <c r="BL264" s="17" t="s">
        <v>165</v>
      </c>
      <c r="BM264" s="170" t="s">
        <v>478</v>
      </c>
    </row>
    <row r="265" spans="1:65" s="2" customFormat="1" ht="21.75" customHeight="1" x14ac:dyDescent="0.2">
      <c r="A265" s="32"/>
      <c r="B265" s="157"/>
      <c r="C265" s="158" t="s">
        <v>479</v>
      </c>
      <c r="D265" s="158" t="s">
        <v>138</v>
      </c>
      <c r="E265" s="159" t="s">
        <v>480</v>
      </c>
      <c r="F265" s="160" t="s">
        <v>481</v>
      </c>
      <c r="G265" s="161" t="s">
        <v>200</v>
      </c>
      <c r="H265" s="162">
        <v>6.5000000000000002E-2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165</v>
      </c>
      <c r="AT265" s="170" t="s">
        <v>138</v>
      </c>
      <c r="AU265" s="170" t="s">
        <v>143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143</v>
      </c>
      <c r="BK265" s="171">
        <f t="shared" si="29"/>
        <v>0</v>
      </c>
      <c r="BL265" s="17" t="s">
        <v>165</v>
      </c>
      <c r="BM265" s="170" t="s">
        <v>482</v>
      </c>
    </row>
    <row r="266" spans="1:65" s="2" customFormat="1" ht="33" customHeight="1" x14ac:dyDescent="0.2">
      <c r="A266" s="32"/>
      <c r="B266" s="157"/>
      <c r="C266" s="158" t="s">
        <v>483</v>
      </c>
      <c r="D266" s="158" t="s">
        <v>138</v>
      </c>
      <c r="E266" s="159" t="s">
        <v>484</v>
      </c>
      <c r="F266" s="160" t="s">
        <v>485</v>
      </c>
      <c r="G266" s="161" t="s">
        <v>486</v>
      </c>
      <c r="H266" s="162">
        <v>1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165</v>
      </c>
      <c r="AT266" s="170" t="s">
        <v>138</v>
      </c>
      <c r="AU266" s="170" t="s">
        <v>143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143</v>
      </c>
      <c r="BK266" s="171">
        <f t="shared" si="29"/>
        <v>0</v>
      </c>
      <c r="BL266" s="17" t="s">
        <v>165</v>
      </c>
      <c r="BM266" s="170" t="s">
        <v>487</v>
      </c>
    </row>
    <row r="267" spans="1:65" s="12" customFormat="1" ht="22.9" customHeight="1" x14ac:dyDescent="0.2">
      <c r="B267" s="144"/>
      <c r="D267" s="145" t="s">
        <v>75</v>
      </c>
      <c r="E267" s="155" t="s">
        <v>488</v>
      </c>
      <c r="F267" s="155" t="s">
        <v>489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SUM(P268:P270)</f>
        <v>0</v>
      </c>
      <c r="Q267" s="150"/>
      <c r="R267" s="151">
        <f>SUM(R268:R270)</f>
        <v>1.2E-2</v>
      </c>
      <c r="S267" s="150"/>
      <c r="T267" s="152">
        <f>SUM(T268:T270)</f>
        <v>0</v>
      </c>
      <c r="AR267" s="145" t="s">
        <v>143</v>
      </c>
      <c r="AT267" s="153" t="s">
        <v>75</v>
      </c>
      <c r="AU267" s="153" t="s">
        <v>84</v>
      </c>
      <c r="AY267" s="145" t="s">
        <v>135</v>
      </c>
      <c r="BK267" s="154">
        <f>SUM(BK268:BK270)</f>
        <v>0</v>
      </c>
    </row>
    <row r="268" spans="1:65" s="2" customFormat="1" ht="21.75" customHeight="1" x14ac:dyDescent="0.2">
      <c r="A268" s="32"/>
      <c r="B268" s="157"/>
      <c r="C268" s="158" t="s">
        <v>490</v>
      </c>
      <c r="D268" s="158" t="s">
        <v>138</v>
      </c>
      <c r="E268" s="159" t="s">
        <v>491</v>
      </c>
      <c r="F268" s="160" t="s">
        <v>492</v>
      </c>
      <c r="G268" s="161" t="s">
        <v>348</v>
      </c>
      <c r="H268" s="162">
        <v>1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1.2E-2</v>
      </c>
      <c r="R268" s="168">
        <f>Q268*H268</f>
        <v>1.2E-2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165</v>
      </c>
      <c r="AT268" s="170" t="s">
        <v>138</v>
      </c>
      <c r="AU268" s="170" t="s">
        <v>143</v>
      </c>
      <c r="AY268" s="17" t="s">
        <v>135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143</v>
      </c>
      <c r="BK268" s="171">
        <f>ROUND(I268*H268,2)</f>
        <v>0</v>
      </c>
      <c r="BL268" s="17" t="s">
        <v>165</v>
      </c>
      <c r="BM268" s="170" t="s">
        <v>493</v>
      </c>
    </row>
    <row r="269" spans="1:65" s="2" customFormat="1" ht="21.75" customHeight="1" x14ac:dyDescent="0.2">
      <c r="A269" s="32"/>
      <c r="B269" s="157"/>
      <c r="C269" s="158" t="s">
        <v>494</v>
      </c>
      <c r="D269" s="158" t="s">
        <v>138</v>
      </c>
      <c r="E269" s="159" t="s">
        <v>495</v>
      </c>
      <c r="F269" s="160" t="s">
        <v>496</v>
      </c>
      <c r="G269" s="161" t="s">
        <v>200</v>
      </c>
      <c r="H269" s="162">
        <v>1.2E-2</v>
      </c>
      <c r="I269" s="163"/>
      <c r="J269" s="164">
        <f>ROUND(I269*H269,2)</f>
        <v>0</v>
      </c>
      <c r="K269" s="165"/>
      <c r="L269" s="33"/>
      <c r="M269" s="166" t="s">
        <v>1</v>
      </c>
      <c r="N269" s="167" t="s">
        <v>42</v>
      </c>
      <c r="O269" s="58"/>
      <c r="P269" s="168">
        <f>O269*H269</f>
        <v>0</v>
      </c>
      <c r="Q269" s="168">
        <v>0</v>
      </c>
      <c r="R269" s="168">
        <f>Q269*H269</f>
        <v>0</v>
      </c>
      <c r="S269" s="168">
        <v>0</v>
      </c>
      <c r="T269" s="16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165</v>
      </c>
      <c r="AT269" s="170" t="s">
        <v>138</v>
      </c>
      <c r="AU269" s="170" t="s">
        <v>143</v>
      </c>
      <c r="AY269" s="17" t="s">
        <v>135</v>
      </c>
      <c r="BE269" s="171">
        <f>IF(N269="základní",J269,0)</f>
        <v>0</v>
      </c>
      <c r="BF269" s="171">
        <f>IF(N269="snížená",J269,0)</f>
        <v>0</v>
      </c>
      <c r="BG269" s="171">
        <f>IF(N269="zákl. přenesená",J269,0)</f>
        <v>0</v>
      </c>
      <c r="BH269" s="171">
        <f>IF(N269="sníž. přenesená",J269,0)</f>
        <v>0</v>
      </c>
      <c r="BI269" s="171">
        <f>IF(N269="nulová",J269,0)</f>
        <v>0</v>
      </c>
      <c r="BJ269" s="17" t="s">
        <v>143</v>
      </c>
      <c r="BK269" s="171">
        <f>ROUND(I269*H269,2)</f>
        <v>0</v>
      </c>
      <c r="BL269" s="17" t="s">
        <v>165</v>
      </c>
      <c r="BM269" s="170" t="s">
        <v>497</v>
      </c>
    </row>
    <row r="270" spans="1:65" s="2" customFormat="1" ht="21.75" customHeight="1" x14ac:dyDescent="0.2">
      <c r="A270" s="32"/>
      <c r="B270" s="157"/>
      <c r="C270" s="158" t="s">
        <v>498</v>
      </c>
      <c r="D270" s="158" t="s">
        <v>138</v>
      </c>
      <c r="E270" s="159" t="s">
        <v>499</v>
      </c>
      <c r="F270" s="160" t="s">
        <v>500</v>
      </c>
      <c r="G270" s="161" t="s">
        <v>200</v>
      </c>
      <c r="H270" s="162">
        <v>1.2E-2</v>
      </c>
      <c r="I270" s="163"/>
      <c r="J270" s="164">
        <f>ROUND(I270*H270,2)</f>
        <v>0</v>
      </c>
      <c r="K270" s="165"/>
      <c r="L270" s="33"/>
      <c r="M270" s="166" t="s">
        <v>1</v>
      </c>
      <c r="N270" s="167" t="s">
        <v>42</v>
      </c>
      <c r="O270" s="58"/>
      <c r="P270" s="168">
        <f>O270*H270</f>
        <v>0</v>
      </c>
      <c r="Q270" s="168">
        <v>0</v>
      </c>
      <c r="R270" s="168">
        <f>Q270*H270</f>
        <v>0</v>
      </c>
      <c r="S270" s="168">
        <v>0</v>
      </c>
      <c r="T270" s="169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165</v>
      </c>
      <c r="AT270" s="170" t="s">
        <v>138</v>
      </c>
      <c r="AU270" s="170" t="s">
        <v>143</v>
      </c>
      <c r="AY270" s="17" t="s">
        <v>135</v>
      </c>
      <c r="BE270" s="171">
        <f>IF(N270="základní",J270,0)</f>
        <v>0</v>
      </c>
      <c r="BF270" s="171">
        <f>IF(N270="snížená",J270,0)</f>
        <v>0</v>
      </c>
      <c r="BG270" s="171">
        <f>IF(N270="zákl. přenesená",J270,0)</f>
        <v>0</v>
      </c>
      <c r="BH270" s="171">
        <f>IF(N270="sníž. přenesená",J270,0)</f>
        <v>0</v>
      </c>
      <c r="BI270" s="171">
        <f>IF(N270="nulová",J270,0)</f>
        <v>0</v>
      </c>
      <c r="BJ270" s="17" t="s">
        <v>143</v>
      </c>
      <c r="BK270" s="171">
        <f>ROUND(I270*H270,2)</f>
        <v>0</v>
      </c>
      <c r="BL270" s="17" t="s">
        <v>165</v>
      </c>
      <c r="BM270" s="170" t="s">
        <v>501</v>
      </c>
    </row>
    <row r="271" spans="1:65" s="12" customFormat="1" ht="22.9" customHeight="1" x14ac:dyDescent="0.2">
      <c r="B271" s="144"/>
      <c r="D271" s="145" t="s">
        <v>75</v>
      </c>
      <c r="E271" s="155" t="s">
        <v>502</v>
      </c>
      <c r="F271" s="155" t="s">
        <v>503</v>
      </c>
      <c r="I271" s="147"/>
      <c r="J271" s="156">
        <f>BK271</f>
        <v>0</v>
      </c>
      <c r="L271" s="144"/>
      <c r="M271" s="149"/>
      <c r="N271" s="150"/>
      <c r="O271" s="150"/>
      <c r="P271" s="151">
        <f>SUM(P272:P288)</f>
        <v>0</v>
      </c>
      <c r="Q271" s="150"/>
      <c r="R271" s="151">
        <f>SUM(R272:R288)</f>
        <v>2.4510000000000001E-2</v>
      </c>
      <c r="S271" s="150"/>
      <c r="T271" s="152">
        <f>SUM(T272:T288)</f>
        <v>0</v>
      </c>
      <c r="AR271" s="145" t="s">
        <v>143</v>
      </c>
      <c r="AT271" s="153" t="s">
        <v>75</v>
      </c>
      <c r="AU271" s="153" t="s">
        <v>84</v>
      </c>
      <c r="AY271" s="145" t="s">
        <v>135</v>
      </c>
      <c r="BK271" s="154">
        <f>SUM(BK272:BK288)</f>
        <v>0</v>
      </c>
    </row>
    <row r="272" spans="1:65" s="2" customFormat="1" ht="16.5" customHeight="1" x14ac:dyDescent="0.2">
      <c r="A272" s="32"/>
      <c r="B272" s="157"/>
      <c r="C272" s="158" t="s">
        <v>504</v>
      </c>
      <c r="D272" s="158" t="s">
        <v>138</v>
      </c>
      <c r="E272" s="159" t="s">
        <v>505</v>
      </c>
      <c r="F272" s="160" t="s">
        <v>506</v>
      </c>
      <c r="G272" s="161" t="s">
        <v>155</v>
      </c>
      <c r="H272" s="162">
        <v>1</v>
      </c>
      <c r="I272" s="163"/>
      <c r="J272" s="164">
        <f t="shared" ref="J272:J288" si="30">ROUND(I272*H272,2)</f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ref="P272:P288" si="31">O272*H272</f>
        <v>0</v>
      </c>
      <c r="Q272" s="168">
        <v>0</v>
      </c>
      <c r="R272" s="168">
        <f t="shared" ref="R272:R288" si="32">Q272*H272</f>
        <v>0</v>
      </c>
      <c r="S272" s="168">
        <v>0</v>
      </c>
      <c r="T272" s="169">
        <f t="shared" ref="T272:T288" si="33"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165</v>
      </c>
      <c r="AT272" s="170" t="s">
        <v>138</v>
      </c>
      <c r="AU272" s="170" t="s">
        <v>143</v>
      </c>
      <c r="AY272" s="17" t="s">
        <v>135</v>
      </c>
      <c r="BE272" s="171">
        <f t="shared" ref="BE272:BE288" si="34">IF(N272="základní",J272,0)</f>
        <v>0</v>
      </c>
      <c r="BF272" s="171">
        <f t="shared" ref="BF272:BF288" si="35">IF(N272="snížená",J272,0)</f>
        <v>0</v>
      </c>
      <c r="BG272" s="171">
        <f t="shared" ref="BG272:BG288" si="36">IF(N272="zákl. přenesená",J272,0)</f>
        <v>0</v>
      </c>
      <c r="BH272" s="171">
        <f t="shared" ref="BH272:BH288" si="37">IF(N272="sníž. přenesená",J272,0)</f>
        <v>0</v>
      </c>
      <c r="BI272" s="171">
        <f t="shared" ref="BI272:BI288" si="38">IF(N272="nulová",J272,0)</f>
        <v>0</v>
      </c>
      <c r="BJ272" s="17" t="s">
        <v>143</v>
      </c>
      <c r="BK272" s="171">
        <f t="shared" ref="BK272:BK288" si="39">ROUND(I272*H272,2)</f>
        <v>0</v>
      </c>
      <c r="BL272" s="17" t="s">
        <v>165</v>
      </c>
      <c r="BM272" s="170" t="s">
        <v>507</v>
      </c>
    </row>
    <row r="273" spans="1:65" s="2" customFormat="1" ht="21.75" customHeight="1" x14ac:dyDescent="0.2">
      <c r="A273" s="32"/>
      <c r="B273" s="157"/>
      <c r="C273" s="188" t="s">
        <v>508</v>
      </c>
      <c r="D273" s="188" t="s">
        <v>158</v>
      </c>
      <c r="E273" s="189" t="s">
        <v>509</v>
      </c>
      <c r="F273" s="190" t="s">
        <v>510</v>
      </c>
      <c r="G273" s="191" t="s">
        <v>155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2.0000000000000002E-5</v>
      </c>
      <c r="R273" s="168">
        <f t="shared" si="32"/>
        <v>2.0000000000000002E-5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255</v>
      </c>
      <c r="AT273" s="170" t="s">
        <v>158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165</v>
      </c>
      <c r="BM273" s="170" t="s">
        <v>511</v>
      </c>
    </row>
    <row r="274" spans="1:65" s="2" customFormat="1" ht="21.75" customHeight="1" x14ac:dyDescent="0.2">
      <c r="A274" s="32"/>
      <c r="B274" s="157"/>
      <c r="C274" s="158" t="s">
        <v>512</v>
      </c>
      <c r="D274" s="158" t="s">
        <v>138</v>
      </c>
      <c r="E274" s="159" t="s">
        <v>513</v>
      </c>
      <c r="F274" s="160" t="s">
        <v>514</v>
      </c>
      <c r="G274" s="161" t="s">
        <v>266</v>
      </c>
      <c r="H274" s="162">
        <v>30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165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165</v>
      </c>
      <c r="BM274" s="170" t="s">
        <v>515</v>
      </c>
    </row>
    <row r="275" spans="1:65" s="2" customFormat="1" ht="16.5" customHeight="1" x14ac:dyDescent="0.2">
      <c r="A275" s="32"/>
      <c r="B275" s="157"/>
      <c r="C275" s="188" t="s">
        <v>516</v>
      </c>
      <c r="D275" s="188" t="s">
        <v>158</v>
      </c>
      <c r="E275" s="189" t="s">
        <v>517</v>
      </c>
      <c r="F275" s="190" t="s">
        <v>518</v>
      </c>
      <c r="G275" s="191" t="s">
        <v>266</v>
      </c>
      <c r="H275" s="192">
        <v>15</v>
      </c>
      <c r="I275" s="193"/>
      <c r="J275" s="194">
        <f t="shared" si="30"/>
        <v>0</v>
      </c>
      <c r="K275" s="195"/>
      <c r="L275" s="196"/>
      <c r="M275" s="197" t="s">
        <v>1</v>
      </c>
      <c r="N275" s="198" t="s">
        <v>42</v>
      </c>
      <c r="O275" s="58"/>
      <c r="P275" s="168">
        <f t="shared" si="31"/>
        <v>0</v>
      </c>
      <c r="Q275" s="168">
        <v>1.7000000000000001E-4</v>
      </c>
      <c r="R275" s="168">
        <f t="shared" si="32"/>
        <v>2.5500000000000002E-3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255</v>
      </c>
      <c r="AT275" s="170" t="s">
        <v>158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165</v>
      </c>
      <c r="BM275" s="170" t="s">
        <v>519</v>
      </c>
    </row>
    <row r="276" spans="1:65" s="2" customFormat="1" ht="16.5" customHeight="1" x14ac:dyDescent="0.2">
      <c r="A276" s="32"/>
      <c r="B276" s="157"/>
      <c r="C276" s="188" t="s">
        <v>520</v>
      </c>
      <c r="D276" s="188" t="s">
        <v>158</v>
      </c>
      <c r="E276" s="189" t="s">
        <v>521</v>
      </c>
      <c r="F276" s="190" t="s">
        <v>522</v>
      </c>
      <c r="G276" s="191" t="s">
        <v>266</v>
      </c>
      <c r="H276" s="192">
        <v>5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2.7999999999999998E-4</v>
      </c>
      <c r="R276" s="168">
        <f t="shared" si="32"/>
        <v>1.3999999999999998E-3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255</v>
      </c>
      <c r="AT276" s="170" t="s">
        <v>158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165</v>
      </c>
      <c r="BM276" s="170" t="s">
        <v>523</v>
      </c>
    </row>
    <row r="277" spans="1:65" s="2" customFormat="1" ht="21.75" customHeight="1" x14ac:dyDescent="0.2">
      <c r="A277" s="32"/>
      <c r="B277" s="157"/>
      <c r="C277" s="158" t="s">
        <v>524</v>
      </c>
      <c r="D277" s="158" t="s">
        <v>138</v>
      </c>
      <c r="E277" s="159" t="s">
        <v>525</v>
      </c>
      <c r="F277" s="160" t="s">
        <v>526</v>
      </c>
      <c r="G277" s="161" t="s">
        <v>155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165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165</v>
      </c>
      <c r="BM277" s="170" t="s">
        <v>527</v>
      </c>
    </row>
    <row r="278" spans="1:65" s="2" customFormat="1" ht="21.75" customHeight="1" x14ac:dyDescent="0.2">
      <c r="A278" s="32"/>
      <c r="B278" s="157"/>
      <c r="C278" s="188" t="s">
        <v>528</v>
      </c>
      <c r="D278" s="188" t="s">
        <v>158</v>
      </c>
      <c r="E278" s="189" t="s">
        <v>529</v>
      </c>
      <c r="F278" s="190" t="s">
        <v>530</v>
      </c>
      <c r="G278" s="191" t="s">
        <v>155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1.6899999999999998E-2</v>
      </c>
      <c r="R278" s="168">
        <f t="shared" si="32"/>
        <v>1.6899999999999998E-2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255</v>
      </c>
      <c r="AT278" s="170" t="s">
        <v>158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165</v>
      </c>
      <c r="BM278" s="170" t="s">
        <v>531</v>
      </c>
    </row>
    <row r="279" spans="1:65" s="2" customFormat="1" ht="21.75" customHeight="1" x14ac:dyDescent="0.2">
      <c r="A279" s="32"/>
      <c r="B279" s="157"/>
      <c r="C279" s="158" t="s">
        <v>532</v>
      </c>
      <c r="D279" s="158" t="s">
        <v>138</v>
      </c>
      <c r="E279" s="159" t="s">
        <v>533</v>
      </c>
      <c r="F279" s="160" t="s">
        <v>534</v>
      </c>
      <c r="G279" s="161" t="s">
        <v>155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165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165</v>
      </c>
      <c r="BM279" s="170" t="s">
        <v>535</v>
      </c>
    </row>
    <row r="280" spans="1:65" s="2" customFormat="1" ht="21.75" customHeight="1" x14ac:dyDescent="0.2">
      <c r="A280" s="32"/>
      <c r="B280" s="157"/>
      <c r="C280" s="188" t="s">
        <v>536</v>
      </c>
      <c r="D280" s="188" t="s">
        <v>158</v>
      </c>
      <c r="E280" s="189" t="s">
        <v>537</v>
      </c>
      <c r="F280" s="190" t="s">
        <v>538</v>
      </c>
      <c r="G280" s="191" t="s">
        <v>155</v>
      </c>
      <c r="H280" s="192">
        <v>3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1E-4</v>
      </c>
      <c r="R280" s="168">
        <f t="shared" si="32"/>
        <v>3.0000000000000003E-4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255</v>
      </c>
      <c r="AT280" s="170" t="s">
        <v>158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165</v>
      </c>
      <c r="BM280" s="170" t="s">
        <v>539</v>
      </c>
    </row>
    <row r="281" spans="1:65" s="2" customFormat="1" ht="21.75" customHeight="1" x14ac:dyDescent="0.2">
      <c r="A281" s="32"/>
      <c r="B281" s="157"/>
      <c r="C281" s="158" t="s">
        <v>540</v>
      </c>
      <c r="D281" s="158" t="s">
        <v>138</v>
      </c>
      <c r="E281" s="159" t="s">
        <v>541</v>
      </c>
      <c r="F281" s="160" t="s">
        <v>542</v>
      </c>
      <c r="G281" s="161" t="s">
        <v>155</v>
      </c>
      <c r="H281" s="162">
        <v>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165</v>
      </c>
      <c r="AT281" s="170" t="s">
        <v>138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165</v>
      </c>
      <c r="BM281" s="170" t="s">
        <v>543</v>
      </c>
    </row>
    <row r="282" spans="1:65" s="2" customFormat="1" ht="16.5" customHeight="1" x14ac:dyDescent="0.2">
      <c r="A282" s="32"/>
      <c r="B282" s="157"/>
      <c r="C282" s="188" t="s">
        <v>544</v>
      </c>
      <c r="D282" s="188" t="s">
        <v>158</v>
      </c>
      <c r="E282" s="189" t="s">
        <v>545</v>
      </c>
      <c r="F282" s="190" t="s">
        <v>546</v>
      </c>
      <c r="G282" s="191" t="s">
        <v>155</v>
      </c>
      <c r="H282" s="192">
        <v>2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2.7E-4</v>
      </c>
      <c r="R282" s="168">
        <f t="shared" si="32"/>
        <v>5.4000000000000001E-4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255</v>
      </c>
      <c r="AT282" s="170" t="s">
        <v>158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165</v>
      </c>
      <c r="BM282" s="170" t="s">
        <v>547</v>
      </c>
    </row>
    <row r="283" spans="1:65" s="2" customFormat="1" ht="21.75" customHeight="1" x14ac:dyDescent="0.2">
      <c r="A283" s="32"/>
      <c r="B283" s="157"/>
      <c r="C283" s="158" t="s">
        <v>548</v>
      </c>
      <c r="D283" s="158" t="s">
        <v>138</v>
      </c>
      <c r="E283" s="159" t="s">
        <v>549</v>
      </c>
      <c r="F283" s="160" t="s">
        <v>550</v>
      </c>
      <c r="G283" s="161" t="s">
        <v>155</v>
      </c>
      <c r="H283" s="162">
        <v>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165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165</v>
      </c>
      <c r="BM283" s="170" t="s">
        <v>551</v>
      </c>
    </row>
    <row r="284" spans="1:65" s="2" customFormat="1" ht="16.5" customHeight="1" x14ac:dyDescent="0.2">
      <c r="A284" s="32"/>
      <c r="B284" s="157"/>
      <c r="C284" s="188" t="s">
        <v>552</v>
      </c>
      <c r="D284" s="188" t="s">
        <v>158</v>
      </c>
      <c r="E284" s="189" t="s">
        <v>553</v>
      </c>
      <c r="F284" s="190" t="s">
        <v>554</v>
      </c>
      <c r="G284" s="191" t="s">
        <v>155</v>
      </c>
      <c r="H284" s="192">
        <v>2</v>
      </c>
      <c r="I284" s="193"/>
      <c r="J284" s="194">
        <f t="shared" si="30"/>
        <v>0</v>
      </c>
      <c r="K284" s="195"/>
      <c r="L284" s="196"/>
      <c r="M284" s="197" t="s">
        <v>1</v>
      </c>
      <c r="N284" s="198" t="s">
        <v>42</v>
      </c>
      <c r="O284" s="58"/>
      <c r="P284" s="168">
        <f t="shared" si="31"/>
        <v>0</v>
      </c>
      <c r="Q284" s="168">
        <v>8.0000000000000004E-4</v>
      </c>
      <c r="R284" s="168">
        <f t="shared" si="32"/>
        <v>1.6000000000000001E-3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255</v>
      </c>
      <c r="AT284" s="170" t="s">
        <v>158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165</v>
      </c>
      <c r="BM284" s="170" t="s">
        <v>555</v>
      </c>
    </row>
    <row r="285" spans="1:65" s="2" customFormat="1" ht="16.5" customHeight="1" x14ac:dyDescent="0.2">
      <c r="A285" s="32"/>
      <c r="B285" s="157"/>
      <c r="C285" s="188" t="s">
        <v>556</v>
      </c>
      <c r="D285" s="188" t="s">
        <v>158</v>
      </c>
      <c r="E285" s="189" t="s">
        <v>557</v>
      </c>
      <c r="F285" s="190" t="s">
        <v>558</v>
      </c>
      <c r="G285" s="191" t="s">
        <v>266</v>
      </c>
      <c r="H285" s="192">
        <v>10</v>
      </c>
      <c r="I285" s="193"/>
      <c r="J285" s="194">
        <f t="shared" si="30"/>
        <v>0</v>
      </c>
      <c r="K285" s="195"/>
      <c r="L285" s="196"/>
      <c r="M285" s="197" t="s">
        <v>1</v>
      </c>
      <c r="N285" s="198" t="s">
        <v>42</v>
      </c>
      <c r="O285" s="58"/>
      <c r="P285" s="168">
        <f t="shared" si="31"/>
        <v>0</v>
      </c>
      <c r="Q285" s="168">
        <v>1.2E-4</v>
      </c>
      <c r="R285" s="168">
        <f t="shared" si="32"/>
        <v>1.2000000000000001E-3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255</v>
      </c>
      <c r="AT285" s="170" t="s">
        <v>158</v>
      </c>
      <c r="AU285" s="170" t="s">
        <v>143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143</v>
      </c>
      <c r="BK285" s="171">
        <f t="shared" si="39"/>
        <v>0</v>
      </c>
      <c r="BL285" s="17" t="s">
        <v>165</v>
      </c>
      <c r="BM285" s="170" t="s">
        <v>559</v>
      </c>
    </row>
    <row r="286" spans="1:65" s="2" customFormat="1" ht="21.75" customHeight="1" x14ac:dyDescent="0.2">
      <c r="A286" s="32"/>
      <c r="B286" s="157"/>
      <c r="C286" s="158" t="s">
        <v>560</v>
      </c>
      <c r="D286" s="158" t="s">
        <v>138</v>
      </c>
      <c r="E286" s="159" t="s">
        <v>561</v>
      </c>
      <c r="F286" s="160" t="s">
        <v>562</v>
      </c>
      <c r="G286" s="161" t="s">
        <v>155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165</v>
      </c>
      <c r="AT286" s="170" t="s">
        <v>138</v>
      </c>
      <c r="AU286" s="170" t="s">
        <v>143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143</v>
      </c>
      <c r="BK286" s="171">
        <f t="shared" si="39"/>
        <v>0</v>
      </c>
      <c r="BL286" s="17" t="s">
        <v>165</v>
      </c>
      <c r="BM286" s="170" t="s">
        <v>563</v>
      </c>
    </row>
    <row r="287" spans="1:65" s="2" customFormat="1" ht="21.75" customHeight="1" x14ac:dyDescent="0.2">
      <c r="A287" s="32"/>
      <c r="B287" s="157"/>
      <c r="C287" s="158" t="s">
        <v>564</v>
      </c>
      <c r="D287" s="158" t="s">
        <v>138</v>
      </c>
      <c r="E287" s="159" t="s">
        <v>565</v>
      </c>
      <c r="F287" s="160" t="s">
        <v>566</v>
      </c>
      <c r="G287" s="161" t="s">
        <v>200</v>
      </c>
      <c r="H287" s="162">
        <v>2.5000000000000001E-2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165</v>
      </c>
      <c r="AT287" s="170" t="s">
        <v>138</v>
      </c>
      <c r="AU287" s="170" t="s">
        <v>143</v>
      </c>
      <c r="AY287" s="17" t="s">
        <v>135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143</v>
      </c>
      <c r="BK287" s="171">
        <f t="shared" si="39"/>
        <v>0</v>
      </c>
      <c r="BL287" s="17" t="s">
        <v>165</v>
      </c>
      <c r="BM287" s="170" t="s">
        <v>567</v>
      </c>
    </row>
    <row r="288" spans="1:65" s="2" customFormat="1" ht="21.75" customHeight="1" x14ac:dyDescent="0.2">
      <c r="A288" s="32"/>
      <c r="B288" s="157"/>
      <c r="C288" s="158" t="s">
        <v>568</v>
      </c>
      <c r="D288" s="158" t="s">
        <v>138</v>
      </c>
      <c r="E288" s="159" t="s">
        <v>569</v>
      </c>
      <c r="F288" s="160" t="s">
        <v>570</v>
      </c>
      <c r="G288" s="161" t="s">
        <v>200</v>
      </c>
      <c r="H288" s="162">
        <v>2.5000000000000001E-2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165</v>
      </c>
      <c r="AT288" s="170" t="s">
        <v>138</v>
      </c>
      <c r="AU288" s="170" t="s">
        <v>143</v>
      </c>
      <c r="AY288" s="17" t="s">
        <v>135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143</v>
      </c>
      <c r="BK288" s="171">
        <f t="shared" si="39"/>
        <v>0</v>
      </c>
      <c r="BL288" s="17" t="s">
        <v>165</v>
      </c>
      <c r="BM288" s="170" t="s">
        <v>571</v>
      </c>
    </row>
    <row r="289" spans="1:65" s="12" customFormat="1" ht="22.9" customHeight="1" x14ac:dyDescent="0.2">
      <c r="B289" s="144"/>
      <c r="D289" s="145" t="s">
        <v>75</v>
      </c>
      <c r="E289" s="155" t="s">
        <v>572</v>
      </c>
      <c r="F289" s="155" t="s">
        <v>573</v>
      </c>
      <c r="I289" s="147"/>
      <c r="J289" s="156">
        <f>BK289</f>
        <v>0</v>
      </c>
      <c r="L289" s="144"/>
      <c r="M289" s="149"/>
      <c r="N289" s="150"/>
      <c r="O289" s="150"/>
      <c r="P289" s="151">
        <f>SUM(P290:P294)</f>
        <v>0</v>
      </c>
      <c r="Q289" s="150"/>
      <c r="R289" s="151">
        <f>SUM(R290:R294)</f>
        <v>0.01</v>
      </c>
      <c r="S289" s="150"/>
      <c r="T289" s="152">
        <f>SUM(T290:T294)</f>
        <v>4.0000000000000001E-3</v>
      </c>
      <c r="AR289" s="145" t="s">
        <v>143</v>
      </c>
      <c r="AT289" s="153" t="s">
        <v>75</v>
      </c>
      <c r="AU289" s="153" t="s">
        <v>84</v>
      </c>
      <c r="AY289" s="145" t="s">
        <v>135</v>
      </c>
      <c r="BK289" s="154">
        <f>SUM(BK290:BK294)</f>
        <v>0</v>
      </c>
    </row>
    <row r="290" spans="1:65" s="2" customFormat="1" ht="16.5" customHeight="1" x14ac:dyDescent="0.2">
      <c r="A290" s="32"/>
      <c r="B290" s="157"/>
      <c r="C290" s="158" t="s">
        <v>574</v>
      </c>
      <c r="D290" s="158" t="s">
        <v>138</v>
      </c>
      <c r="E290" s="159" t="s">
        <v>575</v>
      </c>
      <c r="F290" s="160" t="s">
        <v>576</v>
      </c>
      <c r="G290" s="161" t="s">
        <v>155</v>
      </c>
      <c r="H290" s="162">
        <v>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165</v>
      </c>
      <c r="AT290" s="170" t="s">
        <v>138</v>
      </c>
      <c r="AU290" s="170" t="s">
        <v>143</v>
      </c>
      <c r="AY290" s="17" t="s">
        <v>135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143</v>
      </c>
      <c r="BK290" s="171">
        <f>ROUND(I290*H290,2)</f>
        <v>0</v>
      </c>
      <c r="BL290" s="17" t="s">
        <v>165</v>
      </c>
      <c r="BM290" s="170" t="s">
        <v>577</v>
      </c>
    </row>
    <row r="291" spans="1:65" s="2" customFormat="1" ht="16.5" customHeight="1" x14ac:dyDescent="0.2">
      <c r="A291" s="32"/>
      <c r="B291" s="157"/>
      <c r="C291" s="188" t="s">
        <v>578</v>
      </c>
      <c r="D291" s="188" t="s">
        <v>158</v>
      </c>
      <c r="E291" s="189" t="s">
        <v>579</v>
      </c>
      <c r="F291" s="190" t="s">
        <v>580</v>
      </c>
      <c r="G291" s="191" t="s">
        <v>155</v>
      </c>
      <c r="H291" s="192">
        <v>2</v>
      </c>
      <c r="I291" s="193"/>
      <c r="J291" s="194">
        <f>ROUND(I291*H291,2)</f>
        <v>0</v>
      </c>
      <c r="K291" s="195"/>
      <c r="L291" s="196"/>
      <c r="M291" s="197" t="s">
        <v>1</v>
      </c>
      <c r="N291" s="198" t="s">
        <v>42</v>
      </c>
      <c r="O291" s="58"/>
      <c r="P291" s="168">
        <f>O291*H291</f>
        <v>0</v>
      </c>
      <c r="Q291" s="168">
        <v>5.0000000000000001E-3</v>
      </c>
      <c r="R291" s="168">
        <f>Q291*H291</f>
        <v>0.01</v>
      </c>
      <c r="S291" s="168">
        <v>0</v>
      </c>
      <c r="T291" s="169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255</v>
      </c>
      <c r="AT291" s="170" t="s">
        <v>158</v>
      </c>
      <c r="AU291" s="170" t="s">
        <v>143</v>
      </c>
      <c r="AY291" s="17" t="s">
        <v>135</v>
      </c>
      <c r="BE291" s="171">
        <f>IF(N291="základní",J291,0)</f>
        <v>0</v>
      </c>
      <c r="BF291" s="171">
        <f>IF(N291="snížená",J291,0)</f>
        <v>0</v>
      </c>
      <c r="BG291" s="171">
        <f>IF(N291="zákl. přenesená",J291,0)</f>
        <v>0</v>
      </c>
      <c r="BH291" s="171">
        <f>IF(N291="sníž. přenesená",J291,0)</f>
        <v>0</v>
      </c>
      <c r="BI291" s="171">
        <f>IF(N291="nulová",J291,0)</f>
        <v>0</v>
      </c>
      <c r="BJ291" s="17" t="s">
        <v>143</v>
      </c>
      <c r="BK291" s="171">
        <f>ROUND(I291*H291,2)</f>
        <v>0</v>
      </c>
      <c r="BL291" s="17" t="s">
        <v>165</v>
      </c>
      <c r="BM291" s="170" t="s">
        <v>581</v>
      </c>
    </row>
    <row r="292" spans="1:65" s="2" customFormat="1" ht="21.75" customHeight="1" x14ac:dyDescent="0.2">
      <c r="A292" s="32"/>
      <c r="B292" s="157"/>
      <c r="C292" s="158" t="s">
        <v>582</v>
      </c>
      <c r="D292" s="158" t="s">
        <v>138</v>
      </c>
      <c r="E292" s="159" t="s">
        <v>583</v>
      </c>
      <c r="F292" s="160" t="s">
        <v>584</v>
      </c>
      <c r="G292" s="161" t="s">
        <v>155</v>
      </c>
      <c r="H292" s="162">
        <v>2</v>
      </c>
      <c r="I292" s="163"/>
      <c r="J292" s="164">
        <f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>O292*H292</f>
        <v>0</v>
      </c>
      <c r="Q292" s="168">
        <v>0</v>
      </c>
      <c r="R292" s="168">
        <f>Q292*H292</f>
        <v>0</v>
      </c>
      <c r="S292" s="168">
        <v>2E-3</v>
      </c>
      <c r="T292" s="169">
        <f>S292*H292</f>
        <v>4.0000000000000001E-3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165</v>
      </c>
      <c r="AT292" s="170" t="s">
        <v>138</v>
      </c>
      <c r="AU292" s="170" t="s">
        <v>143</v>
      </c>
      <c r="AY292" s="17" t="s">
        <v>135</v>
      </c>
      <c r="BE292" s="171">
        <f>IF(N292="základní",J292,0)</f>
        <v>0</v>
      </c>
      <c r="BF292" s="171">
        <f>IF(N292="snížená",J292,0)</f>
        <v>0</v>
      </c>
      <c r="BG292" s="171">
        <f>IF(N292="zákl. přenesená",J292,0)</f>
        <v>0</v>
      </c>
      <c r="BH292" s="171">
        <f>IF(N292="sníž. přenesená",J292,0)</f>
        <v>0</v>
      </c>
      <c r="BI292" s="171">
        <f>IF(N292="nulová",J292,0)</f>
        <v>0</v>
      </c>
      <c r="BJ292" s="17" t="s">
        <v>143</v>
      </c>
      <c r="BK292" s="171">
        <f>ROUND(I292*H292,2)</f>
        <v>0</v>
      </c>
      <c r="BL292" s="17" t="s">
        <v>165</v>
      </c>
      <c r="BM292" s="170" t="s">
        <v>585</v>
      </c>
    </row>
    <row r="293" spans="1:65" s="2" customFormat="1" ht="21.75" customHeight="1" x14ac:dyDescent="0.2">
      <c r="A293" s="32"/>
      <c r="B293" s="157"/>
      <c r="C293" s="158" t="s">
        <v>586</v>
      </c>
      <c r="D293" s="158" t="s">
        <v>138</v>
      </c>
      <c r="E293" s="159" t="s">
        <v>587</v>
      </c>
      <c r="F293" s="160" t="s">
        <v>588</v>
      </c>
      <c r="G293" s="161" t="s">
        <v>200</v>
      </c>
      <c r="H293" s="162">
        <v>0.01</v>
      </c>
      <c r="I293" s="163"/>
      <c r="J293" s="164">
        <f>ROUND(I293*H293,2)</f>
        <v>0</v>
      </c>
      <c r="K293" s="165"/>
      <c r="L293" s="33"/>
      <c r="M293" s="166" t="s">
        <v>1</v>
      </c>
      <c r="N293" s="167" t="s">
        <v>42</v>
      </c>
      <c r="O293" s="58"/>
      <c r="P293" s="168">
        <f>O293*H293</f>
        <v>0</v>
      </c>
      <c r="Q293" s="168">
        <v>0</v>
      </c>
      <c r="R293" s="168">
        <f>Q293*H293</f>
        <v>0</v>
      </c>
      <c r="S293" s="168">
        <v>0</v>
      </c>
      <c r="T293" s="16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165</v>
      </c>
      <c r="AT293" s="170" t="s">
        <v>138</v>
      </c>
      <c r="AU293" s="170" t="s">
        <v>143</v>
      </c>
      <c r="AY293" s="17" t="s">
        <v>135</v>
      </c>
      <c r="BE293" s="171">
        <f>IF(N293="základní",J293,0)</f>
        <v>0</v>
      </c>
      <c r="BF293" s="171">
        <f>IF(N293="snížená",J293,0)</f>
        <v>0</v>
      </c>
      <c r="BG293" s="171">
        <f>IF(N293="zákl. přenesená",J293,0)</f>
        <v>0</v>
      </c>
      <c r="BH293" s="171">
        <f>IF(N293="sníž. přenesená",J293,0)</f>
        <v>0</v>
      </c>
      <c r="BI293" s="171">
        <f>IF(N293="nulová",J293,0)</f>
        <v>0</v>
      </c>
      <c r="BJ293" s="17" t="s">
        <v>143</v>
      </c>
      <c r="BK293" s="171">
        <f>ROUND(I293*H293,2)</f>
        <v>0</v>
      </c>
      <c r="BL293" s="17" t="s">
        <v>165</v>
      </c>
      <c r="BM293" s="170" t="s">
        <v>589</v>
      </c>
    </row>
    <row r="294" spans="1:65" s="2" customFormat="1" ht="21.75" customHeight="1" x14ac:dyDescent="0.2">
      <c r="A294" s="32"/>
      <c r="B294" s="157"/>
      <c r="C294" s="158" t="s">
        <v>590</v>
      </c>
      <c r="D294" s="158" t="s">
        <v>138</v>
      </c>
      <c r="E294" s="159" t="s">
        <v>591</v>
      </c>
      <c r="F294" s="160" t="s">
        <v>592</v>
      </c>
      <c r="G294" s="161" t="s">
        <v>200</v>
      </c>
      <c r="H294" s="162">
        <v>0.01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0</v>
      </c>
      <c r="R294" s="168">
        <f>Q294*H294</f>
        <v>0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165</v>
      </c>
      <c r="AT294" s="170" t="s">
        <v>138</v>
      </c>
      <c r="AU294" s="170" t="s">
        <v>143</v>
      </c>
      <c r="AY294" s="17" t="s">
        <v>135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143</v>
      </c>
      <c r="BK294" s="171">
        <f>ROUND(I294*H294,2)</f>
        <v>0</v>
      </c>
      <c r="BL294" s="17" t="s">
        <v>165</v>
      </c>
      <c r="BM294" s="170" t="s">
        <v>593</v>
      </c>
    </row>
    <row r="295" spans="1:65" s="12" customFormat="1" ht="22.9" customHeight="1" x14ac:dyDescent="0.2">
      <c r="B295" s="144"/>
      <c r="D295" s="145" t="s">
        <v>75</v>
      </c>
      <c r="E295" s="155" t="s">
        <v>594</v>
      </c>
      <c r="F295" s="155" t="s">
        <v>595</v>
      </c>
      <c r="I295" s="147"/>
      <c r="J295" s="156">
        <f>BK295</f>
        <v>0</v>
      </c>
      <c r="L295" s="144"/>
      <c r="M295" s="149"/>
      <c r="N295" s="150"/>
      <c r="O295" s="150"/>
      <c r="P295" s="151">
        <f>SUM(P296:P311)</f>
        <v>0</v>
      </c>
      <c r="Q295" s="150"/>
      <c r="R295" s="151">
        <f>SUM(R296:R311)</f>
        <v>0.43006211999999999</v>
      </c>
      <c r="S295" s="150"/>
      <c r="T295" s="152">
        <f>SUM(T296:T311)</f>
        <v>0</v>
      </c>
      <c r="AR295" s="145" t="s">
        <v>143</v>
      </c>
      <c r="AT295" s="153" t="s">
        <v>75</v>
      </c>
      <c r="AU295" s="153" t="s">
        <v>84</v>
      </c>
      <c r="AY295" s="145" t="s">
        <v>135</v>
      </c>
      <c r="BK295" s="154">
        <f>SUM(BK296:BK311)</f>
        <v>0</v>
      </c>
    </row>
    <row r="296" spans="1:65" s="2" customFormat="1" ht="21.75" customHeight="1" x14ac:dyDescent="0.2">
      <c r="A296" s="32"/>
      <c r="B296" s="157"/>
      <c r="C296" s="158" t="s">
        <v>596</v>
      </c>
      <c r="D296" s="158" t="s">
        <v>138</v>
      </c>
      <c r="E296" s="159" t="s">
        <v>597</v>
      </c>
      <c r="F296" s="160" t="s">
        <v>598</v>
      </c>
      <c r="G296" s="161" t="s">
        <v>141</v>
      </c>
      <c r="H296" s="162">
        <v>16.172000000000001</v>
      </c>
      <c r="I296" s="163"/>
      <c r="J296" s="164">
        <f>ROUND(I296*H296,2)</f>
        <v>0</v>
      </c>
      <c r="K296" s="165"/>
      <c r="L296" s="33"/>
      <c r="M296" s="166" t="s">
        <v>1</v>
      </c>
      <c r="N296" s="167" t="s">
        <v>42</v>
      </c>
      <c r="O296" s="58"/>
      <c r="P296" s="168">
        <f>O296*H296</f>
        <v>0</v>
      </c>
      <c r="Q296" s="168">
        <v>2.5409999999999999E-2</v>
      </c>
      <c r="R296" s="168">
        <f>Q296*H296</f>
        <v>0.41093051999999997</v>
      </c>
      <c r="S296" s="168">
        <v>0</v>
      </c>
      <c r="T296" s="16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165</v>
      </c>
      <c r="AT296" s="170" t="s">
        <v>138</v>
      </c>
      <c r="AU296" s="170" t="s">
        <v>143</v>
      </c>
      <c r="AY296" s="17" t="s">
        <v>135</v>
      </c>
      <c r="BE296" s="171">
        <f>IF(N296="základní",J296,0)</f>
        <v>0</v>
      </c>
      <c r="BF296" s="171">
        <f>IF(N296="snížená",J296,0)</f>
        <v>0</v>
      </c>
      <c r="BG296" s="171">
        <f>IF(N296="zákl. přenesená",J296,0)</f>
        <v>0</v>
      </c>
      <c r="BH296" s="171">
        <f>IF(N296="sníž. přenesená",J296,0)</f>
        <v>0</v>
      </c>
      <c r="BI296" s="171">
        <f>IF(N296="nulová",J296,0)</f>
        <v>0</v>
      </c>
      <c r="BJ296" s="17" t="s">
        <v>143</v>
      </c>
      <c r="BK296" s="171">
        <f>ROUND(I296*H296,2)</f>
        <v>0</v>
      </c>
      <c r="BL296" s="17" t="s">
        <v>165</v>
      </c>
      <c r="BM296" s="170" t="s">
        <v>599</v>
      </c>
    </row>
    <row r="297" spans="1:65" s="13" customFormat="1" x14ac:dyDescent="0.2">
      <c r="B297" s="172"/>
      <c r="D297" s="173" t="s">
        <v>145</v>
      </c>
      <c r="E297" s="174" t="s">
        <v>1</v>
      </c>
      <c r="F297" s="175" t="s">
        <v>600</v>
      </c>
      <c r="H297" s="176">
        <v>8.84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145</v>
      </c>
      <c r="AU297" s="174" t="s">
        <v>143</v>
      </c>
      <c r="AV297" s="13" t="s">
        <v>143</v>
      </c>
      <c r="AW297" s="13" t="s">
        <v>33</v>
      </c>
      <c r="AX297" s="13" t="s">
        <v>76</v>
      </c>
      <c r="AY297" s="174" t="s">
        <v>135</v>
      </c>
    </row>
    <row r="298" spans="1:65" s="13" customFormat="1" x14ac:dyDescent="0.2">
      <c r="B298" s="172"/>
      <c r="D298" s="173" t="s">
        <v>145</v>
      </c>
      <c r="E298" s="174" t="s">
        <v>1</v>
      </c>
      <c r="F298" s="175" t="s">
        <v>601</v>
      </c>
      <c r="H298" s="176">
        <v>7.3319999999999999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145</v>
      </c>
      <c r="AU298" s="174" t="s">
        <v>143</v>
      </c>
      <c r="AV298" s="13" t="s">
        <v>143</v>
      </c>
      <c r="AW298" s="13" t="s">
        <v>33</v>
      </c>
      <c r="AX298" s="13" t="s">
        <v>76</v>
      </c>
      <c r="AY298" s="174" t="s">
        <v>135</v>
      </c>
    </row>
    <row r="299" spans="1:65" s="15" customFormat="1" x14ac:dyDescent="0.2">
      <c r="B299" s="199"/>
      <c r="D299" s="173" t="s">
        <v>145</v>
      </c>
      <c r="E299" s="200" t="s">
        <v>1</v>
      </c>
      <c r="F299" s="201" t="s">
        <v>172</v>
      </c>
      <c r="H299" s="202">
        <v>16.172000000000001</v>
      </c>
      <c r="I299" s="203"/>
      <c r="L299" s="199"/>
      <c r="M299" s="204"/>
      <c r="N299" s="205"/>
      <c r="O299" s="205"/>
      <c r="P299" s="205"/>
      <c r="Q299" s="205"/>
      <c r="R299" s="205"/>
      <c r="S299" s="205"/>
      <c r="T299" s="206"/>
      <c r="AT299" s="200" t="s">
        <v>145</v>
      </c>
      <c r="AU299" s="200" t="s">
        <v>143</v>
      </c>
      <c r="AV299" s="15" t="s">
        <v>142</v>
      </c>
      <c r="AW299" s="15" t="s">
        <v>33</v>
      </c>
      <c r="AX299" s="15" t="s">
        <v>84</v>
      </c>
      <c r="AY299" s="200" t="s">
        <v>135</v>
      </c>
    </row>
    <row r="300" spans="1:65" s="2" customFormat="1" ht="21.75" customHeight="1" x14ac:dyDescent="0.2">
      <c r="A300" s="32"/>
      <c r="B300" s="157"/>
      <c r="C300" s="158" t="s">
        <v>602</v>
      </c>
      <c r="D300" s="158" t="s">
        <v>138</v>
      </c>
      <c r="E300" s="159" t="s">
        <v>603</v>
      </c>
      <c r="F300" s="160" t="s">
        <v>604</v>
      </c>
      <c r="G300" s="161" t="s">
        <v>266</v>
      </c>
      <c r="H300" s="162">
        <v>33.56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1.3424000000000001E-3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165</v>
      </c>
      <c r="AT300" s="170" t="s">
        <v>138</v>
      </c>
      <c r="AU300" s="170" t="s">
        <v>143</v>
      </c>
      <c r="AY300" s="17" t="s">
        <v>135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143</v>
      </c>
      <c r="BK300" s="171">
        <f>ROUND(I300*H300,2)</f>
        <v>0</v>
      </c>
      <c r="BL300" s="17" t="s">
        <v>165</v>
      </c>
      <c r="BM300" s="170" t="s">
        <v>605</v>
      </c>
    </row>
    <row r="301" spans="1:65" s="13" customFormat="1" x14ac:dyDescent="0.2">
      <c r="B301" s="172"/>
      <c r="D301" s="173" t="s">
        <v>145</v>
      </c>
      <c r="E301" s="174" t="s">
        <v>1</v>
      </c>
      <c r="F301" s="175" t="s">
        <v>606</v>
      </c>
      <c r="H301" s="176">
        <v>4.05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145</v>
      </c>
      <c r="AU301" s="174" t="s">
        <v>143</v>
      </c>
      <c r="AV301" s="13" t="s">
        <v>143</v>
      </c>
      <c r="AW301" s="13" t="s">
        <v>33</v>
      </c>
      <c r="AX301" s="13" t="s">
        <v>76</v>
      </c>
      <c r="AY301" s="174" t="s">
        <v>135</v>
      </c>
    </row>
    <row r="302" spans="1:65" s="13" customFormat="1" x14ac:dyDescent="0.2">
      <c r="B302" s="172"/>
      <c r="D302" s="173" t="s">
        <v>145</v>
      </c>
      <c r="E302" s="174" t="s">
        <v>1</v>
      </c>
      <c r="F302" s="175" t="s">
        <v>607</v>
      </c>
      <c r="H302" s="176">
        <v>8.7100000000000009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145</v>
      </c>
      <c r="AU302" s="174" t="s">
        <v>143</v>
      </c>
      <c r="AV302" s="13" t="s">
        <v>143</v>
      </c>
      <c r="AW302" s="13" t="s">
        <v>33</v>
      </c>
      <c r="AX302" s="13" t="s">
        <v>76</v>
      </c>
      <c r="AY302" s="174" t="s">
        <v>135</v>
      </c>
    </row>
    <row r="303" spans="1:65" s="13" customFormat="1" x14ac:dyDescent="0.2">
      <c r="B303" s="172"/>
      <c r="D303" s="173" t="s">
        <v>145</v>
      </c>
      <c r="E303" s="174" t="s">
        <v>1</v>
      </c>
      <c r="F303" s="175" t="s">
        <v>608</v>
      </c>
      <c r="H303" s="176">
        <v>20.8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145</v>
      </c>
      <c r="AU303" s="174" t="s">
        <v>143</v>
      </c>
      <c r="AV303" s="13" t="s">
        <v>143</v>
      </c>
      <c r="AW303" s="13" t="s">
        <v>33</v>
      </c>
      <c r="AX303" s="13" t="s">
        <v>76</v>
      </c>
      <c r="AY303" s="174" t="s">
        <v>135</v>
      </c>
    </row>
    <row r="304" spans="1:65" s="15" customFormat="1" x14ac:dyDescent="0.2">
      <c r="B304" s="199"/>
      <c r="D304" s="173" t="s">
        <v>145</v>
      </c>
      <c r="E304" s="200" t="s">
        <v>1</v>
      </c>
      <c r="F304" s="201" t="s">
        <v>172</v>
      </c>
      <c r="H304" s="202">
        <v>33.56</v>
      </c>
      <c r="I304" s="203"/>
      <c r="L304" s="199"/>
      <c r="M304" s="204"/>
      <c r="N304" s="205"/>
      <c r="O304" s="205"/>
      <c r="P304" s="205"/>
      <c r="Q304" s="205"/>
      <c r="R304" s="205"/>
      <c r="S304" s="205"/>
      <c r="T304" s="206"/>
      <c r="AT304" s="200" t="s">
        <v>145</v>
      </c>
      <c r="AU304" s="200" t="s">
        <v>143</v>
      </c>
      <c r="AV304" s="15" t="s">
        <v>142</v>
      </c>
      <c r="AW304" s="15" t="s">
        <v>33</v>
      </c>
      <c r="AX304" s="15" t="s">
        <v>84</v>
      </c>
      <c r="AY304" s="200" t="s">
        <v>135</v>
      </c>
    </row>
    <row r="305" spans="1:65" s="2" customFormat="1" ht="16.5" customHeight="1" x14ac:dyDescent="0.2">
      <c r="A305" s="32"/>
      <c r="B305" s="157"/>
      <c r="C305" s="158" t="s">
        <v>609</v>
      </c>
      <c r="D305" s="158" t="s">
        <v>138</v>
      </c>
      <c r="E305" s="159" t="s">
        <v>610</v>
      </c>
      <c r="F305" s="160" t="s">
        <v>611</v>
      </c>
      <c r="G305" s="161" t="s">
        <v>141</v>
      </c>
      <c r="H305" s="162">
        <v>16.172000000000001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165</v>
      </c>
      <c r="AT305" s="170" t="s">
        <v>138</v>
      </c>
      <c r="AU305" s="170" t="s">
        <v>143</v>
      </c>
      <c r="AY305" s="17" t="s">
        <v>135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143</v>
      </c>
      <c r="BK305" s="171">
        <f>ROUND(I305*H305,2)</f>
        <v>0</v>
      </c>
      <c r="BL305" s="17" t="s">
        <v>165</v>
      </c>
      <c r="BM305" s="170" t="s">
        <v>612</v>
      </c>
    </row>
    <row r="306" spans="1:65" s="2" customFormat="1" ht="21.75" customHeight="1" x14ac:dyDescent="0.2">
      <c r="A306" s="32"/>
      <c r="B306" s="157"/>
      <c r="C306" s="158" t="s">
        <v>613</v>
      </c>
      <c r="D306" s="158" t="s">
        <v>138</v>
      </c>
      <c r="E306" s="159" t="s">
        <v>614</v>
      </c>
      <c r="F306" s="160" t="s">
        <v>615</v>
      </c>
      <c r="G306" s="161" t="s">
        <v>141</v>
      </c>
      <c r="H306" s="162">
        <v>16.172000000000001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6.9999999999999999E-4</v>
      </c>
      <c r="R306" s="168">
        <f>Q306*H306</f>
        <v>1.13204E-2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165</v>
      </c>
      <c r="AT306" s="170" t="s">
        <v>138</v>
      </c>
      <c r="AU306" s="170" t="s">
        <v>143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143</v>
      </c>
      <c r="BK306" s="171">
        <f>ROUND(I306*H306,2)</f>
        <v>0</v>
      </c>
      <c r="BL306" s="17" t="s">
        <v>165</v>
      </c>
      <c r="BM306" s="170" t="s">
        <v>616</v>
      </c>
    </row>
    <row r="307" spans="1:65" s="2" customFormat="1" ht="16.5" customHeight="1" x14ac:dyDescent="0.2">
      <c r="A307" s="32"/>
      <c r="B307" s="157"/>
      <c r="C307" s="158" t="s">
        <v>617</v>
      </c>
      <c r="D307" s="158" t="s">
        <v>138</v>
      </c>
      <c r="E307" s="159" t="s">
        <v>618</v>
      </c>
      <c r="F307" s="160" t="s">
        <v>619</v>
      </c>
      <c r="G307" s="161" t="s">
        <v>141</v>
      </c>
      <c r="H307" s="162">
        <v>32.344000000000001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2.0000000000000001E-4</v>
      </c>
      <c r="R307" s="168">
        <f>Q307*H307</f>
        <v>6.4688000000000002E-3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165</v>
      </c>
      <c r="AT307" s="170" t="s">
        <v>138</v>
      </c>
      <c r="AU307" s="170" t="s">
        <v>143</v>
      </c>
      <c r="AY307" s="17" t="s">
        <v>135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143</v>
      </c>
      <c r="BK307" s="171">
        <f>ROUND(I307*H307,2)</f>
        <v>0</v>
      </c>
      <c r="BL307" s="17" t="s">
        <v>165</v>
      </c>
      <c r="BM307" s="170" t="s">
        <v>620</v>
      </c>
    </row>
    <row r="308" spans="1:65" s="13" customFormat="1" x14ac:dyDescent="0.2">
      <c r="B308" s="172"/>
      <c r="D308" s="173" t="s">
        <v>145</v>
      </c>
      <c r="E308" s="174" t="s">
        <v>1</v>
      </c>
      <c r="F308" s="175" t="s">
        <v>621</v>
      </c>
      <c r="H308" s="176">
        <v>32.344000000000001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145</v>
      </c>
      <c r="AU308" s="174" t="s">
        <v>143</v>
      </c>
      <c r="AV308" s="13" t="s">
        <v>143</v>
      </c>
      <c r="AW308" s="13" t="s">
        <v>33</v>
      </c>
      <c r="AX308" s="13" t="s">
        <v>76</v>
      </c>
      <c r="AY308" s="174" t="s">
        <v>135</v>
      </c>
    </row>
    <row r="309" spans="1:65" s="15" customFormat="1" x14ac:dyDescent="0.2">
      <c r="B309" s="199"/>
      <c r="D309" s="173" t="s">
        <v>145</v>
      </c>
      <c r="E309" s="200" t="s">
        <v>1</v>
      </c>
      <c r="F309" s="201" t="s">
        <v>172</v>
      </c>
      <c r="H309" s="202">
        <v>32.344000000000001</v>
      </c>
      <c r="I309" s="203"/>
      <c r="L309" s="199"/>
      <c r="M309" s="204"/>
      <c r="N309" s="205"/>
      <c r="O309" s="205"/>
      <c r="P309" s="205"/>
      <c r="Q309" s="205"/>
      <c r="R309" s="205"/>
      <c r="S309" s="205"/>
      <c r="T309" s="206"/>
      <c r="AT309" s="200" t="s">
        <v>145</v>
      </c>
      <c r="AU309" s="200" t="s">
        <v>143</v>
      </c>
      <c r="AV309" s="15" t="s">
        <v>142</v>
      </c>
      <c r="AW309" s="15" t="s">
        <v>33</v>
      </c>
      <c r="AX309" s="15" t="s">
        <v>84</v>
      </c>
      <c r="AY309" s="200" t="s">
        <v>135</v>
      </c>
    </row>
    <row r="310" spans="1:65" s="2" customFormat="1" ht="21.75" customHeight="1" x14ac:dyDescent="0.2">
      <c r="A310" s="32"/>
      <c r="B310" s="157"/>
      <c r="C310" s="158" t="s">
        <v>622</v>
      </c>
      <c r="D310" s="158" t="s">
        <v>138</v>
      </c>
      <c r="E310" s="159" t="s">
        <v>623</v>
      </c>
      <c r="F310" s="160" t="s">
        <v>624</v>
      </c>
      <c r="G310" s="161" t="s">
        <v>200</v>
      </c>
      <c r="H310" s="162">
        <v>0.43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165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165</v>
      </c>
      <c r="BM310" s="170" t="s">
        <v>625</v>
      </c>
    </row>
    <row r="311" spans="1:65" s="2" customFormat="1" ht="21.75" customHeight="1" x14ac:dyDescent="0.2">
      <c r="A311" s="32"/>
      <c r="B311" s="157"/>
      <c r="C311" s="158" t="s">
        <v>626</v>
      </c>
      <c r="D311" s="158" t="s">
        <v>138</v>
      </c>
      <c r="E311" s="159" t="s">
        <v>627</v>
      </c>
      <c r="F311" s="160" t="s">
        <v>628</v>
      </c>
      <c r="G311" s="161" t="s">
        <v>200</v>
      </c>
      <c r="H311" s="162">
        <v>0.43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165</v>
      </c>
      <c r="AT311" s="170" t="s">
        <v>138</v>
      </c>
      <c r="AU311" s="170" t="s">
        <v>143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143</v>
      </c>
      <c r="BK311" s="171">
        <f>ROUND(I311*H311,2)</f>
        <v>0</v>
      </c>
      <c r="BL311" s="17" t="s">
        <v>165</v>
      </c>
      <c r="BM311" s="170" t="s">
        <v>629</v>
      </c>
    </row>
    <row r="312" spans="1:65" s="12" customFormat="1" ht="22.9" customHeight="1" x14ac:dyDescent="0.2">
      <c r="B312" s="144"/>
      <c r="D312" s="145" t="s">
        <v>75</v>
      </c>
      <c r="E312" s="155" t="s">
        <v>630</v>
      </c>
      <c r="F312" s="155" t="s">
        <v>631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SUM(P313:P327)</f>
        <v>0</v>
      </c>
      <c r="Q312" s="150"/>
      <c r="R312" s="151">
        <f>SUM(R313:R327)</f>
        <v>3.6999999999999998E-2</v>
      </c>
      <c r="S312" s="150"/>
      <c r="T312" s="152">
        <f>SUM(T313:T327)</f>
        <v>0.1013115</v>
      </c>
      <c r="AR312" s="145" t="s">
        <v>143</v>
      </c>
      <c r="AT312" s="153" t="s">
        <v>75</v>
      </c>
      <c r="AU312" s="153" t="s">
        <v>84</v>
      </c>
      <c r="AY312" s="145" t="s">
        <v>135</v>
      </c>
      <c r="BK312" s="154">
        <f>SUM(BK313:BK327)</f>
        <v>0</v>
      </c>
    </row>
    <row r="313" spans="1:65" s="2" customFormat="1" ht="21.75" customHeight="1" x14ac:dyDescent="0.2">
      <c r="A313" s="32"/>
      <c r="B313" s="157"/>
      <c r="C313" s="158" t="s">
        <v>632</v>
      </c>
      <c r="D313" s="158" t="s">
        <v>138</v>
      </c>
      <c r="E313" s="159" t="s">
        <v>633</v>
      </c>
      <c r="F313" s="160" t="s">
        <v>634</v>
      </c>
      <c r="G313" s="161" t="s">
        <v>141</v>
      </c>
      <c r="H313" s="162">
        <v>4.1100000000000003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0.1013115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165</v>
      </c>
      <c r="AT313" s="170" t="s">
        <v>138</v>
      </c>
      <c r="AU313" s="170" t="s">
        <v>143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143</v>
      </c>
      <c r="BK313" s="171">
        <f>ROUND(I313*H313,2)</f>
        <v>0</v>
      </c>
      <c r="BL313" s="17" t="s">
        <v>165</v>
      </c>
      <c r="BM313" s="170" t="s">
        <v>635</v>
      </c>
    </row>
    <row r="314" spans="1:65" s="14" customFormat="1" x14ac:dyDescent="0.2">
      <c r="B314" s="181"/>
      <c r="D314" s="173" t="s">
        <v>145</v>
      </c>
      <c r="E314" s="182" t="s">
        <v>1</v>
      </c>
      <c r="F314" s="183" t="s">
        <v>636</v>
      </c>
      <c r="H314" s="182" t="s">
        <v>1</v>
      </c>
      <c r="I314" s="184"/>
      <c r="L314" s="181"/>
      <c r="M314" s="185"/>
      <c r="N314" s="186"/>
      <c r="O314" s="186"/>
      <c r="P314" s="186"/>
      <c r="Q314" s="186"/>
      <c r="R314" s="186"/>
      <c r="S314" s="186"/>
      <c r="T314" s="187"/>
      <c r="AT314" s="182" t="s">
        <v>145</v>
      </c>
      <c r="AU314" s="182" t="s">
        <v>143</v>
      </c>
      <c r="AV314" s="14" t="s">
        <v>84</v>
      </c>
      <c r="AW314" s="14" t="s">
        <v>33</v>
      </c>
      <c r="AX314" s="14" t="s">
        <v>76</v>
      </c>
      <c r="AY314" s="182" t="s">
        <v>135</v>
      </c>
    </row>
    <row r="315" spans="1:65" s="13" customFormat="1" x14ac:dyDescent="0.2">
      <c r="B315" s="172"/>
      <c r="D315" s="173" t="s">
        <v>145</v>
      </c>
      <c r="E315" s="174" t="s">
        <v>1</v>
      </c>
      <c r="F315" s="175" t="s">
        <v>637</v>
      </c>
      <c r="H315" s="176">
        <v>4.1100000000000003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145</v>
      </c>
      <c r="AU315" s="174" t="s">
        <v>143</v>
      </c>
      <c r="AV315" s="13" t="s">
        <v>143</v>
      </c>
      <c r="AW315" s="13" t="s">
        <v>33</v>
      </c>
      <c r="AX315" s="13" t="s">
        <v>76</v>
      </c>
      <c r="AY315" s="174" t="s">
        <v>135</v>
      </c>
    </row>
    <row r="316" spans="1:65" s="15" customFormat="1" x14ac:dyDescent="0.2">
      <c r="B316" s="199"/>
      <c r="D316" s="173" t="s">
        <v>145</v>
      </c>
      <c r="E316" s="200" t="s">
        <v>1</v>
      </c>
      <c r="F316" s="201" t="s">
        <v>172</v>
      </c>
      <c r="H316" s="202">
        <v>4.1100000000000003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145</v>
      </c>
      <c r="AU316" s="200" t="s">
        <v>143</v>
      </c>
      <c r="AV316" s="15" t="s">
        <v>142</v>
      </c>
      <c r="AW316" s="15" t="s">
        <v>33</v>
      </c>
      <c r="AX316" s="15" t="s">
        <v>84</v>
      </c>
      <c r="AY316" s="200" t="s">
        <v>135</v>
      </c>
    </row>
    <row r="317" spans="1:65" s="2" customFormat="1" ht="21.75" customHeight="1" x14ac:dyDescent="0.2">
      <c r="A317" s="32"/>
      <c r="B317" s="157"/>
      <c r="C317" s="158" t="s">
        <v>638</v>
      </c>
      <c r="D317" s="158" t="s">
        <v>138</v>
      </c>
      <c r="E317" s="159" t="s">
        <v>639</v>
      </c>
      <c r="F317" s="160" t="s">
        <v>640</v>
      </c>
      <c r="G317" s="161" t="s">
        <v>155</v>
      </c>
      <c r="H317" s="162">
        <v>2</v>
      </c>
      <c r="I317" s="163"/>
      <c r="J317" s="164">
        <f t="shared" ref="J317:J327" si="4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27" si="41">O317*H317</f>
        <v>0</v>
      </c>
      <c r="Q317" s="168">
        <v>0</v>
      </c>
      <c r="R317" s="168">
        <f t="shared" ref="R317:R327" si="42">Q317*H317</f>
        <v>0</v>
      </c>
      <c r="S317" s="168">
        <v>0</v>
      </c>
      <c r="T317" s="169">
        <f t="shared" ref="T317:T327" si="4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165</v>
      </c>
      <c r="AT317" s="170" t="s">
        <v>138</v>
      </c>
      <c r="AU317" s="170" t="s">
        <v>143</v>
      </c>
      <c r="AY317" s="17" t="s">
        <v>135</v>
      </c>
      <c r="BE317" s="171">
        <f t="shared" ref="BE317:BE327" si="44">IF(N317="základní",J317,0)</f>
        <v>0</v>
      </c>
      <c r="BF317" s="171">
        <f t="shared" ref="BF317:BF327" si="45">IF(N317="snížená",J317,0)</f>
        <v>0</v>
      </c>
      <c r="BG317" s="171">
        <f t="shared" ref="BG317:BG327" si="46">IF(N317="zákl. přenesená",J317,0)</f>
        <v>0</v>
      </c>
      <c r="BH317" s="171">
        <f t="shared" ref="BH317:BH327" si="47">IF(N317="sníž. přenesená",J317,0)</f>
        <v>0</v>
      </c>
      <c r="BI317" s="171">
        <f t="shared" ref="BI317:BI327" si="48">IF(N317="nulová",J317,0)</f>
        <v>0</v>
      </c>
      <c r="BJ317" s="17" t="s">
        <v>143</v>
      </c>
      <c r="BK317" s="171">
        <f t="shared" ref="BK317:BK327" si="49">ROUND(I317*H317,2)</f>
        <v>0</v>
      </c>
      <c r="BL317" s="17" t="s">
        <v>165</v>
      </c>
      <c r="BM317" s="170" t="s">
        <v>641</v>
      </c>
    </row>
    <row r="318" spans="1:65" s="2" customFormat="1" ht="16.5" customHeight="1" x14ac:dyDescent="0.2">
      <c r="A318" s="32"/>
      <c r="B318" s="157"/>
      <c r="C318" s="188" t="s">
        <v>642</v>
      </c>
      <c r="D318" s="188" t="s">
        <v>158</v>
      </c>
      <c r="E318" s="189" t="s">
        <v>643</v>
      </c>
      <c r="F318" s="190" t="s">
        <v>644</v>
      </c>
      <c r="G318" s="191" t="s">
        <v>155</v>
      </c>
      <c r="H318" s="192">
        <v>2</v>
      </c>
      <c r="I318" s="193"/>
      <c r="J318" s="194">
        <f t="shared" si="40"/>
        <v>0</v>
      </c>
      <c r="K318" s="195"/>
      <c r="L318" s="196"/>
      <c r="M318" s="197" t="s">
        <v>1</v>
      </c>
      <c r="N318" s="198" t="s">
        <v>42</v>
      </c>
      <c r="O318" s="58"/>
      <c r="P318" s="168">
        <f t="shared" si="41"/>
        <v>0</v>
      </c>
      <c r="Q318" s="168">
        <v>1.55E-2</v>
      </c>
      <c r="R318" s="168">
        <f t="shared" si="42"/>
        <v>3.1E-2</v>
      </c>
      <c r="S318" s="168">
        <v>0</v>
      </c>
      <c r="T318" s="169">
        <f t="shared" si="4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255</v>
      </c>
      <c r="AT318" s="170" t="s">
        <v>158</v>
      </c>
      <c r="AU318" s="170" t="s">
        <v>143</v>
      </c>
      <c r="AY318" s="17" t="s">
        <v>135</v>
      </c>
      <c r="BE318" s="171">
        <f t="shared" si="44"/>
        <v>0</v>
      </c>
      <c r="BF318" s="171">
        <f t="shared" si="45"/>
        <v>0</v>
      </c>
      <c r="BG318" s="171">
        <f t="shared" si="46"/>
        <v>0</v>
      </c>
      <c r="BH318" s="171">
        <f t="shared" si="47"/>
        <v>0</v>
      </c>
      <c r="BI318" s="171">
        <f t="shared" si="48"/>
        <v>0</v>
      </c>
      <c r="BJ318" s="17" t="s">
        <v>143</v>
      </c>
      <c r="BK318" s="171">
        <f t="shared" si="49"/>
        <v>0</v>
      </c>
      <c r="BL318" s="17" t="s">
        <v>165</v>
      </c>
      <c r="BM318" s="170" t="s">
        <v>645</v>
      </c>
    </row>
    <row r="319" spans="1:65" s="2" customFormat="1" ht="21.75" customHeight="1" x14ac:dyDescent="0.2">
      <c r="A319" s="32"/>
      <c r="B319" s="157"/>
      <c r="C319" s="188" t="s">
        <v>646</v>
      </c>
      <c r="D319" s="188" t="s">
        <v>158</v>
      </c>
      <c r="E319" s="189" t="s">
        <v>647</v>
      </c>
      <c r="F319" s="190" t="s">
        <v>648</v>
      </c>
      <c r="G319" s="191" t="s">
        <v>155</v>
      </c>
      <c r="H319" s="192">
        <v>2</v>
      </c>
      <c r="I319" s="193"/>
      <c r="J319" s="194">
        <f t="shared" si="40"/>
        <v>0</v>
      </c>
      <c r="K319" s="195"/>
      <c r="L319" s="196"/>
      <c r="M319" s="197" t="s">
        <v>1</v>
      </c>
      <c r="N319" s="198" t="s">
        <v>42</v>
      </c>
      <c r="O319" s="58"/>
      <c r="P319" s="168">
        <f t="shared" si="41"/>
        <v>0</v>
      </c>
      <c r="Q319" s="168">
        <v>1.1999999999999999E-3</v>
      </c>
      <c r="R319" s="168">
        <f t="shared" si="42"/>
        <v>2.3999999999999998E-3</v>
      </c>
      <c r="S319" s="168">
        <v>0</v>
      </c>
      <c r="T319" s="169">
        <f t="shared" si="4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255</v>
      </c>
      <c r="AT319" s="170" t="s">
        <v>158</v>
      </c>
      <c r="AU319" s="170" t="s">
        <v>143</v>
      </c>
      <c r="AY319" s="17" t="s">
        <v>135</v>
      </c>
      <c r="BE319" s="171">
        <f t="shared" si="44"/>
        <v>0</v>
      </c>
      <c r="BF319" s="171">
        <f t="shared" si="45"/>
        <v>0</v>
      </c>
      <c r="BG319" s="171">
        <f t="shared" si="46"/>
        <v>0</v>
      </c>
      <c r="BH319" s="171">
        <f t="shared" si="47"/>
        <v>0</v>
      </c>
      <c r="BI319" s="171">
        <f t="shared" si="48"/>
        <v>0</v>
      </c>
      <c r="BJ319" s="17" t="s">
        <v>143</v>
      </c>
      <c r="BK319" s="171">
        <f t="shared" si="49"/>
        <v>0</v>
      </c>
      <c r="BL319" s="17" t="s">
        <v>165</v>
      </c>
      <c r="BM319" s="170" t="s">
        <v>649</v>
      </c>
    </row>
    <row r="320" spans="1:65" s="2" customFormat="1" ht="16.5" customHeight="1" x14ac:dyDescent="0.2">
      <c r="A320" s="32"/>
      <c r="B320" s="157"/>
      <c r="C320" s="158" t="s">
        <v>650</v>
      </c>
      <c r="D320" s="158" t="s">
        <v>138</v>
      </c>
      <c r="E320" s="159" t="s">
        <v>651</v>
      </c>
      <c r="F320" s="160" t="s">
        <v>652</v>
      </c>
      <c r="G320" s="161" t="s">
        <v>155</v>
      </c>
      <c r="H320" s="162">
        <v>2</v>
      </c>
      <c r="I320" s="163"/>
      <c r="J320" s="164">
        <f t="shared" si="40"/>
        <v>0</v>
      </c>
      <c r="K320" s="165"/>
      <c r="L320" s="33"/>
      <c r="M320" s="166" t="s">
        <v>1</v>
      </c>
      <c r="N320" s="167" t="s">
        <v>42</v>
      </c>
      <c r="O320" s="58"/>
      <c r="P320" s="168">
        <f t="shared" si="41"/>
        <v>0</v>
      </c>
      <c r="Q320" s="168">
        <v>0</v>
      </c>
      <c r="R320" s="168">
        <f t="shared" si="42"/>
        <v>0</v>
      </c>
      <c r="S320" s="168">
        <v>0</v>
      </c>
      <c r="T320" s="169">
        <f t="shared" si="4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165</v>
      </c>
      <c r="AT320" s="170" t="s">
        <v>138</v>
      </c>
      <c r="AU320" s="170" t="s">
        <v>143</v>
      </c>
      <c r="AY320" s="17" t="s">
        <v>135</v>
      </c>
      <c r="BE320" s="171">
        <f t="shared" si="44"/>
        <v>0</v>
      </c>
      <c r="BF320" s="171">
        <f t="shared" si="45"/>
        <v>0</v>
      </c>
      <c r="BG320" s="171">
        <f t="shared" si="46"/>
        <v>0</v>
      </c>
      <c r="BH320" s="171">
        <f t="shared" si="47"/>
        <v>0</v>
      </c>
      <c r="BI320" s="171">
        <f t="shared" si="48"/>
        <v>0</v>
      </c>
      <c r="BJ320" s="17" t="s">
        <v>143</v>
      </c>
      <c r="BK320" s="171">
        <f t="shared" si="49"/>
        <v>0</v>
      </c>
      <c r="BL320" s="17" t="s">
        <v>165</v>
      </c>
      <c r="BM320" s="170" t="s">
        <v>653</v>
      </c>
    </row>
    <row r="321" spans="1:65" s="2" customFormat="1" ht="16.5" customHeight="1" x14ac:dyDescent="0.2">
      <c r="A321" s="32"/>
      <c r="B321" s="157"/>
      <c r="C321" s="188" t="s">
        <v>654</v>
      </c>
      <c r="D321" s="188" t="s">
        <v>158</v>
      </c>
      <c r="E321" s="189" t="s">
        <v>655</v>
      </c>
      <c r="F321" s="190" t="s">
        <v>656</v>
      </c>
      <c r="G321" s="191" t="s">
        <v>155</v>
      </c>
      <c r="H321" s="192">
        <v>2</v>
      </c>
      <c r="I321" s="193"/>
      <c r="J321" s="194">
        <f t="shared" si="40"/>
        <v>0</v>
      </c>
      <c r="K321" s="195"/>
      <c r="L321" s="196"/>
      <c r="M321" s="197" t="s">
        <v>1</v>
      </c>
      <c r="N321" s="198" t="s">
        <v>42</v>
      </c>
      <c r="O321" s="58"/>
      <c r="P321" s="168">
        <f t="shared" si="41"/>
        <v>0</v>
      </c>
      <c r="Q321" s="168">
        <v>4.4999999999999999E-4</v>
      </c>
      <c r="R321" s="168">
        <f t="shared" si="42"/>
        <v>8.9999999999999998E-4</v>
      </c>
      <c r="S321" s="168">
        <v>0</v>
      </c>
      <c r="T321" s="169">
        <f t="shared" si="4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255</v>
      </c>
      <c r="AT321" s="170" t="s">
        <v>158</v>
      </c>
      <c r="AU321" s="170" t="s">
        <v>143</v>
      </c>
      <c r="AY321" s="17" t="s">
        <v>135</v>
      </c>
      <c r="BE321" s="171">
        <f t="shared" si="44"/>
        <v>0</v>
      </c>
      <c r="BF321" s="171">
        <f t="shared" si="45"/>
        <v>0</v>
      </c>
      <c r="BG321" s="171">
        <f t="shared" si="46"/>
        <v>0</v>
      </c>
      <c r="BH321" s="171">
        <f t="shared" si="47"/>
        <v>0</v>
      </c>
      <c r="BI321" s="171">
        <f t="shared" si="48"/>
        <v>0</v>
      </c>
      <c r="BJ321" s="17" t="s">
        <v>143</v>
      </c>
      <c r="BK321" s="171">
        <f t="shared" si="49"/>
        <v>0</v>
      </c>
      <c r="BL321" s="17" t="s">
        <v>165</v>
      </c>
      <c r="BM321" s="170" t="s">
        <v>657</v>
      </c>
    </row>
    <row r="322" spans="1:65" s="2" customFormat="1" ht="21.75" customHeight="1" x14ac:dyDescent="0.2">
      <c r="A322" s="32"/>
      <c r="B322" s="157"/>
      <c r="C322" s="158" t="s">
        <v>658</v>
      </c>
      <c r="D322" s="158" t="s">
        <v>138</v>
      </c>
      <c r="E322" s="159" t="s">
        <v>659</v>
      </c>
      <c r="F322" s="160" t="s">
        <v>660</v>
      </c>
      <c r="G322" s="161" t="s">
        <v>155</v>
      </c>
      <c r="H322" s="162">
        <v>2</v>
      </c>
      <c r="I322" s="163"/>
      <c r="J322" s="164">
        <f t="shared" si="40"/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si="41"/>
        <v>0</v>
      </c>
      <c r="Q322" s="168">
        <v>0</v>
      </c>
      <c r="R322" s="168">
        <f t="shared" si="42"/>
        <v>0</v>
      </c>
      <c r="S322" s="168">
        <v>0</v>
      </c>
      <c r="T322" s="169">
        <f t="shared" si="4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165</v>
      </c>
      <c r="AT322" s="170" t="s">
        <v>138</v>
      </c>
      <c r="AU322" s="170" t="s">
        <v>143</v>
      </c>
      <c r="AY322" s="17" t="s">
        <v>135</v>
      </c>
      <c r="BE322" s="171">
        <f t="shared" si="44"/>
        <v>0</v>
      </c>
      <c r="BF322" s="171">
        <f t="shared" si="45"/>
        <v>0</v>
      </c>
      <c r="BG322" s="171">
        <f t="shared" si="46"/>
        <v>0</v>
      </c>
      <c r="BH322" s="171">
        <f t="shared" si="47"/>
        <v>0</v>
      </c>
      <c r="BI322" s="171">
        <f t="shared" si="48"/>
        <v>0</v>
      </c>
      <c r="BJ322" s="17" t="s">
        <v>143</v>
      </c>
      <c r="BK322" s="171">
        <f t="shared" si="49"/>
        <v>0</v>
      </c>
      <c r="BL322" s="17" t="s">
        <v>165</v>
      </c>
      <c r="BM322" s="170" t="s">
        <v>661</v>
      </c>
    </row>
    <row r="323" spans="1:65" s="2" customFormat="1" ht="16.5" customHeight="1" x14ac:dyDescent="0.2">
      <c r="A323" s="32"/>
      <c r="B323" s="157"/>
      <c r="C323" s="188" t="s">
        <v>662</v>
      </c>
      <c r="D323" s="188" t="s">
        <v>158</v>
      </c>
      <c r="E323" s="189" t="s">
        <v>663</v>
      </c>
      <c r="F323" s="190" t="s">
        <v>664</v>
      </c>
      <c r="G323" s="191" t="s">
        <v>155</v>
      </c>
      <c r="H323" s="192">
        <v>2</v>
      </c>
      <c r="I323" s="193"/>
      <c r="J323" s="194">
        <f t="shared" si="40"/>
        <v>0</v>
      </c>
      <c r="K323" s="195"/>
      <c r="L323" s="196"/>
      <c r="M323" s="197" t="s">
        <v>1</v>
      </c>
      <c r="N323" s="198" t="s">
        <v>42</v>
      </c>
      <c r="O323" s="58"/>
      <c r="P323" s="168">
        <f t="shared" si="41"/>
        <v>0</v>
      </c>
      <c r="Q323" s="168">
        <v>1.3500000000000001E-3</v>
      </c>
      <c r="R323" s="168">
        <f t="shared" si="42"/>
        <v>2.7000000000000001E-3</v>
      </c>
      <c r="S323" s="168">
        <v>0</v>
      </c>
      <c r="T323" s="169">
        <f t="shared" si="4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255</v>
      </c>
      <c r="AT323" s="170" t="s">
        <v>158</v>
      </c>
      <c r="AU323" s="170" t="s">
        <v>143</v>
      </c>
      <c r="AY323" s="17" t="s">
        <v>135</v>
      </c>
      <c r="BE323" s="171">
        <f t="shared" si="44"/>
        <v>0</v>
      </c>
      <c r="BF323" s="171">
        <f t="shared" si="45"/>
        <v>0</v>
      </c>
      <c r="BG323" s="171">
        <f t="shared" si="46"/>
        <v>0</v>
      </c>
      <c r="BH323" s="171">
        <f t="shared" si="47"/>
        <v>0</v>
      </c>
      <c r="BI323" s="171">
        <f t="shared" si="48"/>
        <v>0</v>
      </c>
      <c r="BJ323" s="17" t="s">
        <v>143</v>
      </c>
      <c r="BK323" s="171">
        <f t="shared" si="49"/>
        <v>0</v>
      </c>
      <c r="BL323" s="17" t="s">
        <v>165</v>
      </c>
      <c r="BM323" s="170" t="s">
        <v>665</v>
      </c>
    </row>
    <row r="324" spans="1:65" s="2" customFormat="1" ht="21.75" customHeight="1" x14ac:dyDescent="0.2">
      <c r="A324" s="32"/>
      <c r="B324" s="157"/>
      <c r="C324" s="158" t="s">
        <v>666</v>
      </c>
      <c r="D324" s="158" t="s">
        <v>138</v>
      </c>
      <c r="E324" s="159" t="s">
        <v>667</v>
      </c>
      <c r="F324" s="160" t="s">
        <v>668</v>
      </c>
      <c r="G324" s="161" t="s">
        <v>200</v>
      </c>
      <c r="H324" s="162">
        <v>3.6999999999999998E-2</v>
      </c>
      <c r="I324" s="163"/>
      <c r="J324" s="164">
        <f t="shared" si="40"/>
        <v>0</v>
      </c>
      <c r="K324" s="165"/>
      <c r="L324" s="33"/>
      <c r="M324" s="166" t="s">
        <v>1</v>
      </c>
      <c r="N324" s="167" t="s">
        <v>42</v>
      </c>
      <c r="O324" s="58"/>
      <c r="P324" s="168">
        <f t="shared" si="41"/>
        <v>0</v>
      </c>
      <c r="Q324" s="168">
        <v>0</v>
      </c>
      <c r="R324" s="168">
        <f t="shared" si="42"/>
        <v>0</v>
      </c>
      <c r="S324" s="168">
        <v>0</v>
      </c>
      <c r="T324" s="169">
        <f t="shared" si="4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165</v>
      </c>
      <c r="AT324" s="170" t="s">
        <v>138</v>
      </c>
      <c r="AU324" s="170" t="s">
        <v>143</v>
      </c>
      <c r="AY324" s="17" t="s">
        <v>135</v>
      </c>
      <c r="BE324" s="171">
        <f t="shared" si="44"/>
        <v>0</v>
      </c>
      <c r="BF324" s="171">
        <f t="shared" si="45"/>
        <v>0</v>
      </c>
      <c r="BG324" s="171">
        <f t="shared" si="46"/>
        <v>0</v>
      </c>
      <c r="BH324" s="171">
        <f t="shared" si="47"/>
        <v>0</v>
      </c>
      <c r="BI324" s="171">
        <f t="shared" si="48"/>
        <v>0</v>
      </c>
      <c r="BJ324" s="17" t="s">
        <v>143</v>
      </c>
      <c r="BK324" s="171">
        <f t="shared" si="49"/>
        <v>0</v>
      </c>
      <c r="BL324" s="17" t="s">
        <v>165</v>
      </c>
      <c r="BM324" s="170" t="s">
        <v>669</v>
      </c>
    </row>
    <row r="325" spans="1:65" s="2" customFormat="1" ht="21.75" customHeight="1" x14ac:dyDescent="0.2">
      <c r="A325" s="32"/>
      <c r="B325" s="157"/>
      <c r="C325" s="158" t="s">
        <v>670</v>
      </c>
      <c r="D325" s="158" t="s">
        <v>138</v>
      </c>
      <c r="E325" s="159" t="s">
        <v>671</v>
      </c>
      <c r="F325" s="160" t="s">
        <v>672</v>
      </c>
      <c r="G325" s="161" t="s">
        <v>200</v>
      </c>
      <c r="H325" s="162">
        <v>3.6999999999999998E-2</v>
      </c>
      <c r="I325" s="163"/>
      <c r="J325" s="164">
        <f t="shared" si="4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41"/>
        <v>0</v>
      </c>
      <c r="Q325" s="168">
        <v>0</v>
      </c>
      <c r="R325" s="168">
        <f t="shared" si="42"/>
        <v>0</v>
      </c>
      <c r="S325" s="168">
        <v>0</v>
      </c>
      <c r="T325" s="169">
        <f t="shared" si="4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165</v>
      </c>
      <c r="AT325" s="170" t="s">
        <v>138</v>
      </c>
      <c r="AU325" s="170" t="s">
        <v>143</v>
      </c>
      <c r="AY325" s="17" t="s">
        <v>135</v>
      </c>
      <c r="BE325" s="171">
        <f t="shared" si="44"/>
        <v>0</v>
      </c>
      <c r="BF325" s="171">
        <f t="shared" si="45"/>
        <v>0</v>
      </c>
      <c r="BG325" s="171">
        <f t="shared" si="46"/>
        <v>0</v>
      </c>
      <c r="BH325" s="171">
        <f t="shared" si="47"/>
        <v>0</v>
      </c>
      <c r="BI325" s="171">
        <f t="shared" si="48"/>
        <v>0</v>
      </c>
      <c r="BJ325" s="17" t="s">
        <v>143</v>
      </c>
      <c r="BK325" s="171">
        <f t="shared" si="49"/>
        <v>0</v>
      </c>
      <c r="BL325" s="17" t="s">
        <v>165</v>
      </c>
      <c r="BM325" s="170" t="s">
        <v>673</v>
      </c>
    </row>
    <row r="326" spans="1:65" s="2" customFormat="1" ht="21.75" customHeight="1" x14ac:dyDescent="0.2">
      <c r="A326" s="32"/>
      <c r="B326" s="157"/>
      <c r="C326" s="158" t="s">
        <v>674</v>
      </c>
      <c r="D326" s="158" t="s">
        <v>138</v>
      </c>
      <c r="E326" s="159" t="s">
        <v>675</v>
      </c>
      <c r="F326" s="160" t="s">
        <v>676</v>
      </c>
      <c r="G326" s="161" t="s">
        <v>486</v>
      </c>
      <c r="H326" s="162">
        <v>1</v>
      </c>
      <c r="I326" s="163"/>
      <c r="J326" s="164">
        <f t="shared" si="4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41"/>
        <v>0</v>
      </c>
      <c r="Q326" s="168">
        <v>0</v>
      </c>
      <c r="R326" s="168">
        <f t="shared" si="42"/>
        <v>0</v>
      </c>
      <c r="S326" s="168">
        <v>0</v>
      </c>
      <c r="T326" s="169">
        <f t="shared" si="4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165</v>
      </c>
      <c r="AT326" s="170" t="s">
        <v>138</v>
      </c>
      <c r="AU326" s="170" t="s">
        <v>143</v>
      </c>
      <c r="AY326" s="17" t="s">
        <v>135</v>
      </c>
      <c r="BE326" s="171">
        <f t="shared" si="44"/>
        <v>0</v>
      </c>
      <c r="BF326" s="171">
        <f t="shared" si="45"/>
        <v>0</v>
      </c>
      <c r="BG326" s="171">
        <f t="shared" si="46"/>
        <v>0</v>
      </c>
      <c r="BH326" s="171">
        <f t="shared" si="47"/>
        <v>0</v>
      </c>
      <c r="BI326" s="171">
        <f t="shared" si="48"/>
        <v>0</v>
      </c>
      <c r="BJ326" s="17" t="s">
        <v>143</v>
      </c>
      <c r="BK326" s="171">
        <f t="shared" si="49"/>
        <v>0</v>
      </c>
      <c r="BL326" s="17" t="s">
        <v>165</v>
      </c>
      <c r="BM326" s="170" t="s">
        <v>677</v>
      </c>
    </row>
    <row r="327" spans="1:65" s="2" customFormat="1" ht="21.75" customHeight="1" x14ac:dyDescent="0.2">
      <c r="A327" s="32"/>
      <c r="B327" s="157"/>
      <c r="C327" s="158" t="s">
        <v>678</v>
      </c>
      <c r="D327" s="158" t="s">
        <v>138</v>
      </c>
      <c r="E327" s="159" t="s">
        <v>679</v>
      </c>
      <c r="F327" s="160" t="s">
        <v>680</v>
      </c>
      <c r="G327" s="161" t="s">
        <v>486</v>
      </c>
      <c r="H327" s="162">
        <v>2</v>
      </c>
      <c r="I327" s="163"/>
      <c r="J327" s="164">
        <f t="shared" si="4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41"/>
        <v>0</v>
      </c>
      <c r="Q327" s="168">
        <v>0</v>
      </c>
      <c r="R327" s="168">
        <f t="shared" si="42"/>
        <v>0</v>
      </c>
      <c r="S327" s="168">
        <v>0</v>
      </c>
      <c r="T327" s="169">
        <f t="shared" si="4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165</v>
      </c>
      <c r="AT327" s="170" t="s">
        <v>138</v>
      </c>
      <c r="AU327" s="170" t="s">
        <v>143</v>
      </c>
      <c r="AY327" s="17" t="s">
        <v>135</v>
      </c>
      <c r="BE327" s="171">
        <f t="shared" si="44"/>
        <v>0</v>
      </c>
      <c r="BF327" s="171">
        <f t="shared" si="45"/>
        <v>0</v>
      </c>
      <c r="BG327" s="171">
        <f t="shared" si="46"/>
        <v>0</v>
      </c>
      <c r="BH327" s="171">
        <f t="shared" si="47"/>
        <v>0</v>
      </c>
      <c r="BI327" s="171">
        <f t="shared" si="48"/>
        <v>0</v>
      </c>
      <c r="BJ327" s="17" t="s">
        <v>143</v>
      </c>
      <c r="BK327" s="171">
        <f t="shared" si="49"/>
        <v>0</v>
      </c>
      <c r="BL327" s="17" t="s">
        <v>165</v>
      </c>
      <c r="BM327" s="170" t="s">
        <v>681</v>
      </c>
    </row>
    <row r="328" spans="1:65" s="12" customFormat="1" ht="22.9" customHeight="1" x14ac:dyDescent="0.2">
      <c r="B328" s="144"/>
      <c r="D328" s="145" t="s">
        <v>75</v>
      </c>
      <c r="E328" s="155" t="s">
        <v>682</v>
      </c>
      <c r="F328" s="155" t="s">
        <v>683</v>
      </c>
      <c r="I328" s="147"/>
      <c r="J328" s="156">
        <f>BK328</f>
        <v>0</v>
      </c>
      <c r="L328" s="144"/>
      <c r="M328" s="149"/>
      <c r="N328" s="150"/>
      <c r="O328" s="150"/>
      <c r="P328" s="151">
        <f>SUM(P329:P337)</f>
        <v>0</v>
      </c>
      <c r="Q328" s="150"/>
      <c r="R328" s="151">
        <f>SUM(R329:R337)</f>
        <v>0.33504030000000001</v>
      </c>
      <c r="S328" s="150"/>
      <c r="T328" s="152">
        <f>SUM(T329:T337)</f>
        <v>0</v>
      </c>
      <c r="AR328" s="145" t="s">
        <v>143</v>
      </c>
      <c r="AT328" s="153" t="s">
        <v>75</v>
      </c>
      <c r="AU328" s="153" t="s">
        <v>84</v>
      </c>
      <c r="AY328" s="145" t="s">
        <v>135</v>
      </c>
      <c r="BK328" s="154">
        <f>SUM(BK329:BK337)</f>
        <v>0</v>
      </c>
    </row>
    <row r="329" spans="1:65" s="2" customFormat="1" ht="21.75" customHeight="1" x14ac:dyDescent="0.2">
      <c r="A329" s="32"/>
      <c r="B329" s="157"/>
      <c r="C329" s="158" t="s">
        <v>684</v>
      </c>
      <c r="D329" s="158" t="s">
        <v>138</v>
      </c>
      <c r="E329" s="159" t="s">
        <v>685</v>
      </c>
      <c r="F329" s="160" t="s">
        <v>686</v>
      </c>
      <c r="G329" s="161" t="s">
        <v>141</v>
      </c>
      <c r="H329" s="162">
        <v>5.67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3.7670000000000002E-2</v>
      </c>
      <c r="R329" s="168">
        <f>Q329*H329</f>
        <v>0.2135889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165</v>
      </c>
      <c r="AT329" s="170" t="s">
        <v>138</v>
      </c>
      <c r="AU329" s="170" t="s">
        <v>143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143</v>
      </c>
      <c r="BK329" s="171">
        <f>ROUND(I329*H329,2)</f>
        <v>0</v>
      </c>
      <c r="BL329" s="17" t="s">
        <v>165</v>
      </c>
      <c r="BM329" s="170" t="s">
        <v>687</v>
      </c>
    </row>
    <row r="330" spans="1:65" s="13" customFormat="1" x14ac:dyDescent="0.2">
      <c r="B330" s="172"/>
      <c r="D330" s="173" t="s">
        <v>145</v>
      </c>
      <c r="E330" s="174" t="s">
        <v>1</v>
      </c>
      <c r="F330" s="175" t="s">
        <v>84</v>
      </c>
      <c r="H330" s="176">
        <v>1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145</v>
      </c>
      <c r="AU330" s="174" t="s">
        <v>143</v>
      </c>
      <c r="AV330" s="13" t="s">
        <v>143</v>
      </c>
      <c r="AW330" s="13" t="s">
        <v>33</v>
      </c>
      <c r="AX330" s="13" t="s">
        <v>76</v>
      </c>
      <c r="AY330" s="174" t="s">
        <v>135</v>
      </c>
    </row>
    <row r="331" spans="1:65" s="13" customFormat="1" x14ac:dyDescent="0.2">
      <c r="B331" s="172"/>
      <c r="D331" s="173" t="s">
        <v>145</v>
      </c>
      <c r="E331" s="174" t="s">
        <v>1</v>
      </c>
      <c r="F331" s="175" t="s">
        <v>688</v>
      </c>
      <c r="H331" s="176">
        <v>4.67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145</v>
      </c>
      <c r="AU331" s="174" t="s">
        <v>143</v>
      </c>
      <c r="AV331" s="13" t="s">
        <v>143</v>
      </c>
      <c r="AW331" s="13" t="s">
        <v>33</v>
      </c>
      <c r="AX331" s="13" t="s">
        <v>76</v>
      </c>
      <c r="AY331" s="174" t="s">
        <v>135</v>
      </c>
    </row>
    <row r="332" spans="1:65" s="15" customFormat="1" x14ac:dyDescent="0.2">
      <c r="B332" s="199"/>
      <c r="D332" s="173" t="s">
        <v>145</v>
      </c>
      <c r="E332" s="200" t="s">
        <v>1</v>
      </c>
      <c r="F332" s="201" t="s">
        <v>172</v>
      </c>
      <c r="H332" s="202">
        <v>5.67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145</v>
      </c>
      <c r="AU332" s="200" t="s">
        <v>143</v>
      </c>
      <c r="AV332" s="15" t="s">
        <v>142</v>
      </c>
      <c r="AW332" s="15" t="s">
        <v>33</v>
      </c>
      <c r="AX332" s="15" t="s">
        <v>84</v>
      </c>
      <c r="AY332" s="200" t="s">
        <v>135</v>
      </c>
    </row>
    <row r="333" spans="1:65" s="2" customFormat="1" ht="16.5" customHeight="1" x14ac:dyDescent="0.2">
      <c r="A333" s="32"/>
      <c r="B333" s="157"/>
      <c r="C333" s="158" t="s">
        <v>689</v>
      </c>
      <c r="D333" s="158" t="s">
        <v>138</v>
      </c>
      <c r="E333" s="159" t="s">
        <v>690</v>
      </c>
      <c r="F333" s="160" t="s">
        <v>691</v>
      </c>
      <c r="G333" s="161" t="s">
        <v>141</v>
      </c>
      <c r="H333" s="162">
        <v>5.67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2.9999999999999997E-4</v>
      </c>
      <c r="R333" s="168">
        <f>Q333*H333</f>
        <v>1.7009999999999998E-3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165</v>
      </c>
      <c r="AT333" s="170" t="s">
        <v>138</v>
      </c>
      <c r="AU333" s="170" t="s">
        <v>143</v>
      </c>
      <c r="AY333" s="17" t="s">
        <v>135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143</v>
      </c>
      <c r="BK333" s="171">
        <f>ROUND(I333*H333,2)</f>
        <v>0</v>
      </c>
      <c r="BL333" s="17" t="s">
        <v>165</v>
      </c>
      <c r="BM333" s="170" t="s">
        <v>692</v>
      </c>
    </row>
    <row r="334" spans="1:65" s="2" customFormat="1" ht="16.5" customHeight="1" x14ac:dyDescent="0.2">
      <c r="A334" s="32"/>
      <c r="B334" s="157"/>
      <c r="C334" s="188" t="s">
        <v>693</v>
      </c>
      <c r="D334" s="188" t="s">
        <v>158</v>
      </c>
      <c r="E334" s="189" t="s">
        <v>694</v>
      </c>
      <c r="F334" s="190" t="s">
        <v>695</v>
      </c>
      <c r="G334" s="191" t="s">
        <v>141</v>
      </c>
      <c r="H334" s="192">
        <v>6.2370000000000001</v>
      </c>
      <c r="I334" s="193"/>
      <c r="J334" s="194">
        <f>ROUND(I334*H334,2)</f>
        <v>0</v>
      </c>
      <c r="K334" s="195"/>
      <c r="L334" s="196"/>
      <c r="M334" s="197" t="s">
        <v>1</v>
      </c>
      <c r="N334" s="198" t="s">
        <v>42</v>
      </c>
      <c r="O334" s="58"/>
      <c r="P334" s="168">
        <f>O334*H334</f>
        <v>0</v>
      </c>
      <c r="Q334" s="168">
        <v>1.9199999999999998E-2</v>
      </c>
      <c r="R334" s="168">
        <f>Q334*H334</f>
        <v>0.11975039999999999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255</v>
      </c>
      <c r="AT334" s="170" t="s">
        <v>158</v>
      </c>
      <c r="AU334" s="170" t="s">
        <v>143</v>
      </c>
      <c r="AY334" s="17" t="s">
        <v>135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143</v>
      </c>
      <c r="BK334" s="171">
        <f>ROUND(I334*H334,2)</f>
        <v>0</v>
      </c>
      <c r="BL334" s="17" t="s">
        <v>165</v>
      </c>
      <c r="BM334" s="170" t="s">
        <v>696</v>
      </c>
    </row>
    <row r="335" spans="1:65" s="13" customFormat="1" x14ac:dyDescent="0.2">
      <c r="B335" s="172"/>
      <c r="D335" s="173" t="s">
        <v>145</v>
      </c>
      <c r="E335" s="174" t="s">
        <v>1</v>
      </c>
      <c r="F335" s="175" t="s">
        <v>697</v>
      </c>
      <c r="H335" s="176">
        <v>6.2370000000000001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145</v>
      </c>
      <c r="AU335" s="174" t="s">
        <v>143</v>
      </c>
      <c r="AV335" s="13" t="s">
        <v>143</v>
      </c>
      <c r="AW335" s="13" t="s">
        <v>33</v>
      </c>
      <c r="AX335" s="13" t="s">
        <v>84</v>
      </c>
      <c r="AY335" s="174" t="s">
        <v>135</v>
      </c>
    </row>
    <row r="336" spans="1:65" s="2" customFormat="1" ht="21.75" customHeight="1" x14ac:dyDescent="0.2">
      <c r="A336" s="32"/>
      <c r="B336" s="157"/>
      <c r="C336" s="158" t="s">
        <v>698</v>
      </c>
      <c r="D336" s="158" t="s">
        <v>138</v>
      </c>
      <c r="E336" s="159" t="s">
        <v>699</v>
      </c>
      <c r="F336" s="160" t="s">
        <v>700</v>
      </c>
      <c r="G336" s="161" t="s">
        <v>200</v>
      </c>
      <c r="H336" s="162">
        <v>0.33500000000000002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165</v>
      </c>
      <c r="AT336" s="170" t="s">
        <v>138</v>
      </c>
      <c r="AU336" s="170" t="s">
        <v>143</v>
      </c>
      <c r="AY336" s="17" t="s">
        <v>135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143</v>
      </c>
      <c r="BK336" s="171">
        <f>ROUND(I336*H336,2)</f>
        <v>0</v>
      </c>
      <c r="BL336" s="17" t="s">
        <v>165</v>
      </c>
      <c r="BM336" s="170" t="s">
        <v>701</v>
      </c>
    </row>
    <row r="337" spans="1:65" s="2" customFormat="1" ht="21.75" customHeight="1" x14ac:dyDescent="0.2">
      <c r="A337" s="32"/>
      <c r="B337" s="157"/>
      <c r="C337" s="158" t="s">
        <v>702</v>
      </c>
      <c r="D337" s="158" t="s">
        <v>138</v>
      </c>
      <c r="E337" s="159" t="s">
        <v>703</v>
      </c>
      <c r="F337" s="160" t="s">
        <v>704</v>
      </c>
      <c r="G337" s="161" t="s">
        <v>200</v>
      </c>
      <c r="H337" s="162">
        <v>0.33500000000000002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0</v>
      </c>
      <c r="R337" s="168">
        <f>Q337*H337</f>
        <v>0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165</v>
      </c>
      <c r="AT337" s="170" t="s">
        <v>138</v>
      </c>
      <c r="AU337" s="170" t="s">
        <v>143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143</v>
      </c>
      <c r="BK337" s="171">
        <f>ROUND(I337*H337,2)</f>
        <v>0</v>
      </c>
      <c r="BL337" s="17" t="s">
        <v>165</v>
      </c>
      <c r="BM337" s="170" t="s">
        <v>705</v>
      </c>
    </row>
    <row r="338" spans="1:65" s="12" customFormat="1" ht="22.9" customHeight="1" x14ac:dyDescent="0.2">
      <c r="B338" s="144"/>
      <c r="D338" s="145" t="s">
        <v>75</v>
      </c>
      <c r="E338" s="155" t="s">
        <v>706</v>
      </c>
      <c r="F338" s="155" t="s">
        <v>707</v>
      </c>
      <c r="I338" s="147"/>
      <c r="J338" s="156">
        <f>BK338</f>
        <v>0</v>
      </c>
      <c r="L338" s="144"/>
      <c r="M338" s="149"/>
      <c r="N338" s="150"/>
      <c r="O338" s="150"/>
      <c r="P338" s="151">
        <f>SUM(P339:P350)</f>
        <v>0</v>
      </c>
      <c r="Q338" s="150"/>
      <c r="R338" s="151">
        <f>SUM(R339:R350)</f>
        <v>9.0585999999999998E-4</v>
      </c>
      <c r="S338" s="150"/>
      <c r="T338" s="152">
        <f>SUM(T339:T350)</f>
        <v>1.6830000000000001E-2</v>
      </c>
      <c r="AR338" s="145" t="s">
        <v>143</v>
      </c>
      <c r="AT338" s="153" t="s">
        <v>75</v>
      </c>
      <c r="AU338" s="153" t="s">
        <v>84</v>
      </c>
      <c r="AY338" s="145" t="s">
        <v>135</v>
      </c>
      <c r="BK338" s="154">
        <f>SUM(BK339:BK350)</f>
        <v>0</v>
      </c>
    </row>
    <row r="339" spans="1:65" s="2" customFormat="1" ht="21.75" customHeight="1" x14ac:dyDescent="0.2">
      <c r="A339" s="32"/>
      <c r="B339" s="157"/>
      <c r="C339" s="158" t="s">
        <v>708</v>
      </c>
      <c r="D339" s="158" t="s">
        <v>138</v>
      </c>
      <c r="E339" s="159" t="s">
        <v>709</v>
      </c>
      <c r="F339" s="160" t="s">
        <v>710</v>
      </c>
      <c r="G339" s="161" t="s">
        <v>141</v>
      </c>
      <c r="H339" s="162">
        <v>5.61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0</v>
      </c>
      <c r="R339" s="168">
        <f>Q339*H339</f>
        <v>0</v>
      </c>
      <c r="S339" s="168">
        <v>3.0000000000000001E-3</v>
      </c>
      <c r="T339" s="169">
        <f>S339*H339</f>
        <v>1.6830000000000001E-2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165</v>
      </c>
      <c r="AT339" s="170" t="s">
        <v>138</v>
      </c>
      <c r="AU339" s="170" t="s">
        <v>143</v>
      </c>
      <c r="AY339" s="17" t="s">
        <v>135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143</v>
      </c>
      <c r="BK339" s="171">
        <f>ROUND(I339*H339,2)</f>
        <v>0</v>
      </c>
      <c r="BL339" s="17" t="s">
        <v>165</v>
      </c>
      <c r="BM339" s="170" t="s">
        <v>711</v>
      </c>
    </row>
    <row r="340" spans="1:65" s="14" customFormat="1" x14ac:dyDescent="0.2">
      <c r="B340" s="181"/>
      <c r="D340" s="173" t="s">
        <v>145</v>
      </c>
      <c r="E340" s="182" t="s">
        <v>1</v>
      </c>
      <c r="F340" s="183" t="s">
        <v>712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145</v>
      </c>
      <c r="AU340" s="182" t="s">
        <v>143</v>
      </c>
      <c r="AV340" s="14" t="s">
        <v>84</v>
      </c>
      <c r="AW340" s="14" t="s">
        <v>33</v>
      </c>
      <c r="AX340" s="14" t="s">
        <v>76</v>
      </c>
      <c r="AY340" s="182" t="s">
        <v>135</v>
      </c>
    </row>
    <row r="341" spans="1:65" s="13" customFormat="1" x14ac:dyDescent="0.2">
      <c r="B341" s="172"/>
      <c r="D341" s="173" t="s">
        <v>145</v>
      </c>
      <c r="E341" s="174" t="s">
        <v>1</v>
      </c>
      <c r="F341" s="175" t="s">
        <v>713</v>
      </c>
      <c r="H341" s="176">
        <v>0.99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145</v>
      </c>
      <c r="AU341" s="174" t="s">
        <v>143</v>
      </c>
      <c r="AV341" s="13" t="s">
        <v>143</v>
      </c>
      <c r="AW341" s="13" t="s">
        <v>33</v>
      </c>
      <c r="AX341" s="13" t="s">
        <v>76</v>
      </c>
      <c r="AY341" s="174" t="s">
        <v>135</v>
      </c>
    </row>
    <row r="342" spans="1:65" s="13" customFormat="1" x14ac:dyDescent="0.2">
      <c r="B342" s="172"/>
      <c r="D342" s="173" t="s">
        <v>145</v>
      </c>
      <c r="E342" s="174" t="s">
        <v>1</v>
      </c>
      <c r="F342" s="175" t="s">
        <v>714</v>
      </c>
      <c r="H342" s="176">
        <v>3.12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145</v>
      </c>
      <c r="AU342" s="174" t="s">
        <v>143</v>
      </c>
      <c r="AV342" s="13" t="s">
        <v>143</v>
      </c>
      <c r="AW342" s="13" t="s">
        <v>33</v>
      </c>
      <c r="AX342" s="13" t="s">
        <v>76</v>
      </c>
      <c r="AY342" s="174" t="s">
        <v>135</v>
      </c>
    </row>
    <row r="343" spans="1:65" s="13" customFormat="1" x14ac:dyDescent="0.2">
      <c r="B343" s="172"/>
      <c r="D343" s="173" t="s">
        <v>145</v>
      </c>
      <c r="E343" s="174" t="s">
        <v>1</v>
      </c>
      <c r="F343" s="175" t="s">
        <v>715</v>
      </c>
      <c r="H343" s="176">
        <v>1.5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145</v>
      </c>
      <c r="AU343" s="174" t="s">
        <v>143</v>
      </c>
      <c r="AV343" s="13" t="s">
        <v>143</v>
      </c>
      <c r="AW343" s="13" t="s">
        <v>33</v>
      </c>
      <c r="AX343" s="13" t="s">
        <v>76</v>
      </c>
      <c r="AY343" s="174" t="s">
        <v>135</v>
      </c>
    </row>
    <row r="344" spans="1:65" s="15" customFormat="1" x14ac:dyDescent="0.2">
      <c r="B344" s="199"/>
      <c r="D344" s="173" t="s">
        <v>145</v>
      </c>
      <c r="E344" s="200" t="s">
        <v>1</v>
      </c>
      <c r="F344" s="201" t="s">
        <v>172</v>
      </c>
      <c r="H344" s="202">
        <v>5.61</v>
      </c>
      <c r="I344" s="203"/>
      <c r="L344" s="199"/>
      <c r="M344" s="204"/>
      <c r="N344" s="205"/>
      <c r="O344" s="205"/>
      <c r="P344" s="205"/>
      <c r="Q344" s="205"/>
      <c r="R344" s="205"/>
      <c r="S344" s="205"/>
      <c r="T344" s="206"/>
      <c r="AT344" s="200" t="s">
        <v>145</v>
      </c>
      <c r="AU344" s="200" t="s">
        <v>143</v>
      </c>
      <c r="AV344" s="15" t="s">
        <v>142</v>
      </c>
      <c r="AW344" s="15" t="s">
        <v>33</v>
      </c>
      <c r="AX344" s="15" t="s">
        <v>84</v>
      </c>
      <c r="AY344" s="200" t="s">
        <v>135</v>
      </c>
    </row>
    <row r="345" spans="1:65" s="2" customFormat="1" ht="16.5" customHeight="1" x14ac:dyDescent="0.2">
      <c r="A345" s="32"/>
      <c r="B345" s="157"/>
      <c r="C345" s="158" t="s">
        <v>716</v>
      </c>
      <c r="D345" s="158" t="s">
        <v>138</v>
      </c>
      <c r="E345" s="159" t="s">
        <v>717</v>
      </c>
      <c r="F345" s="160" t="s">
        <v>718</v>
      </c>
      <c r="G345" s="161" t="s">
        <v>266</v>
      </c>
      <c r="H345" s="162">
        <v>3.4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1.0000000000000001E-5</v>
      </c>
      <c r="R345" s="168">
        <f>Q345*H345</f>
        <v>3.4E-5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165</v>
      </c>
      <c r="AT345" s="170" t="s">
        <v>138</v>
      </c>
      <c r="AU345" s="170" t="s">
        <v>143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143</v>
      </c>
      <c r="BK345" s="171">
        <f>ROUND(I345*H345,2)</f>
        <v>0</v>
      </c>
      <c r="BL345" s="17" t="s">
        <v>165</v>
      </c>
      <c r="BM345" s="170" t="s">
        <v>719</v>
      </c>
    </row>
    <row r="346" spans="1:65" s="13" customFormat="1" x14ac:dyDescent="0.2">
      <c r="B346" s="172"/>
      <c r="D346" s="173" t="s">
        <v>145</v>
      </c>
      <c r="E346" s="174" t="s">
        <v>1</v>
      </c>
      <c r="F346" s="175" t="s">
        <v>720</v>
      </c>
      <c r="H346" s="176">
        <v>3.4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145</v>
      </c>
      <c r="AU346" s="174" t="s">
        <v>143</v>
      </c>
      <c r="AV346" s="13" t="s">
        <v>143</v>
      </c>
      <c r="AW346" s="13" t="s">
        <v>33</v>
      </c>
      <c r="AX346" s="13" t="s">
        <v>84</v>
      </c>
      <c r="AY346" s="174" t="s">
        <v>135</v>
      </c>
    </row>
    <row r="347" spans="1:65" s="2" customFormat="1" ht="16.5" customHeight="1" x14ac:dyDescent="0.2">
      <c r="A347" s="32"/>
      <c r="B347" s="157"/>
      <c r="C347" s="188" t="s">
        <v>721</v>
      </c>
      <c r="D347" s="188" t="s">
        <v>158</v>
      </c>
      <c r="E347" s="189" t="s">
        <v>722</v>
      </c>
      <c r="F347" s="190" t="s">
        <v>723</v>
      </c>
      <c r="G347" s="191" t="s">
        <v>266</v>
      </c>
      <c r="H347" s="192">
        <v>3.9630000000000001</v>
      </c>
      <c r="I347" s="193"/>
      <c r="J347" s="194">
        <f>ROUND(I347*H347,2)</f>
        <v>0</v>
      </c>
      <c r="K347" s="195"/>
      <c r="L347" s="196"/>
      <c r="M347" s="197" t="s">
        <v>1</v>
      </c>
      <c r="N347" s="198" t="s">
        <v>42</v>
      </c>
      <c r="O347" s="58"/>
      <c r="P347" s="168">
        <f>O347*H347</f>
        <v>0</v>
      </c>
      <c r="Q347" s="168">
        <v>2.2000000000000001E-4</v>
      </c>
      <c r="R347" s="168">
        <f>Q347*H347</f>
        <v>8.7186000000000002E-4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255</v>
      </c>
      <c r="AT347" s="170" t="s">
        <v>158</v>
      </c>
      <c r="AU347" s="170" t="s">
        <v>143</v>
      </c>
      <c r="AY347" s="17" t="s">
        <v>135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143</v>
      </c>
      <c r="BK347" s="171">
        <f>ROUND(I347*H347,2)</f>
        <v>0</v>
      </c>
      <c r="BL347" s="17" t="s">
        <v>165</v>
      </c>
      <c r="BM347" s="170" t="s">
        <v>724</v>
      </c>
    </row>
    <row r="348" spans="1:65" s="13" customFormat="1" x14ac:dyDescent="0.2">
      <c r="B348" s="172"/>
      <c r="D348" s="173" t="s">
        <v>145</v>
      </c>
      <c r="F348" s="175" t="s">
        <v>725</v>
      </c>
      <c r="H348" s="176">
        <v>3.9630000000000001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145</v>
      </c>
      <c r="AU348" s="174" t="s">
        <v>143</v>
      </c>
      <c r="AV348" s="13" t="s">
        <v>143</v>
      </c>
      <c r="AW348" s="13" t="s">
        <v>3</v>
      </c>
      <c r="AX348" s="13" t="s">
        <v>84</v>
      </c>
      <c r="AY348" s="174" t="s">
        <v>135</v>
      </c>
    </row>
    <row r="349" spans="1:65" s="2" customFormat="1" ht="21.75" customHeight="1" x14ac:dyDescent="0.2">
      <c r="A349" s="32"/>
      <c r="B349" s="157"/>
      <c r="C349" s="158" t="s">
        <v>726</v>
      </c>
      <c r="D349" s="158" t="s">
        <v>138</v>
      </c>
      <c r="E349" s="159" t="s">
        <v>727</v>
      </c>
      <c r="F349" s="160" t="s">
        <v>728</v>
      </c>
      <c r="G349" s="161" t="s">
        <v>200</v>
      </c>
      <c r="H349" s="162">
        <v>1E-3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165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165</v>
      </c>
      <c r="BM349" s="170" t="s">
        <v>729</v>
      </c>
    </row>
    <row r="350" spans="1:65" s="2" customFormat="1" ht="21.75" customHeight="1" x14ac:dyDescent="0.2">
      <c r="A350" s="32"/>
      <c r="B350" s="157"/>
      <c r="C350" s="158" t="s">
        <v>730</v>
      </c>
      <c r="D350" s="158" t="s">
        <v>138</v>
      </c>
      <c r="E350" s="159" t="s">
        <v>731</v>
      </c>
      <c r="F350" s="160" t="s">
        <v>732</v>
      </c>
      <c r="G350" s="161" t="s">
        <v>200</v>
      </c>
      <c r="H350" s="162">
        <v>1E-3</v>
      </c>
      <c r="I350" s="163"/>
      <c r="J350" s="164">
        <f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>O350*H350</f>
        <v>0</v>
      </c>
      <c r="Q350" s="168">
        <v>0</v>
      </c>
      <c r="R350" s="168">
        <f>Q350*H350</f>
        <v>0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165</v>
      </c>
      <c r="AT350" s="170" t="s">
        <v>138</v>
      </c>
      <c r="AU350" s="170" t="s">
        <v>143</v>
      </c>
      <c r="AY350" s="17" t="s">
        <v>135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143</v>
      </c>
      <c r="BK350" s="171">
        <f>ROUND(I350*H350,2)</f>
        <v>0</v>
      </c>
      <c r="BL350" s="17" t="s">
        <v>165</v>
      </c>
      <c r="BM350" s="170" t="s">
        <v>733</v>
      </c>
    </row>
    <row r="351" spans="1:65" s="12" customFormat="1" ht="22.9" customHeight="1" x14ac:dyDescent="0.2">
      <c r="B351" s="144"/>
      <c r="D351" s="145" t="s">
        <v>75</v>
      </c>
      <c r="E351" s="155" t="s">
        <v>734</v>
      </c>
      <c r="F351" s="155" t="s">
        <v>735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SUM(P352:P367)</f>
        <v>0</v>
      </c>
      <c r="Q351" s="150"/>
      <c r="R351" s="151">
        <f>SUM(R352:R367)</f>
        <v>1.3052204000000001</v>
      </c>
      <c r="S351" s="150"/>
      <c r="T351" s="152">
        <f>SUM(T352:T367)</f>
        <v>0</v>
      </c>
      <c r="AR351" s="145" t="s">
        <v>143</v>
      </c>
      <c r="AT351" s="153" t="s">
        <v>75</v>
      </c>
      <c r="AU351" s="153" t="s">
        <v>84</v>
      </c>
      <c r="AY351" s="145" t="s">
        <v>135</v>
      </c>
      <c r="BK351" s="154">
        <f>SUM(BK352:BK367)</f>
        <v>0</v>
      </c>
    </row>
    <row r="352" spans="1:65" s="2" customFormat="1" ht="21.75" customHeight="1" x14ac:dyDescent="0.2">
      <c r="A352" s="32"/>
      <c r="B352" s="157"/>
      <c r="C352" s="158" t="s">
        <v>736</v>
      </c>
      <c r="D352" s="158" t="s">
        <v>138</v>
      </c>
      <c r="E352" s="159" t="s">
        <v>737</v>
      </c>
      <c r="F352" s="160" t="s">
        <v>738</v>
      </c>
      <c r="G352" s="161" t="s">
        <v>266</v>
      </c>
      <c r="H352" s="162">
        <v>12.76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3.5E-4</v>
      </c>
      <c r="R352" s="168">
        <f>Q352*H352</f>
        <v>4.4659999999999995E-3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165</v>
      </c>
      <c r="AT352" s="170" t="s">
        <v>138</v>
      </c>
      <c r="AU352" s="170" t="s">
        <v>143</v>
      </c>
      <c r="AY352" s="17" t="s">
        <v>135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143</v>
      </c>
      <c r="BK352" s="171">
        <f>ROUND(I352*H352,2)</f>
        <v>0</v>
      </c>
      <c r="BL352" s="17" t="s">
        <v>165</v>
      </c>
      <c r="BM352" s="170" t="s">
        <v>739</v>
      </c>
    </row>
    <row r="353" spans="1:65" s="13" customFormat="1" x14ac:dyDescent="0.2">
      <c r="B353" s="172"/>
      <c r="D353" s="173" t="s">
        <v>145</v>
      </c>
      <c r="E353" s="174" t="s">
        <v>1</v>
      </c>
      <c r="F353" s="175" t="s">
        <v>606</v>
      </c>
      <c r="H353" s="176">
        <v>4.05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145</v>
      </c>
      <c r="AU353" s="174" t="s">
        <v>143</v>
      </c>
      <c r="AV353" s="13" t="s">
        <v>143</v>
      </c>
      <c r="AW353" s="13" t="s">
        <v>33</v>
      </c>
      <c r="AX353" s="13" t="s">
        <v>76</v>
      </c>
      <c r="AY353" s="174" t="s">
        <v>135</v>
      </c>
    </row>
    <row r="354" spans="1:65" s="13" customFormat="1" x14ac:dyDescent="0.2">
      <c r="B354" s="172"/>
      <c r="D354" s="173" t="s">
        <v>145</v>
      </c>
      <c r="E354" s="174" t="s">
        <v>1</v>
      </c>
      <c r="F354" s="175" t="s">
        <v>740</v>
      </c>
      <c r="H354" s="176">
        <v>8.7100000000000009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145</v>
      </c>
      <c r="AU354" s="174" t="s">
        <v>143</v>
      </c>
      <c r="AV354" s="13" t="s">
        <v>143</v>
      </c>
      <c r="AW354" s="13" t="s">
        <v>33</v>
      </c>
      <c r="AX354" s="13" t="s">
        <v>76</v>
      </c>
      <c r="AY354" s="174" t="s">
        <v>135</v>
      </c>
    </row>
    <row r="355" spans="1:65" s="15" customFormat="1" x14ac:dyDescent="0.2">
      <c r="B355" s="199"/>
      <c r="D355" s="173" t="s">
        <v>145</v>
      </c>
      <c r="E355" s="200" t="s">
        <v>1</v>
      </c>
      <c r="F355" s="201" t="s">
        <v>172</v>
      </c>
      <c r="H355" s="202">
        <v>12.76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145</v>
      </c>
      <c r="AU355" s="200" t="s">
        <v>143</v>
      </c>
      <c r="AV355" s="15" t="s">
        <v>142</v>
      </c>
      <c r="AW355" s="15" t="s">
        <v>33</v>
      </c>
      <c r="AX355" s="15" t="s">
        <v>84</v>
      </c>
      <c r="AY355" s="200" t="s">
        <v>135</v>
      </c>
    </row>
    <row r="356" spans="1:65" s="2" customFormat="1" ht="16.5" customHeight="1" x14ac:dyDescent="0.2">
      <c r="A356" s="32"/>
      <c r="B356" s="157"/>
      <c r="C356" s="188" t="s">
        <v>741</v>
      </c>
      <c r="D356" s="188" t="s">
        <v>158</v>
      </c>
      <c r="E356" s="189" t="s">
        <v>742</v>
      </c>
      <c r="F356" s="190" t="s">
        <v>743</v>
      </c>
      <c r="G356" s="191" t="s">
        <v>155</v>
      </c>
      <c r="H356" s="192">
        <v>35.090000000000003</v>
      </c>
      <c r="I356" s="193"/>
      <c r="J356" s="194">
        <f>ROUND(I356*H356,2)</f>
        <v>0</v>
      </c>
      <c r="K356" s="195"/>
      <c r="L356" s="196"/>
      <c r="M356" s="197" t="s">
        <v>1</v>
      </c>
      <c r="N356" s="198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255</v>
      </c>
      <c r="AT356" s="170" t="s">
        <v>158</v>
      </c>
      <c r="AU356" s="170" t="s">
        <v>143</v>
      </c>
      <c r="AY356" s="17" t="s">
        <v>135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143</v>
      </c>
      <c r="BK356" s="171">
        <f>ROUND(I356*H356,2)</f>
        <v>0</v>
      </c>
      <c r="BL356" s="17" t="s">
        <v>165</v>
      </c>
      <c r="BM356" s="170" t="s">
        <v>744</v>
      </c>
    </row>
    <row r="357" spans="1:65" s="13" customFormat="1" x14ac:dyDescent="0.2">
      <c r="B357" s="172"/>
      <c r="D357" s="173" t="s">
        <v>145</v>
      </c>
      <c r="E357" s="174" t="s">
        <v>1</v>
      </c>
      <c r="F357" s="175" t="s">
        <v>745</v>
      </c>
      <c r="H357" s="176">
        <v>35.090000000000003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145</v>
      </c>
      <c r="AU357" s="174" t="s">
        <v>143</v>
      </c>
      <c r="AV357" s="13" t="s">
        <v>143</v>
      </c>
      <c r="AW357" s="13" t="s">
        <v>33</v>
      </c>
      <c r="AX357" s="13" t="s">
        <v>84</v>
      </c>
      <c r="AY357" s="174" t="s">
        <v>135</v>
      </c>
    </row>
    <row r="358" spans="1:65" s="2" customFormat="1" ht="21.75" customHeight="1" x14ac:dyDescent="0.2">
      <c r="A358" s="32"/>
      <c r="B358" s="157"/>
      <c r="C358" s="158" t="s">
        <v>746</v>
      </c>
      <c r="D358" s="158" t="s">
        <v>138</v>
      </c>
      <c r="E358" s="159" t="s">
        <v>747</v>
      </c>
      <c r="F358" s="160" t="s">
        <v>748</v>
      </c>
      <c r="G358" s="161" t="s">
        <v>141</v>
      </c>
      <c r="H358" s="162">
        <v>25.52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3.3619999999999997E-2</v>
      </c>
      <c r="R358" s="168">
        <f>Q358*H358</f>
        <v>0.85798239999999992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165</v>
      </c>
      <c r="AT358" s="170" t="s">
        <v>138</v>
      </c>
      <c r="AU358" s="170" t="s">
        <v>143</v>
      </c>
      <c r="AY358" s="17" t="s">
        <v>135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143</v>
      </c>
      <c r="BK358" s="171">
        <f>ROUND(I358*H358,2)</f>
        <v>0</v>
      </c>
      <c r="BL358" s="17" t="s">
        <v>165</v>
      </c>
      <c r="BM358" s="170" t="s">
        <v>749</v>
      </c>
    </row>
    <row r="359" spans="1:65" s="13" customFormat="1" x14ac:dyDescent="0.2">
      <c r="B359" s="172"/>
      <c r="D359" s="173" t="s">
        <v>145</v>
      </c>
      <c r="E359" s="174" t="s">
        <v>1</v>
      </c>
      <c r="F359" s="175" t="s">
        <v>750</v>
      </c>
      <c r="H359" s="176">
        <v>17.420000000000002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145</v>
      </c>
      <c r="AU359" s="174" t="s">
        <v>143</v>
      </c>
      <c r="AV359" s="13" t="s">
        <v>143</v>
      </c>
      <c r="AW359" s="13" t="s">
        <v>33</v>
      </c>
      <c r="AX359" s="13" t="s">
        <v>76</v>
      </c>
      <c r="AY359" s="174" t="s">
        <v>135</v>
      </c>
    </row>
    <row r="360" spans="1:65" s="13" customFormat="1" x14ac:dyDescent="0.2">
      <c r="B360" s="172"/>
      <c r="D360" s="173" t="s">
        <v>145</v>
      </c>
      <c r="E360" s="174" t="s">
        <v>1</v>
      </c>
      <c r="F360" s="175" t="s">
        <v>751</v>
      </c>
      <c r="H360" s="176">
        <v>8.1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145</v>
      </c>
      <c r="AU360" s="174" t="s">
        <v>143</v>
      </c>
      <c r="AV360" s="13" t="s">
        <v>143</v>
      </c>
      <c r="AW360" s="13" t="s">
        <v>33</v>
      </c>
      <c r="AX360" s="13" t="s">
        <v>76</v>
      </c>
      <c r="AY360" s="174" t="s">
        <v>135</v>
      </c>
    </row>
    <row r="361" spans="1:65" s="15" customFormat="1" x14ac:dyDescent="0.2">
      <c r="B361" s="199"/>
      <c r="D361" s="173" t="s">
        <v>145</v>
      </c>
      <c r="E361" s="200" t="s">
        <v>1</v>
      </c>
      <c r="F361" s="201" t="s">
        <v>172</v>
      </c>
      <c r="H361" s="202">
        <v>25.52</v>
      </c>
      <c r="I361" s="203"/>
      <c r="L361" s="199"/>
      <c r="M361" s="204"/>
      <c r="N361" s="205"/>
      <c r="O361" s="205"/>
      <c r="P361" s="205"/>
      <c r="Q361" s="205"/>
      <c r="R361" s="205"/>
      <c r="S361" s="205"/>
      <c r="T361" s="206"/>
      <c r="AT361" s="200" t="s">
        <v>145</v>
      </c>
      <c r="AU361" s="200" t="s">
        <v>143</v>
      </c>
      <c r="AV361" s="15" t="s">
        <v>142</v>
      </c>
      <c r="AW361" s="15" t="s">
        <v>33</v>
      </c>
      <c r="AX361" s="15" t="s">
        <v>84</v>
      </c>
      <c r="AY361" s="200" t="s">
        <v>135</v>
      </c>
    </row>
    <row r="362" spans="1:65" s="2" customFormat="1" ht="21.75" customHeight="1" x14ac:dyDescent="0.2">
      <c r="A362" s="32"/>
      <c r="B362" s="157"/>
      <c r="C362" s="188" t="s">
        <v>752</v>
      </c>
      <c r="D362" s="188" t="s">
        <v>158</v>
      </c>
      <c r="E362" s="189" t="s">
        <v>753</v>
      </c>
      <c r="F362" s="190" t="s">
        <v>754</v>
      </c>
      <c r="G362" s="191" t="s">
        <v>141</v>
      </c>
      <c r="H362" s="192">
        <v>28.071999999999999</v>
      </c>
      <c r="I362" s="193"/>
      <c r="J362" s="194">
        <f>ROUND(I362*H362,2)</f>
        <v>0</v>
      </c>
      <c r="K362" s="195"/>
      <c r="L362" s="196"/>
      <c r="M362" s="197" t="s">
        <v>1</v>
      </c>
      <c r="N362" s="198" t="s">
        <v>42</v>
      </c>
      <c r="O362" s="58"/>
      <c r="P362" s="168">
        <f>O362*H362</f>
        <v>0</v>
      </c>
      <c r="Q362" s="168">
        <v>1.55E-2</v>
      </c>
      <c r="R362" s="168">
        <f>Q362*H362</f>
        <v>0.435116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255</v>
      </c>
      <c r="AT362" s="170" t="s">
        <v>158</v>
      </c>
      <c r="AU362" s="170" t="s">
        <v>143</v>
      </c>
      <c r="AY362" s="17" t="s">
        <v>135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143</v>
      </c>
      <c r="BK362" s="171">
        <f>ROUND(I362*H362,2)</f>
        <v>0</v>
      </c>
      <c r="BL362" s="17" t="s">
        <v>165</v>
      </c>
      <c r="BM362" s="170" t="s">
        <v>755</v>
      </c>
    </row>
    <row r="363" spans="1:65" s="13" customFormat="1" x14ac:dyDescent="0.2">
      <c r="B363" s="172"/>
      <c r="D363" s="173" t="s">
        <v>145</v>
      </c>
      <c r="E363" s="174" t="s">
        <v>1</v>
      </c>
      <c r="F363" s="175" t="s">
        <v>756</v>
      </c>
      <c r="H363" s="176">
        <v>28.071999999999999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145</v>
      </c>
      <c r="AU363" s="174" t="s">
        <v>143</v>
      </c>
      <c r="AV363" s="13" t="s">
        <v>143</v>
      </c>
      <c r="AW363" s="13" t="s">
        <v>33</v>
      </c>
      <c r="AX363" s="13" t="s">
        <v>84</v>
      </c>
      <c r="AY363" s="174" t="s">
        <v>135</v>
      </c>
    </row>
    <row r="364" spans="1:65" s="2" customFormat="1" ht="16.5" customHeight="1" x14ac:dyDescent="0.2">
      <c r="A364" s="32"/>
      <c r="B364" s="157"/>
      <c r="C364" s="158" t="s">
        <v>757</v>
      </c>
      <c r="D364" s="158" t="s">
        <v>138</v>
      </c>
      <c r="E364" s="159" t="s">
        <v>758</v>
      </c>
      <c r="F364" s="160" t="s">
        <v>759</v>
      </c>
      <c r="G364" s="161" t="s">
        <v>141</v>
      </c>
      <c r="H364" s="162">
        <v>25.52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7.6559999999999996E-3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165</v>
      </c>
      <c r="AT364" s="170" t="s">
        <v>138</v>
      </c>
      <c r="AU364" s="170" t="s">
        <v>143</v>
      </c>
      <c r="AY364" s="17" t="s">
        <v>135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143</v>
      </c>
      <c r="BK364" s="171">
        <f>ROUND(I364*H364,2)</f>
        <v>0</v>
      </c>
      <c r="BL364" s="17" t="s">
        <v>165</v>
      </c>
      <c r="BM364" s="170" t="s">
        <v>760</v>
      </c>
    </row>
    <row r="365" spans="1:65" s="2" customFormat="1" ht="21.75" customHeight="1" x14ac:dyDescent="0.2">
      <c r="A365" s="32"/>
      <c r="B365" s="157"/>
      <c r="C365" s="158" t="s">
        <v>761</v>
      </c>
      <c r="D365" s="158" t="s">
        <v>138</v>
      </c>
      <c r="E365" s="159" t="s">
        <v>762</v>
      </c>
      <c r="F365" s="160" t="s">
        <v>763</v>
      </c>
      <c r="G365" s="161" t="s">
        <v>200</v>
      </c>
      <c r="H365" s="162">
        <v>1.3049999999999999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165</v>
      </c>
      <c r="AT365" s="170" t="s">
        <v>138</v>
      </c>
      <c r="AU365" s="170" t="s">
        <v>143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143</v>
      </c>
      <c r="BK365" s="171">
        <f>ROUND(I365*H365,2)</f>
        <v>0</v>
      </c>
      <c r="BL365" s="17" t="s">
        <v>165</v>
      </c>
      <c r="BM365" s="170" t="s">
        <v>764</v>
      </c>
    </row>
    <row r="366" spans="1:65" s="2" customFormat="1" ht="21.75" customHeight="1" x14ac:dyDescent="0.2">
      <c r="A366" s="32"/>
      <c r="B366" s="157"/>
      <c r="C366" s="158" t="s">
        <v>765</v>
      </c>
      <c r="D366" s="158" t="s">
        <v>138</v>
      </c>
      <c r="E366" s="159" t="s">
        <v>766</v>
      </c>
      <c r="F366" s="160" t="s">
        <v>767</v>
      </c>
      <c r="G366" s="161" t="s">
        <v>200</v>
      </c>
      <c r="H366" s="162">
        <v>1.3049999999999999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165</v>
      </c>
      <c r="AT366" s="170" t="s">
        <v>138</v>
      </c>
      <c r="AU366" s="170" t="s">
        <v>143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143</v>
      </c>
      <c r="BK366" s="171">
        <f>ROUND(I366*H366,2)</f>
        <v>0</v>
      </c>
      <c r="BL366" s="17" t="s">
        <v>165</v>
      </c>
      <c r="BM366" s="170" t="s">
        <v>768</v>
      </c>
    </row>
    <row r="367" spans="1:65" s="2" customFormat="1" ht="16.5" customHeight="1" x14ac:dyDescent="0.2">
      <c r="A367" s="32"/>
      <c r="B367" s="157"/>
      <c r="C367" s="158" t="s">
        <v>769</v>
      </c>
      <c r="D367" s="158" t="s">
        <v>138</v>
      </c>
      <c r="E367" s="159" t="s">
        <v>770</v>
      </c>
      <c r="F367" s="160" t="s">
        <v>771</v>
      </c>
      <c r="G367" s="161" t="s">
        <v>486</v>
      </c>
      <c r="H367" s="162">
        <v>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165</v>
      </c>
      <c r="AT367" s="170" t="s">
        <v>138</v>
      </c>
      <c r="AU367" s="170" t="s">
        <v>143</v>
      </c>
      <c r="AY367" s="17" t="s">
        <v>135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143</v>
      </c>
      <c r="BK367" s="171">
        <f>ROUND(I367*H367,2)</f>
        <v>0</v>
      </c>
      <c r="BL367" s="17" t="s">
        <v>165</v>
      </c>
      <c r="BM367" s="170" t="s">
        <v>772</v>
      </c>
    </row>
    <row r="368" spans="1:65" s="12" customFormat="1" ht="22.9" customHeight="1" x14ac:dyDescent="0.2">
      <c r="B368" s="144"/>
      <c r="D368" s="145" t="s">
        <v>75</v>
      </c>
      <c r="E368" s="155" t="s">
        <v>773</v>
      </c>
      <c r="F368" s="155" t="s">
        <v>774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143</v>
      </c>
      <c r="AT368" s="153" t="s">
        <v>75</v>
      </c>
      <c r="AU368" s="153" t="s">
        <v>84</v>
      </c>
      <c r="AY368" s="145" t="s">
        <v>135</v>
      </c>
      <c r="BK368" s="154">
        <f>SUM(BK369:BK373)</f>
        <v>0</v>
      </c>
    </row>
    <row r="369" spans="1:65" s="2" customFormat="1" ht="21.75" customHeight="1" x14ac:dyDescent="0.2">
      <c r="A369" s="32"/>
      <c r="B369" s="157"/>
      <c r="C369" s="158" t="s">
        <v>775</v>
      </c>
      <c r="D369" s="158" t="s">
        <v>138</v>
      </c>
      <c r="E369" s="159" t="s">
        <v>776</v>
      </c>
      <c r="F369" s="160" t="s">
        <v>777</v>
      </c>
      <c r="G369" s="161" t="s">
        <v>141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165</v>
      </c>
      <c r="AT369" s="170" t="s">
        <v>138</v>
      </c>
      <c r="AU369" s="170" t="s">
        <v>143</v>
      </c>
      <c r="AY369" s="17" t="s">
        <v>135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143</v>
      </c>
      <c r="BK369" s="171">
        <f>ROUND(I369*H369,2)</f>
        <v>0</v>
      </c>
      <c r="BL369" s="17" t="s">
        <v>165</v>
      </c>
      <c r="BM369" s="170" t="s">
        <v>778</v>
      </c>
    </row>
    <row r="370" spans="1:65" s="2" customFormat="1" ht="21.75" customHeight="1" x14ac:dyDescent="0.2">
      <c r="A370" s="32"/>
      <c r="B370" s="157"/>
      <c r="C370" s="158" t="s">
        <v>779</v>
      </c>
      <c r="D370" s="158" t="s">
        <v>138</v>
      </c>
      <c r="E370" s="159" t="s">
        <v>780</v>
      </c>
      <c r="F370" s="160" t="s">
        <v>781</v>
      </c>
      <c r="G370" s="161" t="s">
        <v>141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165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165</v>
      </c>
      <c r="BM370" s="170" t="s">
        <v>782</v>
      </c>
    </row>
    <row r="371" spans="1:65" s="14" customFormat="1" x14ac:dyDescent="0.2">
      <c r="B371" s="181"/>
      <c r="D371" s="173" t="s">
        <v>145</v>
      </c>
      <c r="E371" s="182" t="s">
        <v>1</v>
      </c>
      <c r="F371" s="183" t="s">
        <v>783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145</v>
      </c>
      <c r="AU371" s="182" t="s">
        <v>143</v>
      </c>
      <c r="AV371" s="14" t="s">
        <v>84</v>
      </c>
      <c r="AW371" s="14" t="s">
        <v>33</v>
      </c>
      <c r="AX371" s="14" t="s">
        <v>76</v>
      </c>
      <c r="AY371" s="182" t="s">
        <v>135</v>
      </c>
    </row>
    <row r="372" spans="1:65" s="13" customFormat="1" x14ac:dyDescent="0.2">
      <c r="B372" s="172"/>
      <c r="D372" s="173" t="s">
        <v>145</v>
      </c>
      <c r="E372" s="174" t="s">
        <v>1</v>
      </c>
      <c r="F372" s="175" t="s">
        <v>784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33</v>
      </c>
      <c r="AX372" s="13" t="s">
        <v>84</v>
      </c>
      <c r="AY372" s="174" t="s">
        <v>135</v>
      </c>
    </row>
    <row r="373" spans="1:65" s="2" customFormat="1" ht="21.75" customHeight="1" x14ac:dyDescent="0.2">
      <c r="A373" s="32"/>
      <c r="B373" s="157"/>
      <c r="C373" s="158" t="s">
        <v>785</v>
      </c>
      <c r="D373" s="158" t="s">
        <v>138</v>
      </c>
      <c r="E373" s="159" t="s">
        <v>786</v>
      </c>
      <c r="F373" s="160" t="s">
        <v>787</v>
      </c>
      <c r="G373" s="161" t="s">
        <v>141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165</v>
      </c>
      <c r="AT373" s="170" t="s">
        <v>138</v>
      </c>
      <c r="AU373" s="170" t="s">
        <v>143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143</v>
      </c>
      <c r="BK373" s="171">
        <f>ROUND(I373*H373,2)</f>
        <v>0</v>
      </c>
      <c r="BL373" s="17" t="s">
        <v>165</v>
      </c>
      <c r="BM373" s="170" t="s">
        <v>788</v>
      </c>
    </row>
    <row r="374" spans="1:65" s="12" customFormat="1" ht="22.9" customHeight="1" x14ac:dyDescent="0.2">
      <c r="B374" s="144"/>
      <c r="D374" s="145" t="s">
        <v>75</v>
      </c>
      <c r="E374" s="155" t="s">
        <v>789</v>
      </c>
      <c r="F374" s="155" t="s">
        <v>790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SUM(P375:P391)</f>
        <v>0</v>
      </c>
      <c r="Q374" s="150"/>
      <c r="R374" s="151">
        <f>SUM(R375:R391)</f>
        <v>2.6061420000000002E-2</v>
      </c>
      <c r="S374" s="150"/>
      <c r="T374" s="152">
        <f>SUM(T375:T391)</f>
        <v>5.5366E-3</v>
      </c>
      <c r="AR374" s="145" t="s">
        <v>143</v>
      </c>
      <c r="AT374" s="153" t="s">
        <v>75</v>
      </c>
      <c r="AU374" s="153" t="s">
        <v>84</v>
      </c>
      <c r="AY374" s="145" t="s">
        <v>135</v>
      </c>
      <c r="BK374" s="154">
        <f>SUM(BK375:BK391)</f>
        <v>0</v>
      </c>
    </row>
    <row r="375" spans="1:65" s="2" customFormat="1" ht="21.75" customHeight="1" x14ac:dyDescent="0.2">
      <c r="A375" s="32"/>
      <c r="B375" s="157"/>
      <c r="C375" s="158" t="s">
        <v>791</v>
      </c>
      <c r="D375" s="158" t="s">
        <v>138</v>
      </c>
      <c r="E375" s="159" t="s">
        <v>163</v>
      </c>
      <c r="F375" s="160" t="s">
        <v>164</v>
      </c>
      <c r="G375" s="161" t="s">
        <v>141</v>
      </c>
      <c r="H375" s="162">
        <v>22.166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165</v>
      </c>
      <c r="AT375" s="170" t="s">
        <v>138</v>
      </c>
      <c r="AU375" s="170" t="s">
        <v>143</v>
      </c>
      <c r="AY375" s="17" t="s">
        <v>135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143</v>
      </c>
      <c r="BK375" s="171">
        <f>ROUND(I375*H375,2)</f>
        <v>0</v>
      </c>
      <c r="BL375" s="17" t="s">
        <v>165</v>
      </c>
      <c r="BM375" s="170" t="s">
        <v>792</v>
      </c>
    </row>
    <row r="376" spans="1:65" s="14" customFormat="1" x14ac:dyDescent="0.2">
      <c r="B376" s="181"/>
      <c r="D376" s="173" t="s">
        <v>145</v>
      </c>
      <c r="E376" s="182" t="s">
        <v>1</v>
      </c>
      <c r="F376" s="183" t="s">
        <v>169</v>
      </c>
      <c r="H376" s="182" t="s">
        <v>1</v>
      </c>
      <c r="I376" s="184"/>
      <c r="L376" s="181"/>
      <c r="M376" s="185"/>
      <c r="N376" s="186"/>
      <c r="O376" s="186"/>
      <c r="P376" s="186"/>
      <c r="Q376" s="186"/>
      <c r="R376" s="186"/>
      <c r="S376" s="186"/>
      <c r="T376" s="187"/>
      <c r="AT376" s="182" t="s">
        <v>145</v>
      </c>
      <c r="AU376" s="182" t="s">
        <v>143</v>
      </c>
      <c r="AV376" s="14" t="s">
        <v>84</v>
      </c>
      <c r="AW376" s="14" t="s">
        <v>33</v>
      </c>
      <c r="AX376" s="14" t="s">
        <v>76</v>
      </c>
      <c r="AY376" s="182" t="s">
        <v>135</v>
      </c>
    </row>
    <row r="377" spans="1:65" s="13" customFormat="1" x14ac:dyDescent="0.2">
      <c r="B377" s="172"/>
      <c r="D377" s="173" t="s">
        <v>145</v>
      </c>
      <c r="E377" s="174" t="s">
        <v>1</v>
      </c>
      <c r="F377" s="175" t="s">
        <v>241</v>
      </c>
      <c r="H377" s="176">
        <v>5.67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145</v>
      </c>
      <c r="AU377" s="174" t="s">
        <v>143</v>
      </c>
      <c r="AV377" s="13" t="s">
        <v>143</v>
      </c>
      <c r="AW377" s="13" t="s">
        <v>33</v>
      </c>
      <c r="AX377" s="13" t="s">
        <v>76</v>
      </c>
      <c r="AY377" s="174" t="s">
        <v>135</v>
      </c>
    </row>
    <row r="378" spans="1:65" s="14" customFormat="1" x14ac:dyDescent="0.2">
      <c r="B378" s="181"/>
      <c r="D378" s="173" t="s">
        <v>145</v>
      </c>
      <c r="E378" s="182" t="s">
        <v>1</v>
      </c>
      <c r="F378" s="183" t="s">
        <v>793</v>
      </c>
      <c r="H378" s="182" t="s">
        <v>1</v>
      </c>
      <c r="I378" s="184"/>
      <c r="L378" s="181"/>
      <c r="M378" s="185"/>
      <c r="N378" s="186"/>
      <c r="O378" s="186"/>
      <c r="P378" s="186"/>
      <c r="Q378" s="186"/>
      <c r="R378" s="186"/>
      <c r="S378" s="186"/>
      <c r="T378" s="187"/>
      <c r="AT378" s="182" t="s">
        <v>145</v>
      </c>
      <c r="AU378" s="182" t="s">
        <v>143</v>
      </c>
      <c r="AV378" s="14" t="s">
        <v>84</v>
      </c>
      <c r="AW378" s="14" t="s">
        <v>33</v>
      </c>
      <c r="AX378" s="14" t="s">
        <v>76</v>
      </c>
      <c r="AY378" s="182" t="s">
        <v>135</v>
      </c>
    </row>
    <row r="379" spans="1:65" s="13" customFormat="1" x14ac:dyDescent="0.2">
      <c r="B379" s="172"/>
      <c r="D379" s="173" t="s">
        <v>145</v>
      </c>
      <c r="E379" s="174" t="s">
        <v>1</v>
      </c>
      <c r="F379" s="175" t="s">
        <v>794</v>
      </c>
      <c r="H379" s="176">
        <v>5.226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33</v>
      </c>
      <c r="AX379" s="13" t="s">
        <v>76</v>
      </c>
      <c r="AY379" s="174" t="s">
        <v>135</v>
      </c>
    </row>
    <row r="380" spans="1:65" s="13" customFormat="1" x14ac:dyDescent="0.2">
      <c r="B380" s="172"/>
      <c r="D380" s="173" t="s">
        <v>145</v>
      </c>
      <c r="E380" s="174" t="s">
        <v>1</v>
      </c>
      <c r="F380" s="175" t="s">
        <v>795</v>
      </c>
      <c r="H380" s="176">
        <v>2.4300000000000002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145</v>
      </c>
      <c r="AU380" s="174" t="s">
        <v>143</v>
      </c>
      <c r="AV380" s="13" t="s">
        <v>143</v>
      </c>
      <c r="AW380" s="13" t="s">
        <v>33</v>
      </c>
      <c r="AX380" s="13" t="s">
        <v>76</v>
      </c>
      <c r="AY380" s="174" t="s">
        <v>135</v>
      </c>
    </row>
    <row r="381" spans="1:65" s="14" customFormat="1" x14ac:dyDescent="0.2">
      <c r="B381" s="181"/>
      <c r="D381" s="173" t="s">
        <v>145</v>
      </c>
      <c r="E381" s="182" t="s">
        <v>1</v>
      </c>
      <c r="F381" s="183" t="s">
        <v>796</v>
      </c>
      <c r="H381" s="182" t="s">
        <v>1</v>
      </c>
      <c r="I381" s="184"/>
      <c r="L381" s="181"/>
      <c r="M381" s="185"/>
      <c r="N381" s="186"/>
      <c r="O381" s="186"/>
      <c r="P381" s="186"/>
      <c r="Q381" s="186"/>
      <c r="R381" s="186"/>
      <c r="S381" s="186"/>
      <c r="T381" s="187"/>
      <c r="AT381" s="182" t="s">
        <v>145</v>
      </c>
      <c r="AU381" s="182" t="s">
        <v>143</v>
      </c>
      <c r="AV381" s="14" t="s">
        <v>84</v>
      </c>
      <c r="AW381" s="14" t="s">
        <v>33</v>
      </c>
      <c r="AX381" s="14" t="s">
        <v>76</v>
      </c>
      <c r="AY381" s="182" t="s">
        <v>135</v>
      </c>
    </row>
    <row r="382" spans="1:65" s="13" customFormat="1" x14ac:dyDescent="0.2">
      <c r="B382" s="172"/>
      <c r="D382" s="173" t="s">
        <v>145</v>
      </c>
      <c r="E382" s="174" t="s">
        <v>1</v>
      </c>
      <c r="F382" s="175" t="s">
        <v>600</v>
      </c>
      <c r="H382" s="176">
        <v>8.84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145</v>
      </c>
      <c r="AU382" s="174" t="s">
        <v>143</v>
      </c>
      <c r="AV382" s="13" t="s">
        <v>143</v>
      </c>
      <c r="AW382" s="13" t="s">
        <v>33</v>
      </c>
      <c r="AX382" s="13" t="s">
        <v>76</v>
      </c>
      <c r="AY382" s="174" t="s">
        <v>135</v>
      </c>
    </row>
    <row r="383" spans="1:65" s="15" customFormat="1" x14ac:dyDescent="0.2">
      <c r="B383" s="199"/>
      <c r="D383" s="173" t="s">
        <v>145</v>
      </c>
      <c r="E383" s="200" t="s">
        <v>1</v>
      </c>
      <c r="F383" s="201" t="s">
        <v>172</v>
      </c>
      <c r="H383" s="202">
        <v>22.166</v>
      </c>
      <c r="I383" s="203"/>
      <c r="L383" s="199"/>
      <c r="M383" s="204"/>
      <c r="N383" s="205"/>
      <c r="O383" s="205"/>
      <c r="P383" s="205"/>
      <c r="Q383" s="205"/>
      <c r="R383" s="205"/>
      <c r="S383" s="205"/>
      <c r="T383" s="206"/>
      <c r="AT383" s="200" t="s">
        <v>145</v>
      </c>
      <c r="AU383" s="200" t="s">
        <v>143</v>
      </c>
      <c r="AV383" s="15" t="s">
        <v>142</v>
      </c>
      <c r="AW383" s="15" t="s">
        <v>33</v>
      </c>
      <c r="AX383" s="15" t="s">
        <v>84</v>
      </c>
      <c r="AY383" s="200" t="s">
        <v>135</v>
      </c>
    </row>
    <row r="384" spans="1:65" s="2" customFormat="1" ht="16.5" customHeight="1" x14ac:dyDescent="0.2">
      <c r="A384" s="32"/>
      <c r="B384" s="157"/>
      <c r="C384" s="158" t="s">
        <v>797</v>
      </c>
      <c r="D384" s="158" t="s">
        <v>138</v>
      </c>
      <c r="E384" s="159" t="s">
        <v>798</v>
      </c>
      <c r="F384" s="160" t="s">
        <v>799</v>
      </c>
      <c r="G384" s="161" t="s">
        <v>141</v>
      </c>
      <c r="H384" s="162">
        <v>17.86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1E-3</v>
      </c>
      <c r="R384" s="168">
        <f>Q384*H384</f>
        <v>1.7860000000000001E-2</v>
      </c>
      <c r="S384" s="168">
        <v>3.1E-4</v>
      </c>
      <c r="T384" s="169">
        <f>S384*H384</f>
        <v>5.5366E-3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165</v>
      </c>
      <c r="AT384" s="170" t="s">
        <v>138</v>
      </c>
      <c r="AU384" s="170" t="s">
        <v>143</v>
      </c>
      <c r="AY384" s="17" t="s">
        <v>135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143</v>
      </c>
      <c r="BK384" s="171">
        <f>ROUND(I384*H384,2)</f>
        <v>0</v>
      </c>
      <c r="BL384" s="17" t="s">
        <v>165</v>
      </c>
      <c r="BM384" s="170" t="s">
        <v>800</v>
      </c>
    </row>
    <row r="385" spans="1:65" s="14" customFormat="1" x14ac:dyDescent="0.2">
      <c r="B385" s="181"/>
      <c r="D385" s="173" t="s">
        <v>145</v>
      </c>
      <c r="E385" s="182" t="s">
        <v>1</v>
      </c>
      <c r="F385" s="183" t="s">
        <v>801</v>
      </c>
      <c r="H385" s="182" t="s">
        <v>1</v>
      </c>
      <c r="I385" s="184"/>
      <c r="L385" s="181"/>
      <c r="M385" s="185"/>
      <c r="N385" s="186"/>
      <c r="O385" s="186"/>
      <c r="P385" s="186"/>
      <c r="Q385" s="186"/>
      <c r="R385" s="186"/>
      <c r="S385" s="186"/>
      <c r="T385" s="187"/>
      <c r="AT385" s="182" t="s">
        <v>145</v>
      </c>
      <c r="AU385" s="182" t="s">
        <v>143</v>
      </c>
      <c r="AV385" s="14" t="s">
        <v>84</v>
      </c>
      <c r="AW385" s="14" t="s">
        <v>33</v>
      </c>
      <c r="AX385" s="14" t="s">
        <v>76</v>
      </c>
      <c r="AY385" s="182" t="s">
        <v>135</v>
      </c>
    </row>
    <row r="386" spans="1:65" s="13" customFormat="1" x14ac:dyDescent="0.2">
      <c r="B386" s="172"/>
      <c r="D386" s="173" t="s">
        <v>145</v>
      </c>
      <c r="E386" s="174" t="s">
        <v>1</v>
      </c>
      <c r="F386" s="175" t="s">
        <v>802</v>
      </c>
      <c r="H386" s="176">
        <v>2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145</v>
      </c>
      <c r="AU386" s="174" t="s">
        <v>143</v>
      </c>
      <c r="AV386" s="13" t="s">
        <v>143</v>
      </c>
      <c r="AW386" s="13" t="s">
        <v>33</v>
      </c>
      <c r="AX386" s="13" t="s">
        <v>76</v>
      </c>
      <c r="AY386" s="174" t="s">
        <v>135</v>
      </c>
    </row>
    <row r="387" spans="1:65" s="14" customFormat="1" x14ac:dyDescent="0.2">
      <c r="B387" s="181"/>
      <c r="D387" s="173" t="s">
        <v>145</v>
      </c>
      <c r="E387" s="182" t="s">
        <v>1</v>
      </c>
      <c r="F387" s="183" t="s">
        <v>803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145</v>
      </c>
      <c r="AU387" s="182" t="s">
        <v>143</v>
      </c>
      <c r="AV387" s="14" t="s">
        <v>84</v>
      </c>
      <c r="AW387" s="14" t="s">
        <v>33</v>
      </c>
      <c r="AX387" s="14" t="s">
        <v>76</v>
      </c>
      <c r="AY387" s="182" t="s">
        <v>135</v>
      </c>
    </row>
    <row r="388" spans="1:65" s="13" customFormat="1" x14ac:dyDescent="0.2">
      <c r="B388" s="172"/>
      <c r="D388" s="173" t="s">
        <v>145</v>
      </c>
      <c r="E388" s="174" t="s">
        <v>1</v>
      </c>
      <c r="F388" s="175" t="s">
        <v>804</v>
      </c>
      <c r="H388" s="176">
        <v>15.86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145</v>
      </c>
      <c r="AU388" s="174" t="s">
        <v>143</v>
      </c>
      <c r="AV388" s="13" t="s">
        <v>143</v>
      </c>
      <c r="AW388" s="13" t="s">
        <v>33</v>
      </c>
      <c r="AX388" s="13" t="s">
        <v>76</v>
      </c>
      <c r="AY388" s="174" t="s">
        <v>135</v>
      </c>
    </row>
    <row r="389" spans="1:65" s="15" customFormat="1" x14ac:dyDescent="0.2">
      <c r="B389" s="199"/>
      <c r="D389" s="173" t="s">
        <v>145</v>
      </c>
      <c r="E389" s="200" t="s">
        <v>1</v>
      </c>
      <c r="F389" s="201" t="s">
        <v>172</v>
      </c>
      <c r="H389" s="202">
        <v>17.86</v>
      </c>
      <c r="I389" s="203"/>
      <c r="L389" s="199"/>
      <c r="M389" s="204"/>
      <c r="N389" s="205"/>
      <c r="O389" s="205"/>
      <c r="P389" s="205"/>
      <c r="Q389" s="205"/>
      <c r="R389" s="205"/>
      <c r="S389" s="205"/>
      <c r="T389" s="206"/>
      <c r="AT389" s="200" t="s">
        <v>145</v>
      </c>
      <c r="AU389" s="200" t="s">
        <v>143</v>
      </c>
      <c r="AV389" s="15" t="s">
        <v>142</v>
      </c>
      <c r="AW389" s="15" t="s">
        <v>33</v>
      </c>
      <c r="AX389" s="15" t="s">
        <v>84</v>
      </c>
      <c r="AY389" s="200" t="s">
        <v>135</v>
      </c>
    </row>
    <row r="390" spans="1:65" s="2" customFormat="1" ht="21.75" customHeight="1" x14ac:dyDescent="0.2">
      <c r="A390" s="32"/>
      <c r="B390" s="157"/>
      <c r="C390" s="158" t="s">
        <v>805</v>
      </c>
      <c r="D390" s="158" t="s">
        <v>138</v>
      </c>
      <c r="E390" s="159" t="s">
        <v>806</v>
      </c>
      <c r="F390" s="160" t="s">
        <v>807</v>
      </c>
      <c r="G390" s="161" t="s">
        <v>141</v>
      </c>
      <c r="H390" s="162">
        <v>22.166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2.1000000000000001E-4</v>
      </c>
      <c r="R390" s="168">
        <f>Q390*H390</f>
        <v>4.6548600000000002E-3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165</v>
      </c>
      <c r="AT390" s="170" t="s">
        <v>138</v>
      </c>
      <c r="AU390" s="170" t="s">
        <v>143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143</v>
      </c>
      <c r="BK390" s="171">
        <f>ROUND(I390*H390,2)</f>
        <v>0</v>
      </c>
      <c r="BL390" s="17" t="s">
        <v>165</v>
      </c>
      <c r="BM390" s="170" t="s">
        <v>808</v>
      </c>
    </row>
    <row r="391" spans="1:65" s="2" customFormat="1" ht="21.75" customHeight="1" x14ac:dyDescent="0.2">
      <c r="A391" s="32"/>
      <c r="B391" s="157"/>
      <c r="C391" s="158" t="s">
        <v>809</v>
      </c>
      <c r="D391" s="158" t="s">
        <v>138</v>
      </c>
      <c r="E391" s="159" t="s">
        <v>810</v>
      </c>
      <c r="F391" s="160" t="s">
        <v>811</v>
      </c>
      <c r="G391" s="161" t="s">
        <v>141</v>
      </c>
      <c r="H391" s="162">
        <v>22.166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1.6000000000000001E-4</v>
      </c>
      <c r="R391" s="168">
        <f>Q391*H391</f>
        <v>3.5465600000000003E-3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165</v>
      </c>
      <c r="AT391" s="170" t="s">
        <v>138</v>
      </c>
      <c r="AU391" s="170" t="s">
        <v>143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143</v>
      </c>
      <c r="BK391" s="171">
        <f>ROUND(I391*H391,2)</f>
        <v>0</v>
      </c>
      <c r="BL391" s="17" t="s">
        <v>165</v>
      </c>
      <c r="BM391" s="170" t="s">
        <v>812</v>
      </c>
    </row>
    <row r="392" spans="1:65" s="12" customFormat="1" ht="25.9" customHeight="1" x14ac:dyDescent="0.2">
      <c r="B392" s="144"/>
      <c r="D392" s="145" t="s">
        <v>75</v>
      </c>
      <c r="E392" s="146" t="s">
        <v>813</v>
      </c>
      <c r="F392" s="146" t="s">
        <v>814</v>
      </c>
      <c r="I392" s="147"/>
      <c r="J392" s="148">
        <f>BK392</f>
        <v>0</v>
      </c>
      <c r="L392" s="144"/>
      <c r="M392" s="149"/>
      <c r="N392" s="150"/>
      <c r="O392" s="150"/>
      <c r="P392" s="151">
        <f>SUM(P393:P414)</f>
        <v>0</v>
      </c>
      <c r="Q392" s="150"/>
      <c r="R392" s="151">
        <f>SUM(R393:R414)</f>
        <v>0</v>
      </c>
      <c r="S392" s="150"/>
      <c r="T392" s="152">
        <f>SUM(T393:T414)</f>
        <v>0</v>
      </c>
      <c r="AR392" s="145" t="s">
        <v>142</v>
      </c>
      <c r="AT392" s="153" t="s">
        <v>75</v>
      </c>
      <c r="AU392" s="153" t="s">
        <v>76</v>
      </c>
      <c r="AY392" s="145" t="s">
        <v>135</v>
      </c>
      <c r="BK392" s="154">
        <f>SUM(BK393:BK414)</f>
        <v>0</v>
      </c>
    </row>
    <row r="393" spans="1:65" s="2" customFormat="1" ht="16.5" customHeight="1" x14ac:dyDescent="0.2">
      <c r="A393" s="32"/>
      <c r="B393" s="157"/>
      <c r="C393" s="158" t="s">
        <v>815</v>
      </c>
      <c r="D393" s="158" t="s">
        <v>138</v>
      </c>
      <c r="E393" s="159" t="s">
        <v>816</v>
      </c>
      <c r="F393" s="160" t="s">
        <v>817</v>
      </c>
      <c r="G393" s="161" t="s">
        <v>818</v>
      </c>
      <c r="H393" s="162">
        <v>50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0</v>
      </c>
      <c r="R393" s="168">
        <f>Q393*H393</f>
        <v>0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819</v>
      </c>
      <c r="AT393" s="170" t="s">
        <v>138</v>
      </c>
      <c r="AU393" s="170" t="s">
        <v>84</v>
      </c>
      <c r="AY393" s="17" t="s">
        <v>135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143</v>
      </c>
      <c r="BK393" s="171">
        <f>ROUND(I393*H393,2)</f>
        <v>0</v>
      </c>
      <c r="BL393" s="17" t="s">
        <v>819</v>
      </c>
      <c r="BM393" s="170" t="s">
        <v>820</v>
      </c>
    </row>
    <row r="394" spans="1:65" s="14" customFormat="1" ht="22.5" x14ac:dyDescent="0.2">
      <c r="B394" s="181"/>
      <c r="D394" s="173" t="s">
        <v>145</v>
      </c>
      <c r="E394" s="182" t="s">
        <v>1</v>
      </c>
      <c r="F394" s="183" t="s">
        <v>821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145</v>
      </c>
      <c r="AU394" s="182" t="s">
        <v>84</v>
      </c>
      <c r="AV394" s="14" t="s">
        <v>84</v>
      </c>
      <c r="AW394" s="14" t="s">
        <v>33</v>
      </c>
      <c r="AX394" s="14" t="s">
        <v>76</v>
      </c>
      <c r="AY394" s="182" t="s">
        <v>135</v>
      </c>
    </row>
    <row r="395" spans="1:65" s="14" customFormat="1" x14ac:dyDescent="0.2">
      <c r="B395" s="181"/>
      <c r="D395" s="173" t="s">
        <v>145</v>
      </c>
      <c r="E395" s="182" t="s">
        <v>1</v>
      </c>
      <c r="F395" s="183" t="s">
        <v>822</v>
      </c>
      <c r="H395" s="182" t="s">
        <v>1</v>
      </c>
      <c r="I395" s="184"/>
      <c r="L395" s="181"/>
      <c r="M395" s="185"/>
      <c r="N395" s="186"/>
      <c r="O395" s="186"/>
      <c r="P395" s="186"/>
      <c r="Q395" s="186"/>
      <c r="R395" s="186"/>
      <c r="S395" s="186"/>
      <c r="T395" s="187"/>
      <c r="AT395" s="182" t="s">
        <v>145</v>
      </c>
      <c r="AU395" s="182" t="s">
        <v>84</v>
      </c>
      <c r="AV395" s="14" t="s">
        <v>84</v>
      </c>
      <c r="AW395" s="14" t="s">
        <v>33</v>
      </c>
      <c r="AX395" s="14" t="s">
        <v>76</v>
      </c>
      <c r="AY395" s="182" t="s">
        <v>135</v>
      </c>
    </row>
    <row r="396" spans="1:65" s="13" customFormat="1" x14ac:dyDescent="0.2">
      <c r="B396" s="172"/>
      <c r="D396" s="173" t="s">
        <v>145</v>
      </c>
      <c r="E396" s="174" t="s">
        <v>1</v>
      </c>
      <c r="F396" s="175" t="s">
        <v>165</v>
      </c>
      <c r="H396" s="176">
        <v>16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84</v>
      </c>
      <c r="AV396" s="13" t="s">
        <v>143</v>
      </c>
      <c r="AW396" s="13" t="s">
        <v>33</v>
      </c>
      <c r="AX396" s="13" t="s">
        <v>76</v>
      </c>
      <c r="AY396" s="174" t="s">
        <v>135</v>
      </c>
    </row>
    <row r="397" spans="1:65" s="14" customFormat="1" x14ac:dyDescent="0.2">
      <c r="B397" s="181"/>
      <c r="D397" s="173" t="s">
        <v>145</v>
      </c>
      <c r="E397" s="182" t="s">
        <v>1</v>
      </c>
      <c r="F397" s="183" t="s">
        <v>823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145</v>
      </c>
      <c r="AU397" s="182" t="s">
        <v>84</v>
      </c>
      <c r="AV397" s="14" t="s">
        <v>84</v>
      </c>
      <c r="AW397" s="14" t="s">
        <v>33</v>
      </c>
      <c r="AX397" s="14" t="s">
        <v>76</v>
      </c>
      <c r="AY397" s="182" t="s">
        <v>135</v>
      </c>
    </row>
    <row r="398" spans="1:65" s="13" customFormat="1" x14ac:dyDescent="0.2">
      <c r="B398" s="172"/>
      <c r="D398" s="173" t="s">
        <v>145</v>
      </c>
      <c r="E398" s="174" t="s">
        <v>1</v>
      </c>
      <c r="F398" s="175" t="s">
        <v>165</v>
      </c>
      <c r="H398" s="176">
        <v>16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84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4" customFormat="1" ht="22.5" x14ac:dyDescent="0.2">
      <c r="B399" s="181"/>
      <c r="D399" s="173" t="s">
        <v>145</v>
      </c>
      <c r="E399" s="182" t="s">
        <v>1</v>
      </c>
      <c r="F399" s="183" t="s">
        <v>824</v>
      </c>
      <c r="H399" s="182" t="s">
        <v>1</v>
      </c>
      <c r="I399" s="184"/>
      <c r="L399" s="181"/>
      <c r="M399" s="185"/>
      <c r="N399" s="186"/>
      <c r="O399" s="186"/>
      <c r="P399" s="186"/>
      <c r="Q399" s="186"/>
      <c r="R399" s="186"/>
      <c r="S399" s="186"/>
      <c r="T399" s="187"/>
      <c r="AT399" s="182" t="s">
        <v>145</v>
      </c>
      <c r="AU399" s="182" t="s">
        <v>84</v>
      </c>
      <c r="AV399" s="14" t="s">
        <v>84</v>
      </c>
      <c r="AW399" s="14" t="s">
        <v>33</v>
      </c>
      <c r="AX399" s="14" t="s">
        <v>76</v>
      </c>
      <c r="AY399" s="182" t="s">
        <v>135</v>
      </c>
    </row>
    <row r="400" spans="1:65" s="13" customFormat="1" x14ac:dyDescent="0.2">
      <c r="B400" s="172"/>
      <c r="D400" s="173" t="s">
        <v>145</v>
      </c>
      <c r="E400" s="174" t="s">
        <v>1</v>
      </c>
      <c r="F400" s="175" t="s">
        <v>143</v>
      </c>
      <c r="H400" s="176">
        <v>2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145</v>
      </c>
      <c r="AU400" s="174" t="s">
        <v>84</v>
      </c>
      <c r="AV400" s="13" t="s">
        <v>143</v>
      </c>
      <c r="AW400" s="13" t="s">
        <v>33</v>
      </c>
      <c r="AX400" s="13" t="s">
        <v>76</v>
      </c>
      <c r="AY400" s="174" t="s">
        <v>135</v>
      </c>
    </row>
    <row r="401" spans="1:65" s="14" customFormat="1" x14ac:dyDescent="0.2">
      <c r="B401" s="181"/>
      <c r="D401" s="173" t="s">
        <v>145</v>
      </c>
      <c r="E401" s="182" t="s">
        <v>1</v>
      </c>
      <c r="F401" s="183" t="s">
        <v>825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145</v>
      </c>
      <c r="AU401" s="182" t="s">
        <v>84</v>
      </c>
      <c r="AV401" s="14" t="s">
        <v>84</v>
      </c>
      <c r="AW401" s="14" t="s">
        <v>33</v>
      </c>
      <c r="AX401" s="14" t="s">
        <v>76</v>
      </c>
      <c r="AY401" s="182" t="s">
        <v>135</v>
      </c>
    </row>
    <row r="402" spans="1:65" s="13" customFormat="1" x14ac:dyDescent="0.2">
      <c r="B402" s="172"/>
      <c r="D402" s="173" t="s">
        <v>145</v>
      </c>
      <c r="E402" s="174" t="s">
        <v>1</v>
      </c>
      <c r="F402" s="175" t="s">
        <v>149</v>
      </c>
      <c r="H402" s="176">
        <v>8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145</v>
      </c>
      <c r="AU402" s="174" t="s">
        <v>84</v>
      </c>
      <c r="AV402" s="13" t="s">
        <v>143</v>
      </c>
      <c r="AW402" s="13" t="s">
        <v>33</v>
      </c>
      <c r="AX402" s="13" t="s">
        <v>76</v>
      </c>
      <c r="AY402" s="174" t="s">
        <v>135</v>
      </c>
    </row>
    <row r="403" spans="1:65" s="14" customFormat="1" x14ac:dyDescent="0.2">
      <c r="B403" s="181"/>
      <c r="D403" s="173" t="s">
        <v>145</v>
      </c>
      <c r="E403" s="182" t="s">
        <v>1</v>
      </c>
      <c r="F403" s="183" t="s">
        <v>826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145</v>
      </c>
      <c r="AU403" s="182" t="s">
        <v>84</v>
      </c>
      <c r="AV403" s="14" t="s">
        <v>84</v>
      </c>
      <c r="AW403" s="14" t="s">
        <v>33</v>
      </c>
      <c r="AX403" s="14" t="s">
        <v>76</v>
      </c>
      <c r="AY403" s="182" t="s">
        <v>135</v>
      </c>
    </row>
    <row r="404" spans="1:65" s="13" customFormat="1" x14ac:dyDescent="0.2">
      <c r="B404" s="172"/>
      <c r="D404" s="173" t="s">
        <v>145</v>
      </c>
      <c r="E404" s="174" t="s">
        <v>1</v>
      </c>
      <c r="F404" s="175" t="s">
        <v>149</v>
      </c>
      <c r="H404" s="176">
        <v>8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145</v>
      </c>
      <c r="AU404" s="174" t="s">
        <v>84</v>
      </c>
      <c r="AV404" s="13" t="s">
        <v>143</v>
      </c>
      <c r="AW404" s="13" t="s">
        <v>33</v>
      </c>
      <c r="AX404" s="13" t="s">
        <v>76</v>
      </c>
      <c r="AY404" s="174" t="s">
        <v>135</v>
      </c>
    </row>
    <row r="405" spans="1:65" s="15" customFormat="1" x14ac:dyDescent="0.2">
      <c r="B405" s="199"/>
      <c r="D405" s="173" t="s">
        <v>145</v>
      </c>
      <c r="E405" s="200" t="s">
        <v>1</v>
      </c>
      <c r="F405" s="201" t="s">
        <v>172</v>
      </c>
      <c r="H405" s="202">
        <v>50</v>
      </c>
      <c r="I405" s="203"/>
      <c r="L405" s="199"/>
      <c r="M405" s="204"/>
      <c r="N405" s="205"/>
      <c r="O405" s="205"/>
      <c r="P405" s="205"/>
      <c r="Q405" s="205"/>
      <c r="R405" s="205"/>
      <c r="S405" s="205"/>
      <c r="T405" s="206"/>
      <c r="AT405" s="200" t="s">
        <v>145</v>
      </c>
      <c r="AU405" s="200" t="s">
        <v>84</v>
      </c>
      <c r="AV405" s="15" t="s">
        <v>142</v>
      </c>
      <c r="AW405" s="15" t="s">
        <v>33</v>
      </c>
      <c r="AX405" s="15" t="s">
        <v>84</v>
      </c>
      <c r="AY405" s="200" t="s">
        <v>135</v>
      </c>
    </row>
    <row r="406" spans="1:65" s="2" customFormat="1" ht="16.5" customHeight="1" x14ac:dyDescent="0.2">
      <c r="A406" s="32"/>
      <c r="B406" s="157"/>
      <c r="C406" s="158" t="s">
        <v>827</v>
      </c>
      <c r="D406" s="158" t="s">
        <v>138</v>
      </c>
      <c r="E406" s="159" t="s">
        <v>828</v>
      </c>
      <c r="F406" s="160" t="s">
        <v>829</v>
      </c>
      <c r="G406" s="161" t="s">
        <v>818</v>
      </c>
      <c r="H406" s="162">
        <v>8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0</v>
      </c>
      <c r="R406" s="168">
        <f>Q406*H406</f>
        <v>0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819</v>
      </c>
      <c r="AT406" s="170" t="s">
        <v>138</v>
      </c>
      <c r="AU406" s="170" t="s">
        <v>84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819</v>
      </c>
      <c r="BM406" s="170" t="s">
        <v>830</v>
      </c>
    </row>
    <row r="407" spans="1:65" s="14" customFormat="1" ht="22.5" x14ac:dyDescent="0.2">
      <c r="B407" s="181"/>
      <c r="D407" s="173" t="s">
        <v>145</v>
      </c>
      <c r="E407" s="182" t="s">
        <v>1</v>
      </c>
      <c r="F407" s="183" t="s">
        <v>831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145</v>
      </c>
      <c r="AU407" s="182" t="s">
        <v>84</v>
      </c>
      <c r="AV407" s="14" t="s">
        <v>84</v>
      </c>
      <c r="AW407" s="14" t="s">
        <v>33</v>
      </c>
      <c r="AX407" s="14" t="s">
        <v>76</v>
      </c>
      <c r="AY407" s="182" t="s">
        <v>135</v>
      </c>
    </row>
    <row r="408" spans="1:65" s="13" customFormat="1" x14ac:dyDescent="0.2">
      <c r="B408" s="172"/>
      <c r="D408" s="173" t="s">
        <v>145</v>
      </c>
      <c r="E408" s="174" t="s">
        <v>1</v>
      </c>
      <c r="F408" s="175" t="s">
        <v>149</v>
      </c>
      <c r="H408" s="176">
        <v>8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145</v>
      </c>
      <c r="AU408" s="174" t="s">
        <v>84</v>
      </c>
      <c r="AV408" s="13" t="s">
        <v>143</v>
      </c>
      <c r="AW408" s="13" t="s">
        <v>33</v>
      </c>
      <c r="AX408" s="13" t="s">
        <v>84</v>
      </c>
      <c r="AY408" s="174" t="s">
        <v>135</v>
      </c>
    </row>
    <row r="409" spans="1:65" s="2" customFormat="1" ht="16.5" customHeight="1" x14ac:dyDescent="0.2">
      <c r="A409" s="32"/>
      <c r="B409" s="157"/>
      <c r="C409" s="158" t="s">
        <v>832</v>
      </c>
      <c r="D409" s="158" t="s">
        <v>138</v>
      </c>
      <c r="E409" s="159" t="s">
        <v>833</v>
      </c>
      <c r="F409" s="160" t="s">
        <v>834</v>
      </c>
      <c r="G409" s="161" t="s">
        <v>818</v>
      </c>
      <c r="H409" s="162">
        <v>4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819</v>
      </c>
      <c r="AT409" s="170" t="s">
        <v>138</v>
      </c>
      <c r="AU409" s="170" t="s">
        <v>84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143</v>
      </c>
      <c r="BK409" s="171">
        <f>ROUND(I409*H409,2)</f>
        <v>0</v>
      </c>
      <c r="BL409" s="17" t="s">
        <v>819</v>
      </c>
      <c r="BM409" s="170" t="s">
        <v>835</v>
      </c>
    </row>
    <row r="410" spans="1:65" s="14" customFormat="1" x14ac:dyDescent="0.2">
      <c r="B410" s="181"/>
      <c r="D410" s="173" t="s">
        <v>145</v>
      </c>
      <c r="E410" s="182" t="s">
        <v>1</v>
      </c>
      <c r="F410" s="183" t="s">
        <v>836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145</v>
      </c>
      <c r="AU410" s="182" t="s">
        <v>84</v>
      </c>
      <c r="AV410" s="14" t="s">
        <v>84</v>
      </c>
      <c r="AW410" s="14" t="s">
        <v>33</v>
      </c>
      <c r="AX410" s="14" t="s">
        <v>76</v>
      </c>
      <c r="AY410" s="182" t="s">
        <v>135</v>
      </c>
    </row>
    <row r="411" spans="1:65" s="13" customFormat="1" x14ac:dyDescent="0.2">
      <c r="B411" s="172"/>
      <c r="D411" s="173" t="s">
        <v>145</v>
      </c>
      <c r="E411" s="174" t="s">
        <v>1</v>
      </c>
      <c r="F411" s="175" t="s">
        <v>142</v>
      </c>
      <c r="H411" s="176">
        <v>4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145</v>
      </c>
      <c r="AU411" s="174" t="s">
        <v>84</v>
      </c>
      <c r="AV411" s="13" t="s">
        <v>143</v>
      </c>
      <c r="AW411" s="13" t="s">
        <v>33</v>
      </c>
      <c r="AX411" s="13" t="s">
        <v>84</v>
      </c>
      <c r="AY411" s="174" t="s">
        <v>135</v>
      </c>
    </row>
    <row r="412" spans="1:65" s="2" customFormat="1" ht="16.5" customHeight="1" x14ac:dyDescent="0.2">
      <c r="A412" s="32"/>
      <c r="B412" s="157"/>
      <c r="C412" s="158" t="s">
        <v>837</v>
      </c>
      <c r="D412" s="158" t="s">
        <v>138</v>
      </c>
      <c r="E412" s="159" t="s">
        <v>838</v>
      </c>
      <c r="F412" s="160" t="s">
        <v>839</v>
      </c>
      <c r="G412" s="161" t="s">
        <v>818</v>
      </c>
      <c r="H412" s="162">
        <v>4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0</v>
      </c>
      <c r="R412" s="168">
        <f>Q412*H412</f>
        <v>0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819</v>
      </c>
      <c r="AT412" s="170" t="s">
        <v>138</v>
      </c>
      <c r="AU412" s="170" t="s">
        <v>84</v>
      </c>
      <c r="AY412" s="17" t="s">
        <v>135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143</v>
      </c>
      <c r="BK412" s="171">
        <f>ROUND(I412*H412,2)</f>
        <v>0</v>
      </c>
      <c r="BL412" s="17" t="s">
        <v>819</v>
      </c>
      <c r="BM412" s="170" t="s">
        <v>840</v>
      </c>
    </row>
    <row r="413" spans="1:65" s="14" customFormat="1" x14ac:dyDescent="0.2">
      <c r="B413" s="181"/>
      <c r="D413" s="173" t="s">
        <v>145</v>
      </c>
      <c r="E413" s="182" t="s">
        <v>1</v>
      </c>
      <c r="F413" s="183" t="s">
        <v>841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145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135</v>
      </c>
    </row>
    <row r="414" spans="1:65" s="13" customFormat="1" x14ac:dyDescent="0.2">
      <c r="B414" s="172"/>
      <c r="D414" s="173" t="s">
        <v>145</v>
      </c>
      <c r="E414" s="174" t="s">
        <v>1</v>
      </c>
      <c r="F414" s="175" t="s">
        <v>142</v>
      </c>
      <c r="H414" s="176">
        <v>4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145</v>
      </c>
      <c r="AU414" s="174" t="s">
        <v>84</v>
      </c>
      <c r="AV414" s="13" t="s">
        <v>143</v>
      </c>
      <c r="AW414" s="13" t="s">
        <v>33</v>
      </c>
      <c r="AX414" s="13" t="s">
        <v>84</v>
      </c>
      <c r="AY414" s="174" t="s">
        <v>135</v>
      </c>
    </row>
    <row r="415" spans="1:65" s="12" customFormat="1" ht="25.9" customHeight="1" x14ac:dyDescent="0.2">
      <c r="B415" s="144"/>
      <c r="D415" s="145" t="s">
        <v>75</v>
      </c>
      <c r="E415" s="146" t="s">
        <v>842</v>
      </c>
      <c r="F415" s="146" t="s">
        <v>843</v>
      </c>
      <c r="I415" s="147"/>
      <c r="J415" s="148">
        <f>BK415</f>
        <v>0</v>
      </c>
      <c r="L415" s="144"/>
      <c r="M415" s="149"/>
      <c r="N415" s="150"/>
      <c r="O415" s="150"/>
      <c r="P415" s="151">
        <f>P416+P418</f>
        <v>0</v>
      </c>
      <c r="Q415" s="150"/>
      <c r="R415" s="151">
        <f>R416+R418</f>
        <v>0</v>
      </c>
      <c r="S415" s="150"/>
      <c r="T415" s="152">
        <f>T416+T418</f>
        <v>0</v>
      </c>
      <c r="AR415" s="145" t="s">
        <v>148</v>
      </c>
      <c r="AT415" s="153" t="s">
        <v>75</v>
      </c>
      <c r="AU415" s="153" t="s">
        <v>76</v>
      </c>
      <c r="AY415" s="145" t="s">
        <v>135</v>
      </c>
      <c r="BK415" s="154">
        <f>BK416+BK418</f>
        <v>0</v>
      </c>
    </row>
    <row r="416" spans="1:65" s="12" customFormat="1" ht="22.9" customHeight="1" x14ac:dyDescent="0.2">
      <c r="B416" s="144"/>
      <c r="D416" s="145" t="s">
        <v>75</v>
      </c>
      <c r="E416" s="155" t="s">
        <v>844</v>
      </c>
      <c r="F416" s="155" t="s">
        <v>845</v>
      </c>
      <c r="I416" s="147"/>
      <c r="J416" s="156">
        <f>BK416</f>
        <v>0</v>
      </c>
      <c r="L416" s="144"/>
      <c r="M416" s="149"/>
      <c r="N416" s="150"/>
      <c r="O416" s="150"/>
      <c r="P416" s="151">
        <f>P417</f>
        <v>0</v>
      </c>
      <c r="Q416" s="150"/>
      <c r="R416" s="151">
        <f>R417</f>
        <v>0</v>
      </c>
      <c r="S416" s="150"/>
      <c r="T416" s="152">
        <f>T417</f>
        <v>0</v>
      </c>
      <c r="AR416" s="145" t="s">
        <v>148</v>
      </c>
      <c r="AT416" s="153" t="s">
        <v>75</v>
      </c>
      <c r="AU416" s="153" t="s">
        <v>84</v>
      </c>
      <c r="AY416" s="145" t="s">
        <v>135</v>
      </c>
      <c r="BK416" s="154">
        <f>BK417</f>
        <v>0</v>
      </c>
    </row>
    <row r="417" spans="1:65" s="2" customFormat="1" ht="16.5" customHeight="1" x14ac:dyDescent="0.2">
      <c r="A417" s="32"/>
      <c r="B417" s="157"/>
      <c r="C417" s="158" t="s">
        <v>846</v>
      </c>
      <c r="D417" s="158" t="s">
        <v>138</v>
      </c>
      <c r="E417" s="159" t="s">
        <v>847</v>
      </c>
      <c r="F417" s="160" t="s">
        <v>845</v>
      </c>
      <c r="G417" s="161" t="s">
        <v>348</v>
      </c>
      <c r="H417" s="162">
        <v>1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848</v>
      </c>
      <c r="AT417" s="170" t="s">
        <v>138</v>
      </c>
      <c r="AU417" s="170" t="s">
        <v>143</v>
      </c>
      <c r="AY417" s="17" t="s">
        <v>135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143</v>
      </c>
      <c r="BK417" s="171">
        <f>ROUND(I417*H417,2)</f>
        <v>0</v>
      </c>
      <c r="BL417" s="17" t="s">
        <v>848</v>
      </c>
      <c r="BM417" s="170" t="s">
        <v>849</v>
      </c>
    </row>
    <row r="418" spans="1:65" s="12" customFormat="1" ht="22.9" customHeight="1" x14ac:dyDescent="0.2">
      <c r="B418" s="144"/>
      <c r="D418" s="145" t="s">
        <v>75</v>
      </c>
      <c r="E418" s="155" t="s">
        <v>850</v>
      </c>
      <c r="F418" s="155" t="s">
        <v>851</v>
      </c>
      <c r="I418" s="147"/>
      <c r="J418" s="156">
        <f>BK418</f>
        <v>0</v>
      </c>
      <c r="L418" s="144"/>
      <c r="M418" s="149"/>
      <c r="N418" s="150"/>
      <c r="O418" s="150"/>
      <c r="P418" s="151">
        <f>P419</f>
        <v>0</v>
      </c>
      <c r="Q418" s="150"/>
      <c r="R418" s="151">
        <f>R419</f>
        <v>0</v>
      </c>
      <c r="S418" s="150"/>
      <c r="T418" s="152">
        <f>T419</f>
        <v>0</v>
      </c>
      <c r="AR418" s="145" t="s">
        <v>148</v>
      </c>
      <c r="AT418" s="153" t="s">
        <v>75</v>
      </c>
      <c r="AU418" s="153" t="s">
        <v>84</v>
      </c>
      <c r="AY418" s="145" t="s">
        <v>135</v>
      </c>
      <c r="BK418" s="154">
        <f>BK419</f>
        <v>0</v>
      </c>
    </row>
    <row r="419" spans="1:65" s="2" customFormat="1" ht="16.5" customHeight="1" x14ac:dyDescent="0.2">
      <c r="A419" s="32"/>
      <c r="B419" s="157"/>
      <c r="C419" s="158" t="s">
        <v>852</v>
      </c>
      <c r="D419" s="158" t="s">
        <v>138</v>
      </c>
      <c r="E419" s="159" t="s">
        <v>853</v>
      </c>
      <c r="F419" s="160" t="s">
        <v>851</v>
      </c>
      <c r="G419" s="161" t="s">
        <v>348</v>
      </c>
      <c r="H419" s="162">
        <v>1</v>
      </c>
      <c r="I419" s="163"/>
      <c r="J419" s="164">
        <f>ROUND(I419*H419,2)</f>
        <v>0</v>
      </c>
      <c r="K419" s="165"/>
      <c r="L419" s="33"/>
      <c r="M419" s="207" t="s">
        <v>1</v>
      </c>
      <c r="N419" s="208" t="s">
        <v>42</v>
      </c>
      <c r="O419" s="209"/>
      <c r="P419" s="210">
        <f>O419*H419</f>
        <v>0</v>
      </c>
      <c r="Q419" s="210">
        <v>0</v>
      </c>
      <c r="R419" s="210">
        <f>Q419*H419</f>
        <v>0</v>
      </c>
      <c r="S419" s="210">
        <v>0</v>
      </c>
      <c r="T419" s="211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848</v>
      </c>
      <c r="AT419" s="170" t="s">
        <v>138</v>
      </c>
      <c r="AU419" s="170" t="s">
        <v>143</v>
      </c>
      <c r="AY419" s="17" t="s">
        <v>135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143</v>
      </c>
      <c r="BK419" s="171">
        <f>ROUND(I419*H419,2)</f>
        <v>0</v>
      </c>
      <c r="BL419" s="17" t="s">
        <v>848</v>
      </c>
      <c r="BM419" s="170" t="s">
        <v>854</v>
      </c>
    </row>
    <row r="420" spans="1:65" s="2" customFormat="1" ht="6.95" customHeight="1" x14ac:dyDescent="0.2">
      <c r="A420" s="32"/>
      <c r="B420" s="47"/>
      <c r="C420" s="48"/>
      <c r="D420" s="48"/>
      <c r="E420" s="48"/>
      <c r="F420" s="48"/>
      <c r="G420" s="48"/>
      <c r="H420" s="48"/>
      <c r="I420" s="116"/>
      <c r="J420" s="48"/>
      <c r="K420" s="48"/>
      <c r="L420" s="33"/>
      <c r="M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</row>
  </sheetData>
  <autoFilter ref="C141:K419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6 - Bytová jednotka č.6</vt:lpstr>
      <vt:lpstr>'6 - Bytová jednotka č.6'!Názvy_tisku</vt:lpstr>
      <vt:lpstr>'Rekapitulace stavby'!Názvy_tisku</vt:lpstr>
      <vt:lpstr>'6 - Bytová jednotka č.6'!Oblast_tisku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2020-06-02T05:46:05Z</dcterms:created>
  <dcterms:modified xsi:type="dcterms:W3CDTF">2021-11-12T09:27:00Z</dcterms:modified>
</cp:coreProperties>
</file>