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22\VZ 13.22_dodávky_OŠK_Kiš\PROFIL\"/>
    </mc:Choice>
  </mc:AlternateContent>
  <bookViews>
    <workbookView xWindow="0" yWindow="0" windowWidth="28800" windowHeight="12000"/>
  </bookViews>
  <sheets>
    <sheet name="Rekapitulace" sheetId="1" r:id="rId1"/>
  </sheets>
  <externalReferences>
    <externalReference r:id="rId2"/>
    <externalReference r:id="rId3"/>
  </externalReferences>
  <definedNames>
    <definedName name="CelkemDPHVypocet" localSheetId="0">Rekapitulace!$H$43</definedName>
    <definedName name="CenaCelkem">Rekapitulace!$G$29</definedName>
    <definedName name="CenaCelkemBezDPH">Rekapitulace!$G$28</definedName>
    <definedName name="CenaCelkemVypocet" localSheetId="0">Rekapitulace!$I$43</definedName>
    <definedName name="cisloobjektu">Rekapitulace!$D$3</definedName>
    <definedName name="CisloRozpoctu">'[1]Krycí list'!$C$2</definedName>
    <definedName name="CisloStavby" localSheetId="0">Rekapitulace!$D$2</definedName>
    <definedName name="cislostavby">'[1]Krycí list'!$A$7</definedName>
    <definedName name="CisloStavebnihoRozpoctu">Rekapitulace!$D$4</definedName>
    <definedName name="dadresa">Rekapitulace!$D$12:$G$12</definedName>
    <definedName name="DIČ" localSheetId="0">Rekapitulace!$I$12</definedName>
    <definedName name="dmisto">Rekapitulace!$E$13:$G$13</definedName>
    <definedName name="DPHSni">Rekapitulace!$G$24</definedName>
    <definedName name="DPHZakl">Rekapitulace!$G$26</definedName>
    <definedName name="dpsc" localSheetId="0">Rekapitulace!$D$13</definedName>
    <definedName name="IČO" localSheetId="0">Rekapitulace!$I$11</definedName>
    <definedName name="Mena">Rekapitulace!$J$29</definedName>
    <definedName name="MistoStavby">Rekapitulace!$D$4</definedName>
    <definedName name="nazevobjektu">Rekapitulace!$E$3</definedName>
    <definedName name="NazevRozpoctu">'[1]Krycí list'!$D$2</definedName>
    <definedName name="NazevStavby" localSheetId="0">Rekapitulace!$E$2</definedName>
    <definedName name="nazevstavby">'[1]Krycí list'!$C$7</definedName>
    <definedName name="NazevStavebnihoRozpoctu">Rekapitulace!$E$4</definedName>
    <definedName name="oadresa">Rekapitulace!$D$6</definedName>
    <definedName name="Objednatel" localSheetId="0">Rekapitulace!$D$5</definedName>
    <definedName name="Objekt" localSheetId="0">Rekapitulace!$B$38</definedName>
    <definedName name="_xlnm.Print_Area" localSheetId="0">Rekapitulace!$A$1:$J$83</definedName>
    <definedName name="odic" localSheetId="0">Rekapitulace!$I$6</definedName>
    <definedName name="oico" localSheetId="0">Rekapitulace!$I$5</definedName>
    <definedName name="omisto" localSheetId="0">Rekapitulace!$E$7</definedName>
    <definedName name="onazev" localSheetId="0">Rekapitulace!$D$6</definedName>
    <definedName name="opsc" localSheetId="0">Rekapitulace!$D$7</definedName>
    <definedName name="padresa">Rekapitulace!$D$9</definedName>
    <definedName name="pdic">Rekapitulace!$I$9</definedName>
    <definedName name="pico">Rekapitulace!$I$8</definedName>
    <definedName name="pmisto">Rekapitulace!$E$10</definedName>
    <definedName name="PocetMJ">#REF!</definedName>
    <definedName name="PoptavkaID">Rekapitulace!$A$1</definedName>
    <definedName name="pPSC">Rekapitulace!$D$10</definedName>
    <definedName name="Projektant">Rekapitulace!$D$8</definedName>
    <definedName name="SazbaDPH1" localSheetId="0">Rekapitulace!$E$23</definedName>
    <definedName name="SazbaDPH1">'[1]Krycí list'!$C$30</definedName>
    <definedName name="SazbaDPH2" localSheetId="0">Rekapitulace!$E$25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Rekapitulace!$D$14</definedName>
    <definedName name="Z_B7E7C763_C459_487D_8ABA_5CFDDFBD5A84_.wvu.Cols" localSheetId="0" hidden="1">Rekapitulace!$A:$A</definedName>
    <definedName name="Z_B7E7C763_C459_487D_8ABA_5CFDDFBD5A84_.wvu.PrintArea" localSheetId="0" hidden="1">Rekapitulace!$B$1:$J$36</definedName>
    <definedName name="ZakladDPHSni">Rekapitulace!$G$23</definedName>
    <definedName name="ZakladDPHSniVypocet" localSheetId="0">Rekapitulace!$F$43</definedName>
    <definedName name="ZakladDPHZakl">Rekapitulace!$G$25</definedName>
    <definedName name="ZakladDPHZaklVypocet" localSheetId="0">Rekapitulace!$G$43</definedName>
    <definedName name="ZaObjednatele">Rekapitulace!$G$34</definedName>
    <definedName name="Zaokrouhleni">Rekapitulace!$G$27</definedName>
    <definedName name="ZaZhotovitele">Rekapitulace!$D$34</definedName>
    <definedName name="Zhotovitel">Rekapitulace!$D$11:$G$11</definedName>
  </definedNames>
  <calcPr calcId="162913"/>
</workbook>
</file>

<file path=xl/calcChain.xml><?xml version="1.0" encoding="utf-8"?>
<calcChain xmlns="http://schemas.openxmlformats.org/spreadsheetml/2006/main">
  <c r="I16" i="1" l="1"/>
  <c r="I19" i="1"/>
  <c r="J23" i="1"/>
  <c r="E24" i="1"/>
  <c r="J24" i="1"/>
  <c r="J25" i="1"/>
  <c r="E26" i="1"/>
  <c r="J26" i="1"/>
  <c r="J27" i="1"/>
  <c r="J28" i="1"/>
  <c r="F38" i="1"/>
  <c r="G38" i="1"/>
  <c r="F39" i="1"/>
  <c r="G39" i="1"/>
  <c r="H40" i="1"/>
  <c r="F41" i="1"/>
  <c r="G41" i="1"/>
  <c r="F42" i="1"/>
  <c r="G42" i="1"/>
  <c r="H42" i="1" s="1"/>
  <c r="G43" i="1"/>
  <c r="A25" i="1" s="1"/>
  <c r="I83" i="1"/>
  <c r="I18" i="1"/>
  <c r="I20" i="1"/>
  <c r="I17" i="1" l="1"/>
  <c r="I21" i="1" s="1"/>
  <c r="I42" i="1"/>
  <c r="H39" i="1"/>
  <c r="H43" i="1" s="1"/>
  <c r="H41" i="1"/>
  <c r="F43" i="1"/>
  <c r="G23" i="1" s="1"/>
  <c r="A23" i="1" s="1"/>
  <c r="A26" i="1"/>
  <c r="G26" i="1"/>
  <c r="I41" i="1"/>
  <c r="I39" i="1" l="1"/>
  <c r="I43" i="1" s="1"/>
  <c r="J41" i="1" s="1"/>
  <c r="G28" i="1"/>
  <c r="G24" i="1"/>
  <c r="A27" i="1" s="1"/>
  <c r="A24" i="1"/>
  <c r="J39" i="1" l="1"/>
  <c r="J43" i="1" s="1"/>
  <c r="J42" i="1"/>
  <c r="A29" i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<sst xmlns="http://schemas.openxmlformats.org/spreadsheetml/2006/main" count="164" uniqueCount="111">
  <si>
    <t>Cena celkem</t>
  </si>
  <si>
    <t>ON</t>
  </si>
  <si>
    <t>Ostatní náklady</t>
  </si>
  <si>
    <t>VN</t>
  </si>
  <si>
    <t>Vedlejší náklady</t>
  </si>
  <si>
    <t>PSU</t>
  </si>
  <si>
    <t>Přesuny suti a vybouraných hmot</t>
  </si>
  <si>
    <t>D96</t>
  </si>
  <si>
    <t>MON</t>
  </si>
  <si>
    <t>Elektromontáže</t>
  </si>
  <si>
    <t>M21</t>
  </si>
  <si>
    <t>PSV</t>
  </si>
  <si>
    <t>Ostatní</t>
  </si>
  <si>
    <t>799</t>
  </si>
  <si>
    <t>Zastiňující technika</t>
  </si>
  <si>
    <t>786</t>
  </si>
  <si>
    <t>Malby</t>
  </si>
  <si>
    <t>784</t>
  </si>
  <si>
    <t>Nátěry</t>
  </si>
  <si>
    <t>783</t>
  </si>
  <si>
    <t>Obklady keramické</t>
  </si>
  <si>
    <t>781</t>
  </si>
  <si>
    <t>Podlahy ze syntetických hmot</t>
  </si>
  <si>
    <t>777</t>
  </si>
  <si>
    <t>Podlahy povlakové</t>
  </si>
  <si>
    <t>776</t>
  </si>
  <si>
    <t>Podlahy z dlaždic a obklady</t>
  </si>
  <si>
    <t>771</t>
  </si>
  <si>
    <t>Konstrukce zámečnické</t>
  </si>
  <si>
    <t>767</t>
  </si>
  <si>
    <t>Konstrukce truhlářské</t>
  </si>
  <si>
    <t>766</t>
  </si>
  <si>
    <t>Gastrotechnologie</t>
  </si>
  <si>
    <t>739</t>
  </si>
  <si>
    <t>Ústřední vytápění</t>
  </si>
  <si>
    <t>730</t>
  </si>
  <si>
    <t>Vzduchotechnika</t>
  </si>
  <si>
    <t>728</t>
  </si>
  <si>
    <t>Vnitřní kanalizace</t>
  </si>
  <si>
    <t>721</t>
  </si>
  <si>
    <t>Zdravotechnická instalace</t>
  </si>
  <si>
    <t>720</t>
  </si>
  <si>
    <t>Izolace tepelné</t>
  </si>
  <si>
    <t>713</t>
  </si>
  <si>
    <t>Izolace proti vodě</t>
  </si>
  <si>
    <t>711</t>
  </si>
  <si>
    <t>HSV</t>
  </si>
  <si>
    <t>Staveništní přesun hmot</t>
  </si>
  <si>
    <t>99</t>
  </si>
  <si>
    <t>Bourání konstrukcí</t>
  </si>
  <si>
    <t>96</t>
  </si>
  <si>
    <t>Dokončovací konstrukce na pozemních stavbách</t>
  </si>
  <si>
    <t>95</t>
  </si>
  <si>
    <t>Lešení a stavební výtahy</t>
  </si>
  <si>
    <t>94</t>
  </si>
  <si>
    <t>Výplně otvorů</t>
  </si>
  <si>
    <t>64</t>
  </si>
  <si>
    <t>Podlahy a podlahové konstrukce</t>
  </si>
  <si>
    <t>63</t>
  </si>
  <si>
    <t>Úpravy povrchů vnější</t>
  </si>
  <si>
    <t>62</t>
  </si>
  <si>
    <t>Úpravy povrchů vnitřní</t>
  </si>
  <si>
    <t>61</t>
  </si>
  <si>
    <t>Vodorovné konstrukce</t>
  </si>
  <si>
    <t>4</t>
  </si>
  <si>
    <t>Svislé a kompletní konstrukce</t>
  </si>
  <si>
    <t>3</t>
  </si>
  <si>
    <t>Základy a zvláštní zakládání</t>
  </si>
  <si>
    <t>2</t>
  </si>
  <si>
    <t>Zemní práce</t>
  </si>
  <si>
    <t>1</t>
  </si>
  <si>
    <t>%</t>
  </si>
  <si>
    <t>Celkem</t>
  </si>
  <si>
    <t>Typ dílu</t>
  </si>
  <si>
    <t>Název</t>
  </si>
  <si>
    <t>Číslo</t>
  </si>
  <si>
    <t>Rekapitulace dílů</t>
  </si>
  <si>
    <t>Celkem za stavbu</t>
  </si>
  <si>
    <t>Stavební práce</t>
  </si>
  <si>
    <t>Rekonstrukce školní kuchyně ZŠ MUDr. E. Lukášové, Ostrava</t>
  </si>
  <si>
    <t>5</t>
  </si>
  <si>
    <t>Stavební objekt</t>
  </si>
  <si>
    <t>Stavba</t>
  </si>
  <si>
    <t>DPH celkem</t>
  </si>
  <si>
    <t>#CASTI&gt;&gt;</t>
  </si>
  <si>
    <t>Rekapitulace dílčích částí</t>
  </si>
  <si>
    <t>Za objednatele</t>
  </si>
  <si>
    <t>Za zhotovitele</t>
  </si>
  <si>
    <t>dne</t>
  </si>
  <si>
    <t>v</t>
  </si>
  <si>
    <t>CZK</t>
  </si>
  <si>
    <t>Cena celkem s DPH</t>
  </si>
  <si>
    <t>Cena celkem bez DPH</t>
  </si>
  <si>
    <t>Zaokrouhlení</t>
  </si>
  <si>
    <t xml:space="preserve">Základní DPH </t>
  </si>
  <si>
    <t>Základ pro základní DPH</t>
  </si>
  <si>
    <t xml:space="preserve">Snížená DPH </t>
  </si>
  <si>
    <t>Základ pro sníženou DPH</t>
  </si>
  <si>
    <t>Rekapitulace daní</t>
  </si>
  <si>
    <t>Rozpis ceny</t>
  </si>
  <si>
    <t>Vypracoval:</t>
  </si>
  <si>
    <t>DIČ:</t>
  </si>
  <si>
    <t>IČO:</t>
  </si>
  <si>
    <t>Zhotovitel:</t>
  </si>
  <si>
    <t>Projektant:</t>
  </si>
  <si>
    <t>Zadavatel</t>
  </si>
  <si>
    <t>Stavba:</t>
  </si>
  <si>
    <t>Soupis stavebních prací, dodávek a služeb</t>
  </si>
  <si>
    <t>#RTSROZP#</t>
  </si>
  <si>
    <t>REKAPITULACE</t>
  </si>
  <si>
    <t>Rekonstrukce školní kuchyně vč. pořízení vybavení při ZŠ MUDr. E. Lukášové a Klegova, Ostrava – Hrabůvka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</si>
</sst>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8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4" fontId="0" fillId="0" borderId="0" xfId="0" applyNumberFormat="1"/>
    <xf numFmtId="3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/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3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 shrinkToFit="1"/>
    </xf>
    <xf numFmtId="4" fontId="0" fillId="2" borderId="1" xfId="0" applyNumberFormat="1" applyFill="1" applyBorder="1" applyAlignment="1">
      <alignment vertical="center" wrapText="1" shrinkToFit="1"/>
    </xf>
    <xf numFmtId="4" fontId="0" fillId="0" borderId="4" xfId="0" applyNumberFormat="1" applyBorder="1"/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 wrapText="1" shrinkToFit="1"/>
    </xf>
    <xf numFmtId="4" fontId="0" fillId="0" borderId="3" xfId="0" applyNumberForma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shrinkToFit="1"/>
    </xf>
    <xf numFmtId="4" fontId="4" fillId="0" borderId="1" xfId="0" applyNumberFormat="1" applyFont="1" applyBorder="1" applyAlignment="1">
      <alignment vertical="center" wrapText="1" shrinkToFit="1"/>
    </xf>
    <xf numFmtId="4" fontId="4" fillId="0" borderId="3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wrapText="1" shrinkToFit="1"/>
    </xf>
    <xf numFmtId="4" fontId="0" fillId="0" borderId="3" xfId="0" applyNumberForma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 shrinkToFit="1"/>
    </xf>
    <xf numFmtId="4" fontId="6" fillId="3" borderId="1" xfId="0" applyNumberFormat="1" applyFont="1" applyFill="1" applyBorder="1" applyAlignment="1">
      <alignment horizontal="center" vertical="center" wrapText="1" shrinkToFit="1"/>
    </xf>
    <xf numFmtId="4" fontId="1" fillId="3" borderId="2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1" xfId="0" applyBorder="1"/>
    <xf numFmtId="0" fontId="4" fillId="0" borderId="0" xfId="0" applyFont="1"/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11" xfId="0" applyFont="1" applyBorder="1"/>
    <xf numFmtId="0" fontId="4" fillId="0" borderId="12" xfId="0" applyFont="1" applyBorder="1" applyAlignment="1">
      <alignment vertical="top"/>
    </xf>
    <xf numFmtId="14" fontId="4" fillId="0" borderId="12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right"/>
    </xf>
    <xf numFmtId="49" fontId="4" fillId="2" borderId="13" xfId="0" applyNumberFormat="1" applyFont="1" applyFill="1" applyBorder="1" applyAlignment="1">
      <alignment horizontal="left" vertical="center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8" fillId="2" borderId="15" xfId="0" applyFont="1" applyFill="1" applyBorder="1" applyAlignment="1">
      <alignment horizontal="left" vertical="center" indent="1"/>
    </xf>
    <xf numFmtId="49" fontId="0" fillId="2" borderId="13" xfId="0" applyNumberFormat="1" applyFill="1" applyBorder="1" applyAlignment="1">
      <alignment horizontal="left" vertical="center"/>
    </xf>
    <xf numFmtId="4" fontId="8" fillId="2" borderId="14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11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 indent="1"/>
    </xf>
    <xf numFmtId="1" fontId="4" fillId="0" borderId="17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indent="1"/>
    </xf>
    <xf numFmtId="49" fontId="0" fillId="0" borderId="19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1" fontId="4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left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indent="1"/>
    </xf>
    <xf numFmtId="49" fontId="0" fillId="0" borderId="11" xfId="0" applyNumberFormat="1" applyBorder="1"/>
    <xf numFmtId="0" fontId="0" fillId="0" borderId="12" xfId="0" applyBorder="1" applyAlignment="1">
      <alignment horizontal="left" wrapText="1"/>
    </xf>
    <xf numFmtId="0" fontId="0" fillId="0" borderId="18" xfId="0" applyBorder="1" applyAlignment="1">
      <alignment horizontal="left" indent="1"/>
    </xf>
    <xf numFmtId="0" fontId="0" fillId="0" borderId="21" xfId="0" applyBorder="1"/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22" xfId="0" applyBorder="1" applyAlignment="1">
      <alignment horizontal="left" vertical="top" indent="1"/>
    </xf>
    <xf numFmtId="0" fontId="0" fillId="0" borderId="16" xfId="0" applyBorder="1"/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 indent="1"/>
    </xf>
    <xf numFmtId="0" fontId="0" fillId="0" borderId="9" xfId="0" applyBorder="1"/>
    <xf numFmtId="0" fontId="4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wrapText="1"/>
    </xf>
    <xf numFmtId="0" fontId="0" fillId="2" borderId="18" xfId="0" applyFill="1" applyBorder="1" applyAlignment="1">
      <alignment horizontal="left" vertical="center" indent="1"/>
    </xf>
    <xf numFmtId="4" fontId="0" fillId="0" borderId="11" xfId="0" applyNumberFormat="1" applyBorder="1"/>
    <xf numFmtId="49" fontId="4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1" xfId="0" applyFill="1" applyBorder="1" applyAlignment="1">
      <alignment horizontal="left" vertical="center" indent="1"/>
    </xf>
    <xf numFmtId="14" fontId="5" fillId="0" borderId="0" xfId="0" applyNumberFormat="1" applyFont="1" applyAlignment="1">
      <alignment horizontal="left"/>
    </xf>
    <xf numFmtId="49" fontId="3" fillId="2" borderId="0" xfId="0" applyNumberFormat="1" applyFont="1" applyFill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indent="1"/>
    </xf>
    <xf numFmtId="0" fontId="0" fillId="0" borderId="26" xfId="0" applyBorder="1"/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 indent="1"/>
    </xf>
    <xf numFmtId="4" fontId="12" fillId="0" borderId="5" xfId="0" applyNumberFormat="1" applyFont="1" applyBorder="1" applyAlignment="1">
      <alignment horizontal="right" vertical="center" indent="1"/>
    </xf>
    <xf numFmtId="4" fontId="12" fillId="0" borderId="19" xfId="0" applyNumberFormat="1" applyFont="1" applyBorder="1" applyAlignment="1">
      <alignment horizontal="right" vertical="center" indent="1"/>
    </xf>
    <xf numFmtId="49" fontId="3" fillId="2" borderId="10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wrapText="1"/>
    </xf>
    <xf numFmtId="0" fontId="0" fillId="2" borderId="21" xfId="0" applyFill="1" applyBorder="1" applyAlignment="1">
      <alignment wrapText="1"/>
    </xf>
    <xf numFmtId="49" fontId="4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9" xfId="0" applyFill="1" applyBorder="1" applyAlignment="1">
      <alignment wrapText="1"/>
    </xf>
    <xf numFmtId="1" fontId="0" fillId="0" borderId="12" xfId="0" applyNumberFormat="1" applyBorder="1" applyAlignment="1">
      <alignment horizontal="right" indent="1"/>
    </xf>
    <xf numFmtId="49" fontId="4" fillId="2" borderId="12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right" indent="1"/>
    </xf>
    <xf numFmtId="0" fontId="0" fillId="0" borderId="16" xfId="0" applyBorder="1" applyAlignment="1">
      <alignment horizontal="right" indent="1"/>
    </xf>
    <xf numFmtId="0" fontId="4" fillId="4" borderId="0" xfId="0" applyFont="1" applyFill="1" applyAlignment="1" applyProtection="1">
      <alignment horizontal="left" vertical="center"/>
      <protection locked="0"/>
    </xf>
    <xf numFmtId="4" fontId="0" fillId="0" borderId="2" xfId="0" applyNumberFormat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4" fontId="11" fillId="0" borderId="3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4" fontId="9" fillId="2" borderId="14" xfId="0" applyNumberFormat="1" applyFont="1" applyFill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indent="1"/>
    </xf>
    <xf numFmtId="2" fontId="9" fillId="2" borderId="14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2021\21-4763-01%20Z&#352;%20LUK&#193;&#352;OVA-O.%20HRAB&#366;VKA\05-DPS\revize_1\Rozpo&#269;et\Rekonstrukce%20&#353;koln&#237;%20kuchyn&#283;%20Z&#352;%20MUDr.%20E.%20Luk&#225;&#353;ov&#233;,%20Ost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VzorPolozky"/>
      <sheetName val="5 1 Pol"/>
    </sheetNames>
    <sheetDataSet>
      <sheetData sheetId="0"/>
      <sheetData sheetId="1"/>
      <sheetData sheetId="2">
        <row r="8">
          <cell r="G8">
            <v>114195.07</v>
          </cell>
        </row>
        <row r="605">
          <cell r="AE605">
            <v>0</v>
          </cell>
          <cell r="AF605">
            <v>20313085.620000001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86"/>
  <sheetViews>
    <sheetView showGridLines="0" tabSelected="1" topLeftCell="B1" zoomScaleNormal="100" zoomScaleSheetLayoutView="75" workbookViewId="0">
      <selection activeCell="L7" sqref="L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" customWidth="1"/>
    <col min="4" max="4" width="13" style="1" customWidth="1"/>
    <col min="5" max="5" width="9.7109375" style="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31" t="s">
        <v>108</v>
      </c>
      <c r="B1" s="132" t="s">
        <v>107</v>
      </c>
      <c r="C1" s="133"/>
      <c r="D1" s="133"/>
      <c r="E1" s="133"/>
      <c r="F1" s="133"/>
      <c r="G1" s="133"/>
      <c r="H1" s="133"/>
      <c r="I1" s="133"/>
      <c r="J1" s="134"/>
    </row>
    <row r="2" spans="1:15" ht="36" customHeight="1" x14ac:dyDescent="0.2">
      <c r="A2" s="51"/>
      <c r="B2" s="130"/>
      <c r="C2" s="126"/>
      <c r="D2" s="129"/>
      <c r="E2" s="141" t="s">
        <v>109</v>
      </c>
      <c r="F2" s="142"/>
      <c r="G2" s="142"/>
      <c r="H2" s="142"/>
      <c r="I2" s="142"/>
      <c r="J2" s="143"/>
      <c r="O2" s="128"/>
    </row>
    <row r="3" spans="1:15" ht="27" customHeight="1" x14ac:dyDescent="0.2">
      <c r="A3" s="51"/>
      <c r="B3" s="127" t="s">
        <v>106</v>
      </c>
      <c r="C3" s="126"/>
      <c r="D3" s="125"/>
      <c r="E3" s="144" t="s">
        <v>110</v>
      </c>
      <c r="F3" s="145"/>
      <c r="G3" s="145"/>
      <c r="H3" s="145"/>
      <c r="I3" s="145"/>
      <c r="J3" s="146"/>
    </row>
    <row r="4" spans="1:15" ht="23.25" customHeight="1" x14ac:dyDescent="0.2">
      <c r="A4" s="124">
        <v>1919</v>
      </c>
      <c r="B4" s="123"/>
      <c r="C4" s="122"/>
      <c r="D4" s="121"/>
      <c r="E4" s="148"/>
      <c r="F4" s="149"/>
      <c r="G4" s="149"/>
      <c r="H4" s="149"/>
      <c r="I4" s="149"/>
      <c r="J4" s="150"/>
    </row>
    <row r="5" spans="1:15" ht="24" customHeight="1" x14ac:dyDescent="0.2">
      <c r="A5" s="51"/>
      <c r="B5" s="74" t="s">
        <v>105</v>
      </c>
      <c r="D5" s="153"/>
      <c r="E5" s="154"/>
      <c r="F5" s="154"/>
      <c r="G5" s="154"/>
      <c r="H5" s="111" t="s">
        <v>102</v>
      </c>
      <c r="I5" s="119"/>
      <c r="J5" s="109"/>
    </row>
    <row r="6" spans="1:15" ht="15.75" customHeight="1" x14ac:dyDescent="0.2">
      <c r="A6" s="51"/>
      <c r="B6" s="113"/>
      <c r="C6" s="112"/>
      <c r="D6" s="155"/>
      <c r="E6" s="156"/>
      <c r="F6" s="156"/>
      <c r="G6" s="156"/>
      <c r="H6" s="111" t="s">
        <v>101</v>
      </c>
      <c r="I6" s="119"/>
      <c r="J6" s="109"/>
    </row>
    <row r="7" spans="1:15" ht="15.75" customHeight="1" x14ac:dyDescent="0.2">
      <c r="A7" s="51"/>
      <c r="B7" s="108"/>
      <c r="C7" s="107"/>
      <c r="D7" s="118"/>
      <c r="E7" s="157"/>
      <c r="F7" s="158"/>
      <c r="G7" s="158"/>
      <c r="H7" s="116"/>
      <c r="I7" s="104"/>
      <c r="J7" s="103"/>
    </row>
    <row r="8" spans="1:15" ht="24" hidden="1" customHeight="1" x14ac:dyDescent="0.2">
      <c r="A8" s="51"/>
      <c r="B8" s="74" t="s">
        <v>104</v>
      </c>
      <c r="D8" s="120"/>
      <c r="H8" s="111" t="s">
        <v>102</v>
      </c>
      <c r="I8" s="119"/>
      <c r="J8" s="109"/>
    </row>
    <row r="9" spans="1:15" ht="15.75" hidden="1" customHeight="1" x14ac:dyDescent="0.2">
      <c r="A9" s="51"/>
      <c r="B9" s="51"/>
      <c r="D9" s="120"/>
      <c r="H9" s="111" t="s">
        <v>101</v>
      </c>
      <c r="I9" s="119"/>
      <c r="J9" s="109"/>
    </row>
    <row r="10" spans="1:15" ht="15.75" hidden="1" customHeight="1" x14ac:dyDescent="0.2">
      <c r="A10" s="51"/>
      <c r="B10" s="95"/>
      <c r="C10" s="107"/>
      <c r="D10" s="118"/>
      <c r="E10" s="117"/>
      <c r="F10" s="116"/>
      <c r="G10" s="115"/>
      <c r="H10" s="115"/>
      <c r="I10" s="114"/>
      <c r="J10" s="103"/>
    </row>
    <row r="11" spans="1:15" ht="24" customHeight="1" x14ac:dyDescent="0.2">
      <c r="A11" s="51"/>
      <c r="B11" s="74" t="s">
        <v>103</v>
      </c>
      <c r="D11" s="159"/>
      <c r="E11" s="159"/>
      <c r="F11" s="159"/>
      <c r="G11" s="159"/>
      <c r="H11" s="111" t="s">
        <v>102</v>
      </c>
      <c r="I11" s="110"/>
      <c r="J11" s="109"/>
    </row>
    <row r="12" spans="1:15" ht="15.75" customHeight="1" x14ac:dyDescent="0.2">
      <c r="A12" s="51"/>
      <c r="B12" s="113"/>
      <c r="C12" s="112"/>
      <c r="D12" s="162"/>
      <c r="E12" s="162"/>
      <c r="F12" s="162"/>
      <c r="G12" s="162"/>
      <c r="H12" s="111" t="s">
        <v>101</v>
      </c>
      <c r="I12" s="110"/>
      <c r="J12" s="109"/>
    </row>
    <row r="13" spans="1:15" ht="15.75" customHeight="1" x14ac:dyDescent="0.2">
      <c r="A13" s="51"/>
      <c r="B13" s="108"/>
      <c r="C13" s="107"/>
      <c r="D13" s="106"/>
      <c r="E13" s="151"/>
      <c r="F13" s="152"/>
      <c r="G13" s="152"/>
      <c r="H13" s="105"/>
      <c r="I13" s="104"/>
      <c r="J13" s="103"/>
    </row>
    <row r="14" spans="1:15" ht="24" customHeight="1" x14ac:dyDescent="0.2">
      <c r="A14" s="51"/>
      <c r="B14" s="102" t="s">
        <v>100</v>
      </c>
      <c r="C14" s="101"/>
      <c r="D14" s="100"/>
      <c r="E14" s="99"/>
      <c r="F14" s="97"/>
      <c r="G14" s="97"/>
      <c r="H14" s="98"/>
      <c r="I14" s="97"/>
      <c r="J14" s="96"/>
    </row>
    <row r="15" spans="1:15" ht="32.25" customHeight="1" x14ac:dyDescent="0.2">
      <c r="A15" s="51"/>
      <c r="B15" s="95" t="s">
        <v>99</v>
      </c>
      <c r="C15" s="94"/>
      <c r="D15" s="78"/>
      <c r="E15" s="147"/>
      <c r="F15" s="147"/>
      <c r="G15" s="160"/>
      <c r="H15" s="160"/>
      <c r="I15" s="160" t="s">
        <v>72</v>
      </c>
      <c r="J15" s="161"/>
    </row>
    <row r="16" spans="1:15" ht="23.25" customHeight="1" x14ac:dyDescent="0.2">
      <c r="A16" s="93" t="s">
        <v>46</v>
      </c>
      <c r="B16" s="86" t="s">
        <v>46</v>
      </c>
      <c r="C16" s="85"/>
      <c r="D16" s="84"/>
      <c r="E16" s="138"/>
      <c r="F16" s="139"/>
      <c r="G16" s="138"/>
      <c r="H16" s="139"/>
      <c r="I16" s="138">
        <f>SUMIF(F50:F82,A16,I50:I82)+SUMIF(F50:F82,"PSU",I50:I82)</f>
        <v>0</v>
      </c>
      <c r="J16" s="140"/>
    </row>
    <row r="17" spans="1:10" ht="23.25" customHeight="1" x14ac:dyDescent="0.2">
      <c r="A17" s="93" t="s">
        <v>11</v>
      </c>
      <c r="B17" s="86" t="s">
        <v>11</v>
      </c>
      <c r="C17" s="85"/>
      <c r="D17" s="84"/>
      <c r="E17" s="138"/>
      <c r="F17" s="139"/>
      <c r="G17" s="138"/>
      <c r="H17" s="139"/>
      <c r="I17" s="138">
        <f>SUMIF(F50:F82,A17,I50:I82)</f>
        <v>0</v>
      </c>
      <c r="J17" s="140"/>
    </row>
    <row r="18" spans="1:10" ht="23.25" customHeight="1" x14ac:dyDescent="0.2">
      <c r="A18" s="93" t="s">
        <v>8</v>
      </c>
      <c r="B18" s="86" t="s">
        <v>8</v>
      </c>
      <c r="C18" s="85"/>
      <c r="D18" s="84"/>
      <c r="E18" s="138"/>
      <c r="F18" s="139"/>
      <c r="G18" s="138"/>
      <c r="H18" s="139"/>
      <c r="I18" s="138">
        <f>SUMIF(F50:F82,A18,I50:I82)</f>
        <v>0</v>
      </c>
      <c r="J18" s="140"/>
    </row>
    <row r="19" spans="1:10" ht="23.25" customHeight="1" x14ac:dyDescent="0.2">
      <c r="A19" s="93" t="s">
        <v>3</v>
      </c>
      <c r="B19" s="86" t="s">
        <v>4</v>
      </c>
      <c r="C19" s="85"/>
      <c r="D19" s="84"/>
      <c r="E19" s="138"/>
      <c r="F19" s="139"/>
      <c r="G19" s="138"/>
      <c r="H19" s="139"/>
      <c r="I19" s="138">
        <f>SUMIF(F50:F82,A19,I50:I82)</f>
        <v>0</v>
      </c>
      <c r="J19" s="140"/>
    </row>
    <row r="20" spans="1:10" ht="23.25" customHeight="1" x14ac:dyDescent="0.2">
      <c r="A20" s="93" t="s">
        <v>1</v>
      </c>
      <c r="B20" s="86" t="s">
        <v>2</v>
      </c>
      <c r="C20" s="85"/>
      <c r="D20" s="84"/>
      <c r="E20" s="138"/>
      <c r="F20" s="139"/>
      <c r="G20" s="138"/>
      <c r="H20" s="139"/>
      <c r="I20" s="138">
        <f>SUMIF(F50:F82,A20,I50:I82)</f>
        <v>0</v>
      </c>
      <c r="J20" s="140"/>
    </row>
    <row r="21" spans="1:10" ht="23.25" customHeight="1" x14ac:dyDescent="0.2">
      <c r="A21" s="51"/>
      <c r="B21" s="92" t="s">
        <v>72</v>
      </c>
      <c r="C21" s="91"/>
      <c r="D21" s="90"/>
      <c r="E21" s="169"/>
      <c r="F21" s="172"/>
      <c r="G21" s="169"/>
      <c r="H21" s="172"/>
      <c r="I21" s="169">
        <f>SUM(I16:J20)</f>
        <v>0</v>
      </c>
      <c r="J21" s="170"/>
    </row>
    <row r="22" spans="1:10" ht="33" customHeight="1" x14ac:dyDescent="0.2">
      <c r="A22" s="51"/>
      <c r="B22" s="89" t="s">
        <v>98</v>
      </c>
      <c r="C22" s="85"/>
      <c r="D22" s="84"/>
      <c r="E22" s="88"/>
      <c r="F22" s="82"/>
      <c r="G22" s="87"/>
      <c r="H22" s="87"/>
      <c r="I22" s="87"/>
      <c r="J22" s="81"/>
    </row>
    <row r="23" spans="1:10" ht="23.25" customHeight="1" x14ac:dyDescent="0.2">
      <c r="A23" s="51">
        <f>ZakladDPHSni*SazbaDPH1/100</f>
        <v>0</v>
      </c>
      <c r="B23" s="86" t="s">
        <v>97</v>
      </c>
      <c r="C23" s="85"/>
      <c r="D23" s="84"/>
      <c r="E23" s="83">
        <v>15</v>
      </c>
      <c r="F23" s="82" t="s">
        <v>71</v>
      </c>
      <c r="G23" s="167">
        <f>ZakladDPHSniVypocet</f>
        <v>0</v>
      </c>
      <c r="H23" s="168"/>
      <c r="I23" s="168"/>
      <c r="J23" s="81" t="str">
        <f t="shared" ref="J23:J28" si="0">Mena</f>
        <v>CZK</v>
      </c>
    </row>
    <row r="24" spans="1:10" ht="23.25" customHeight="1" x14ac:dyDescent="0.2">
      <c r="A24" s="51">
        <f>(A23-INT(A23))*100</f>
        <v>0</v>
      </c>
      <c r="B24" s="86" t="s">
        <v>96</v>
      </c>
      <c r="C24" s="85"/>
      <c r="D24" s="84"/>
      <c r="E24" s="83">
        <f>SazbaDPH1</f>
        <v>15</v>
      </c>
      <c r="F24" s="82" t="s">
        <v>71</v>
      </c>
      <c r="G24" s="165">
        <f>A23</f>
        <v>0</v>
      </c>
      <c r="H24" s="166"/>
      <c r="I24" s="166"/>
      <c r="J24" s="81" t="str">
        <f t="shared" si="0"/>
        <v>CZK</v>
      </c>
    </row>
    <row r="25" spans="1:10" ht="23.25" customHeight="1" x14ac:dyDescent="0.2">
      <c r="A25" s="51">
        <f>ZakladDPHZakl*SazbaDPH2/100</f>
        <v>0</v>
      </c>
      <c r="B25" s="86" t="s">
        <v>95</v>
      </c>
      <c r="C25" s="85"/>
      <c r="D25" s="84"/>
      <c r="E25" s="83">
        <v>21</v>
      </c>
      <c r="F25" s="82" t="s">
        <v>71</v>
      </c>
      <c r="G25" s="167">
        <v>0</v>
      </c>
      <c r="H25" s="168"/>
      <c r="I25" s="168"/>
      <c r="J25" s="81" t="str">
        <f t="shared" si="0"/>
        <v>CZK</v>
      </c>
    </row>
    <row r="26" spans="1:10" ht="23.25" customHeight="1" x14ac:dyDescent="0.2">
      <c r="A26" s="51">
        <f>(A25-INT(A25))*100</f>
        <v>0</v>
      </c>
      <c r="B26" s="80" t="s">
        <v>94</v>
      </c>
      <c r="C26" s="79"/>
      <c r="D26" s="78"/>
      <c r="E26" s="77">
        <f>SazbaDPH2</f>
        <v>21</v>
      </c>
      <c r="F26" s="76" t="s">
        <v>71</v>
      </c>
      <c r="G26" s="135">
        <f>A25</f>
        <v>0</v>
      </c>
      <c r="H26" s="136"/>
      <c r="I26" s="136"/>
      <c r="J26" s="75" t="str">
        <f t="shared" si="0"/>
        <v>CZK</v>
      </c>
    </row>
    <row r="27" spans="1:10" ht="23.25" customHeight="1" thickBot="1" x14ac:dyDescent="0.25">
      <c r="A27" s="51">
        <f>ZakladDPHSni+DPHSni+ZakladDPHZakl+DPHZakl</f>
        <v>0</v>
      </c>
      <c r="B27" s="74" t="s">
        <v>93</v>
      </c>
      <c r="C27" s="72"/>
      <c r="D27" s="73"/>
      <c r="E27" s="72"/>
      <c r="F27" s="71"/>
      <c r="G27" s="137">
        <f>CenaCelkem-(ZakladDPHSni+DPHSni+ZakladDPHZakl+DPHZakl)</f>
        <v>0</v>
      </c>
      <c r="H27" s="137"/>
      <c r="I27" s="137"/>
      <c r="J27" s="70" t="str">
        <f t="shared" si="0"/>
        <v>CZK</v>
      </c>
    </row>
    <row r="28" spans="1:10" ht="27.75" hidden="1" customHeight="1" thickBot="1" x14ac:dyDescent="0.25">
      <c r="A28" s="51"/>
      <c r="B28" s="65" t="s">
        <v>92</v>
      </c>
      <c r="C28" s="69"/>
      <c r="D28" s="69"/>
      <c r="E28" s="68"/>
      <c r="F28" s="67"/>
      <c r="G28" s="171">
        <f>ZakladDPHSniVypocet+ZakladDPHZaklVypocet</f>
        <v>20313085.620000001</v>
      </c>
      <c r="H28" s="173"/>
      <c r="I28" s="173"/>
      <c r="J28" s="66" t="str">
        <f t="shared" si="0"/>
        <v>CZK</v>
      </c>
    </row>
    <row r="29" spans="1:10" ht="27.75" customHeight="1" thickBot="1" x14ac:dyDescent="0.25">
      <c r="A29" s="51">
        <f>(A27-INT(A27))*100</f>
        <v>0</v>
      </c>
      <c r="B29" s="65" t="s">
        <v>91</v>
      </c>
      <c r="C29" s="64"/>
      <c r="D29" s="64"/>
      <c r="E29" s="64"/>
      <c r="F29" s="63"/>
      <c r="G29" s="171">
        <f>A27</f>
        <v>0</v>
      </c>
      <c r="H29" s="171"/>
      <c r="I29" s="171"/>
      <c r="J29" s="62" t="s">
        <v>90</v>
      </c>
    </row>
    <row r="30" spans="1:10" ht="12.75" customHeight="1" x14ac:dyDescent="0.2">
      <c r="A30" s="51"/>
      <c r="B30" s="51"/>
      <c r="J30" s="49"/>
    </row>
    <row r="31" spans="1:10" ht="30" customHeight="1" x14ac:dyDescent="0.2">
      <c r="A31" s="51"/>
      <c r="B31" s="51"/>
      <c r="J31" s="49"/>
    </row>
    <row r="32" spans="1:10" ht="18.75" customHeight="1" x14ac:dyDescent="0.2">
      <c r="A32" s="51"/>
      <c r="B32" s="61"/>
      <c r="C32" s="60" t="s">
        <v>89</v>
      </c>
      <c r="D32" s="59"/>
      <c r="E32" s="59"/>
      <c r="F32" s="58" t="s">
        <v>88</v>
      </c>
      <c r="G32" s="56"/>
      <c r="H32" s="57"/>
      <c r="I32" s="56"/>
      <c r="J32" s="49"/>
    </row>
    <row r="33" spans="1:10" ht="47.25" customHeight="1" x14ac:dyDescent="0.2">
      <c r="A33" s="51"/>
      <c r="B33" s="51"/>
      <c r="J33" s="49"/>
    </row>
    <row r="34" spans="1:10" s="52" customFormat="1" ht="18.75" customHeight="1" x14ac:dyDescent="0.2">
      <c r="A34" s="55"/>
      <c r="B34" s="55"/>
      <c r="C34" s="54"/>
      <c r="D34" s="174"/>
      <c r="E34" s="175"/>
      <c r="G34" s="176"/>
      <c r="H34" s="177"/>
      <c r="I34" s="177"/>
      <c r="J34" s="53"/>
    </row>
    <row r="35" spans="1:10" ht="12.75" customHeight="1" x14ac:dyDescent="0.2">
      <c r="A35" s="51"/>
      <c r="B35" s="51"/>
      <c r="D35" s="164" t="s">
        <v>87</v>
      </c>
      <c r="E35" s="164"/>
      <c r="H35" s="50" t="s">
        <v>86</v>
      </c>
      <c r="J35" s="49"/>
    </row>
    <row r="36" spans="1:10" ht="13.5" customHeight="1" thickBot="1" x14ac:dyDescent="0.25">
      <c r="A36" s="48"/>
      <c r="B36" s="48"/>
      <c r="C36" s="47"/>
      <c r="D36" s="47"/>
      <c r="E36" s="47"/>
      <c r="F36" s="46"/>
      <c r="G36" s="46"/>
      <c r="H36" s="46"/>
      <c r="I36" s="46"/>
      <c r="J36" s="45"/>
    </row>
    <row r="37" spans="1:10" ht="27" hidden="1" customHeight="1" x14ac:dyDescent="0.2">
      <c r="B37" s="44" t="s">
        <v>85</v>
      </c>
      <c r="C37" s="43"/>
      <c r="D37" s="43"/>
      <c r="E37" s="43"/>
      <c r="F37" s="42"/>
      <c r="G37" s="42"/>
      <c r="H37" s="42"/>
      <c r="I37" s="42"/>
      <c r="J37" s="41"/>
    </row>
    <row r="38" spans="1:10" ht="25.5" hidden="1" customHeight="1" x14ac:dyDescent="0.2">
      <c r="A38" s="24" t="s">
        <v>84</v>
      </c>
      <c r="B38" s="40" t="s">
        <v>75</v>
      </c>
      <c r="C38" s="39" t="s">
        <v>74</v>
      </c>
      <c r="D38" s="39"/>
      <c r="E38" s="39"/>
      <c r="F38" s="38" t="str">
        <f>B23</f>
        <v>Základ pro sníženou DPH</v>
      </c>
      <c r="G38" s="38" t="str">
        <f>B25</f>
        <v>Základ pro základní DPH</v>
      </c>
      <c r="H38" s="37" t="s">
        <v>83</v>
      </c>
      <c r="I38" s="37" t="s">
        <v>0</v>
      </c>
      <c r="J38" s="36" t="s">
        <v>71</v>
      </c>
    </row>
    <row r="39" spans="1:10" ht="25.5" hidden="1" customHeight="1" x14ac:dyDescent="0.2">
      <c r="A39" s="24">
        <v>1</v>
      </c>
      <c r="B39" s="35" t="s">
        <v>82</v>
      </c>
      <c r="C39" s="163"/>
      <c r="D39" s="163"/>
      <c r="E39" s="163"/>
      <c r="F39" s="34">
        <f>'[2]5 1 Pol'!AE605</f>
        <v>0</v>
      </c>
      <c r="G39" s="33">
        <f>'[2]5 1 Pol'!AF605</f>
        <v>20313085.620000001</v>
      </c>
      <c r="H39" s="26">
        <f>(F39*SazbaDPH1/100)+(G39*SazbaDPH2/100)</f>
        <v>4265747.9802000001</v>
      </c>
      <c r="I39" s="26">
        <f>F39+G39+H39</f>
        <v>24578833.600200001</v>
      </c>
      <c r="J39" s="25">
        <f>IF(CenaCelkemVypocet=0,"",I39/CenaCelkemVypocet*100)</f>
        <v>100</v>
      </c>
    </row>
    <row r="40" spans="1:10" ht="25.5" hidden="1" customHeight="1" x14ac:dyDescent="0.2">
      <c r="A40" s="24">
        <v>2</v>
      </c>
      <c r="B40" s="32"/>
      <c r="C40" s="180" t="s">
        <v>81</v>
      </c>
      <c r="D40" s="180"/>
      <c r="E40" s="180"/>
      <c r="F40" s="31"/>
      <c r="G40" s="30"/>
      <c r="H40" s="30">
        <f>(F40*SazbaDPH1/100)+(G40*SazbaDPH2/100)</f>
        <v>0</v>
      </c>
      <c r="I40" s="30"/>
      <c r="J40" s="29"/>
    </row>
    <row r="41" spans="1:10" ht="25.5" hidden="1" customHeight="1" x14ac:dyDescent="0.2">
      <c r="A41" s="24">
        <v>2</v>
      </c>
      <c r="B41" s="32" t="s">
        <v>80</v>
      </c>
      <c r="C41" s="180" t="s">
        <v>79</v>
      </c>
      <c r="D41" s="180"/>
      <c r="E41" s="180"/>
      <c r="F41" s="31">
        <f>'[2]5 1 Pol'!AE605</f>
        <v>0</v>
      </c>
      <c r="G41" s="30">
        <f>'[2]5 1 Pol'!AF605</f>
        <v>20313085.620000001</v>
      </c>
      <c r="H41" s="30">
        <f>(F41*SazbaDPH1/100)+(G41*SazbaDPH2/100)</f>
        <v>4265747.9802000001</v>
      </c>
      <c r="I41" s="30">
        <f>F41+G41+H41</f>
        <v>24578833.600200001</v>
      </c>
      <c r="J41" s="29">
        <f>IF(CenaCelkemVypocet=0,"",I41/CenaCelkemVypocet*100)</f>
        <v>100</v>
      </c>
    </row>
    <row r="42" spans="1:10" ht="25.5" hidden="1" customHeight="1" x14ac:dyDescent="0.2">
      <c r="A42" s="24">
        <v>3</v>
      </c>
      <c r="B42" s="28" t="s">
        <v>70</v>
      </c>
      <c r="C42" s="163" t="s">
        <v>78</v>
      </c>
      <c r="D42" s="163"/>
      <c r="E42" s="163"/>
      <c r="F42" s="27">
        <f>'[2]5 1 Pol'!AE605</f>
        <v>0</v>
      </c>
      <c r="G42" s="26">
        <f>'[2]5 1 Pol'!AF605</f>
        <v>20313085.620000001</v>
      </c>
      <c r="H42" s="26">
        <f>(F42*SazbaDPH1/100)+(G42*SazbaDPH2/100)</f>
        <v>4265747.9802000001</v>
      </c>
      <c r="I42" s="26">
        <f>F42+G42+H42</f>
        <v>24578833.600200001</v>
      </c>
      <c r="J42" s="25">
        <f>IF(CenaCelkemVypocet=0,"",I42/CenaCelkemVypocet*100)</f>
        <v>100</v>
      </c>
    </row>
    <row r="43" spans="1:10" ht="25.5" hidden="1" customHeight="1" x14ac:dyDescent="0.2">
      <c r="A43" s="24"/>
      <c r="B43" s="181" t="s">
        <v>77</v>
      </c>
      <c r="C43" s="182"/>
      <c r="D43" s="182"/>
      <c r="E43" s="183"/>
      <c r="F43" s="23">
        <f>SUMIF(A39:A42,"=1",F39:F42)</f>
        <v>0</v>
      </c>
      <c r="G43" s="22">
        <f>SUMIF(A39:A42,"=1",G39:G42)</f>
        <v>20313085.620000001</v>
      </c>
      <c r="H43" s="22">
        <f>SUMIF(A39:A42,"=1",H39:H42)</f>
        <v>4265747.9802000001</v>
      </c>
      <c r="I43" s="22">
        <f>SUMIF(A39:A42,"=1",I39:I42)</f>
        <v>24578833.600200001</v>
      </c>
      <c r="J43" s="21">
        <f>SUMIF(A39:A42,"=1",J39:J42)</f>
        <v>100</v>
      </c>
    </row>
    <row r="47" spans="1:10" ht="15.75" x14ac:dyDescent="0.25">
      <c r="B47" s="20" t="s">
        <v>76</v>
      </c>
    </row>
    <row r="49" spans="1:10" ht="25.5" customHeight="1" x14ac:dyDescent="0.2">
      <c r="A49" s="19"/>
      <c r="B49" s="18" t="s">
        <v>75</v>
      </c>
      <c r="C49" s="18" t="s">
        <v>74</v>
      </c>
      <c r="D49" s="17"/>
      <c r="E49" s="17"/>
      <c r="F49" s="16" t="s">
        <v>73</v>
      </c>
      <c r="G49" s="16"/>
      <c r="H49" s="16"/>
      <c r="I49" s="16" t="s">
        <v>72</v>
      </c>
      <c r="J49" s="16"/>
    </row>
    <row r="50" spans="1:10" ht="36.75" customHeight="1" x14ac:dyDescent="0.2">
      <c r="A50" s="15"/>
      <c r="B50" s="14" t="s">
        <v>70</v>
      </c>
      <c r="C50" s="178" t="s">
        <v>69</v>
      </c>
      <c r="D50" s="179"/>
      <c r="E50" s="179"/>
      <c r="F50" s="13" t="s">
        <v>46</v>
      </c>
      <c r="G50" s="12"/>
      <c r="H50" s="12"/>
      <c r="I50" s="12">
        <v>0</v>
      </c>
      <c r="J50" s="11"/>
    </row>
    <row r="51" spans="1:10" ht="36.75" customHeight="1" x14ac:dyDescent="0.2">
      <c r="A51" s="15"/>
      <c r="B51" s="14" t="s">
        <v>68</v>
      </c>
      <c r="C51" s="178" t="s">
        <v>67</v>
      </c>
      <c r="D51" s="179"/>
      <c r="E51" s="179"/>
      <c r="F51" s="13" t="s">
        <v>46</v>
      </c>
      <c r="G51" s="12"/>
      <c r="H51" s="12"/>
      <c r="I51" s="12">
        <v>0</v>
      </c>
      <c r="J51" s="11"/>
    </row>
    <row r="52" spans="1:10" ht="36.75" customHeight="1" x14ac:dyDescent="0.2">
      <c r="A52" s="15"/>
      <c r="B52" s="14" t="s">
        <v>66</v>
      </c>
      <c r="C52" s="178" t="s">
        <v>65</v>
      </c>
      <c r="D52" s="179"/>
      <c r="E52" s="179"/>
      <c r="F52" s="13" t="s">
        <v>46</v>
      </c>
      <c r="G52" s="12"/>
      <c r="H52" s="12"/>
      <c r="I52" s="12">
        <v>0</v>
      </c>
      <c r="J52" s="11"/>
    </row>
    <row r="53" spans="1:10" ht="36.75" customHeight="1" x14ac:dyDescent="0.2">
      <c r="A53" s="15"/>
      <c r="B53" s="14" t="s">
        <v>64</v>
      </c>
      <c r="C53" s="178" t="s">
        <v>63</v>
      </c>
      <c r="D53" s="179"/>
      <c r="E53" s="179"/>
      <c r="F53" s="13" t="s">
        <v>46</v>
      </c>
      <c r="G53" s="12"/>
      <c r="H53" s="12"/>
      <c r="I53" s="12">
        <v>0</v>
      </c>
      <c r="J53" s="11"/>
    </row>
    <row r="54" spans="1:10" ht="36.75" customHeight="1" x14ac:dyDescent="0.2">
      <c r="A54" s="15"/>
      <c r="B54" s="14" t="s">
        <v>62</v>
      </c>
      <c r="C54" s="178" t="s">
        <v>61</v>
      </c>
      <c r="D54" s="179"/>
      <c r="E54" s="179"/>
      <c r="F54" s="13" t="s">
        <v>46</v>
      </c>
      <c r="G54" s="12"/>
      <c r="H54" s="12"/>
      <c r="I54" s="12">
        <v>0</v>
      </c>
      <c r="J54" s="11"/>
    </row>
    <row r="55" spans="1:10" ht="36.75" customHeight="1" x14ac:dyDescent="0.2">
      <c r="A55" s="15"/>
      <c r="B55" s="14" t="s">
        <v>60</v>
      </c>
      <c r="C55" s="178" t="s">
        <v>59</v>
      </c>
      <c r="D55" s="179"/>
      <c r="E55" s="179"/>
      <c r="F55" s="13" t="s">
        <v>46</v>
      </c>
      <c r="G55" s="12"/>
      <c r="H55" s="12"/>
      <c r="I55" s="12">
        <v>0</v>
      </c>
      <c r="J55" s="11"/>
    </row>
    <row r="56" spans="1:10" ht="36.75" customHeight="1" x14ac:dyDescent="0.2">
      <c r="A56" s="15"/>
      <c r="B56" s="14" t="s">
        <v>58</v>
      </c>
      <c r="C56" s="178" t="s">
        <v>57</v>
      </c>
      <c r="D56" s="179"/>
      <c r="E56" s="179"/>
      <c r="F56" s="13" t="s">
        <v>46</v>
      </c>
      <c r="G56" s="12"/>
      <c r="H56" s="12"/>
      <c r="I56" s="12">
        <v>0</v>
      </c>
      <c r="J56" s="11"/>
    </row>
    <row r="57" spans="1:10" ht="36.75" customHeight="1" x14ac:dyDescent="0.2">
      <c r="A57" s="15"/>
      <c r="B57" s="14" t="s">
        <v>56</v>
      </c>
      <c r="C57" s="178" t="s">
        <v>55</v>
      </c>
      <c r="D57" s="179"/>
      <c r="E57" s="179"/>
      <c r="F57" s="13" t="s">
        <v>46</v>
      </c>
      <c r="G57" s="12"/>
      <c r="H57" s="12"/>
      <c r="I57" s="12">
        <v>0</v>
      </c>
      <c r="J57" s="11"/>
    </row>
    <row r="58" spans="1:10" ht="36.75" customHeight="1" x14ac:dyDescent="0.2">
      <c r="A58" s="15"/>
      <c r="B58" s="14" t="s">
        <v>54</v>
      </c>
      <c r="C58" s="178" t="s">
        <v>53</v>
      </c>
      <c r="D58" s="179"/>
      <c r="E58" s="179"/>
      <c r="F58" s="13" t="s">
        <v>46</v>
      </c>
      <c r="G58" s="12"/>
      <c r="H58" s="12"/>
      <c r="I58" s="12">
        <v>0</v>
      </c>
      <c r="J58" s="11"/>
    </row>
    <row r="59" spans="1:10" ht="36.75" customHeight="1" x14ac:dyDescent="0.2">
      <c r="A59" s="15"/>
      <c r="B59" s="14" t="s">
        <v>52</v>
      </c>
      <c r="C59" s="178" t="s">
        <v>51</v>
      </c>
      <c r="D59" s="179"/>
      <c r="E59" s="179"/>
      <c r="F59" s="13" t="s">
        <v>46</v>
      </c>
      <c r="G59" s="12"/>
      <c r="H59" s="12"/>
      <c r="I59" s="12">
        <v>0</v>
      </c>
      <c r="J59" s="11"/>
    </row>
    <row r="60" spans="1:10" ht="36.75" customHeight="1" x14ac:dyDescent="0.2">
      <c r="A60" s="15"/>
      <c r="B60" s="14" t="s">
        <v>50</v>
      </c>
      <c r="C60" s="178" t="s">
        <v>49</v>
      </c>
      <c r="D60" s="179"/>
      <c r="E60" s="179"/>
      <c r="F60" s="13" t="s">
        <v>46</v>
      </c>
      <c r="G60" s="12"/>
      <c r="H60" s="12"/>
      <c r="I60" s="12">
        <v>0</v>
      </c>
      <c r="J60" s="11"/>
    </row>
    <row r="61" spans="1:10" ht="36.75" customHeight="1" x14ac:dyDescent="0.2">
      <c r="A61" s="15"/>
      <c r="B61" s="14" t="s">
        <v>48</v>
      </c>
      <c r="C61" s="178" t="s">
        <v>47</v>
      </c>
      <c r="D61" s="179"/>
      <c r="E61" s="179"/>
      <c r="F61" s="13" t="s">
        <v>46</v>
      </c>
      <c r="G61" s="12"/>
      <c r="H61" s="12"/>
      <c r="I61" s="12">
        <v>0</v>
      </c>
      <c r="J61" s="11"/>
    </row>
    <row r="62" spans="1:10" ht="36.75" customHeight="1" x14ac:dyDescent="0.2">
      <c r="A62" s="15"/>
      <c r="B62" s="14" t="s">
        <v>45</v>
      </c>
      <c r="C62" s="178" t="s">
        <v>44</v>
      </c>
      <c r="D62" s="179"/>
      <c r="E62" s="179"/>
      <c r="F62" s="13" t="s">
        <v>11</v>
      </c>
      <c r="G62" s="12"/>
      <c r="H62" s="12"/>
      <c r="I62" s="12">
        <v>0</v>
      </c>
      <c r="J62" s="11"/>
    </row>
    <row r="63" spans="1:10" ht="36.75" customHeight="1" x14ac:dyDescent="0.2">
      <c r="A63" s="15"/>
      <c r="B63" s="14" t="s">
        <v>43</v>
      </c>
      <c r="C63" s="178" t="s">
        <v>42</v>
      </c>
      <c r="D63" s="179"/>
      <c r="E63" s="179"/>
      <c r="F63" s="13" t="s">
        <v>11</v>
      </c>
      <c r="G63" s="12"/>
      <c r="H63" s="12"/>
      <c r="I63" s="12">
        <v>0</v>
      </c>
      <c r="J63" s="11"/>
    </row>
    <row r="64" spans="1:10" ht="36.75" customHeight="1" x14ac:dyDescent="0.2">
      <c r="A64" s="15"/>
      <c r="B64" s="14" t="s">
        <v>41</v>
      </c>
      <c r="C64" s="178" t="s">
        <v>40</v>
      </c>
      <c r="D64" s="179"/>
      <c r="E64" s="179"/>
      <c r="F64" s="13" t="s">
        <v>11</v>
      </c>
      <c r="G64" s="12"/>
      <c r="H64" s="12"/>
      <c r="I64" s="12">
        <v>0</v>
      </c>
      <c r="J64" s="11"/>
    </row>
    <row r="65" spans="1:10" ht="36.75" customHeight="1" x14ac:dyDescent="0.2">
      <c r="A65" s="15"/>
      <c r="B65" s="14" t="s">
        <v>39</v>
      </c>
      <c r="C65" s="178" t="s">
        <v>38</v>
      </c>
      <c r="D65" s="179"/>
      <c r="E65" s="179"/>
      <c r="F65" s="13" t="s">
        <v>11</v>
      </c>
      <c r="G65" s="12"/>
      <c r="H65" s="12"/>
      <c r="I65" s="12">
        <v>0</v>
      </c>
      <c r="J65" s="11"/>
    </row>
    <row r="66" spans="1:10" ht="36.75" customHeight="1" x14ac:dyDescent="0.2">
      <c r="A66" s="15"/>
      <c r="B66" s="14" t="s">
        <v>37</v>
      </c>
      <c r="C66" s="178" t="s">
        <v>36</v>
      </c>
      <c r="D66" s="179"/>
      <c r="E66" s="179"/>
      <c r="F66" s="13" t="s">
        <v>11</v>
      </c>
      <c r="G66" s="12"/>
      <c r="H66" s="12"/>
      <c r="I66" s="12">
        <v>0</v>
      </c>
      <c r="J66" s="11"/>
    </row>
    <row r="67" spans="1:10" ht="36.75" customHeight="1" x14ac:dyDescent="0.2">
      <c r="A67" s="15"/>
      <c r="B67" s="14" t="s">
        <v>35</v>
      </c>
      <c r="C67" s="178" t="s">
        <v>34</v>
      </c>
      <c r="D67" s="179"/>
      <c r="E67" s="179"/>
      <c r="F67" s="13" t="s">
        <v>11</v>
      </c>
      <c r="G67" s="12"/>
      <c r="H67" s="12"/>
      <c r="I67" s="12">
        <v>0</v>
      </c>
      <c r="J67" s="11"/>
    </row>
    <row r="68" spans="1:10" ht="36.75" customHeight="1" x14ac:dyDescent="0.2">
      <c r="A68" s="15"/>
      <c r="B68" s="14" t="s">
        <v>33</v>
      </c>
      <c r="C68" s="178" t="s">
        <v>32</v>
      </c>
      <c r="D68" s="179"/>
      <c r="E68" s="179"/>
      <c r="F68" s="13" t="s">
        <v>11</v>
      </c>
      <c r="G68" s="12"/>
      <c r="H68" s="12"/>
      <c r="I68" s="12">
        <v>0</v>
      </c>
      <c r="J68" s="11"/>
    </row>
    <row r="69" spans="1:10" ht="36.75" customHeight="1" x14ac:dyDescent="0.2">
      <c r="A69" s="15"/>
      <c r="B69" s="14" t="s">
        <v>31</v>
      </c>
      <c r="C69" s="178" t="s">
        <v>30</v>
      </c>
      <c r="D69" s="179"/>
      <c r="E69" s="179"/>
      <c r="F69" s="13" t="s">
        <v>11</v>
      </c>
      <c r="G69" s="12"/>
      <c r="H69" s="12"/>
      <c r="I69" s="12">
        <v>0</v>
      </c>
      <c r="J69" s="11"/>
    </row>
    <row r="70" spans="1:10" ht="36.75" customHeight="1" x14ac:dyDescent="0.2">
      <c r="A70" s="15"/>
      <c r="B70" s="14" t="s">
        <v>29</v>
      </c>
      <c r="C70" s="178" t="s">
        <v>28</v>
      </c>
      <c r="D70" s="179"/>
      <c r="E70" s="179"/>
      <c r="F70" s="13" t="s">
        <v>11</v>
      </c>
      <c r="G70" s="12"/>
      <c r="H70" s="12"/>
      <c r="I70" s="12">
        <v>0</v>
      </c>
      <c r="J70" s="11"/>
    </row>
    <row r="71" spans="1:10" ht="36.75" customHeight="1" x14ac:dyDescent="0.2">
      <c r="A71" s="15"/>
      <c r="B71" s="14" t="s">
        <v>27</v>
      </c>
      <c r="C71" s="178" t="s">
        <v>26</v>
      </c>
      <c r="D71" s="179"/>
      <c r="E71" s="179"/>
      <c r="F71" s="13" t="s">
        <v>11</v>
      </c>
      <c r="G71" s="12"/>
      <c r="H71" s="12"/>
      <c r="I71" s="12">
        <v>0</v>
      </c>
      <c r="J71" s="11"/>
    </row>
    <row r="72" spans="1:10" ht="36.75" customHeight="1" x14ac:dyDescent="0.2">
      <c r="A72" s="15"/>
      <c r="B72" s="14" t="s">
        <v>25</v>
      </c>
      <c r="C72" s="178" t="s">
        <v>24</v>
      </c>
      <c r="D72" s="179"/>
      <c r="E72" s="179"/>
      <c r="F72" s="13" t="s">
        <v>11</v>
      </c>
      <c r="G72" s="12"/>
      <c r="H72" s="12"/>
      <c r="I72" s="12">
        <v>0</v>
      </c>
      <c r="J72" s="11"/>
    </row>
    <row r="73" spans="1:10" ht="36.75" customHeight="1" x14ac:dyDescent="0.2">
      <c r="A73" s="15"/>
      <c r="B73" s="14" t="s">
        <v>23</v>
      </c>
      <c r="C73" s="178" t="s">
        <v>22</v>
      </c>
      <c r="D73" s="179"/>
      <c r="E73" s="179"/>
      <c r="F73" s="13" t="s">
        <v>11</v>
      </c>
      <c r="G73" s="12"/>
      <c r="H73" s="12"/>
      <c r="I73" s="12">
        <v>0</v>
      </c>
      <c r="J73" s="11"/>
    </row>
    <row r="74" spans="1:10" ht="36.75" customHeight="1" x14ac:dyDescent="0.2">
      <c r="A74" s="15"/>
      <c r="B74" s="14" t="s">
        <v>21</v>
      </c>
      <c r="C74" s="178" t="s">
        <v>20</v>
      </c>
      <c r="D74" s="179"/>
      <c r="E74" s="179"/>
      <c r="F74" s="13" t="s">
        <v>11</v>
      </c>
      <c r="G74" s="12"/>
      <c r="H74" s="12"/>
      <c r="I74" s="12">
        <v>0</v>
      </c>
      <c r="J74" s="11"/>
    </row>
    <row r="75" spans="1:10" ht="36.75" customHeight="1" x14ac:dyDescent="0.2">
      <c r="A75" s="15"/>
      <c r="B75" s="14" t="s">
        <v>19</v>
      </c>
      <c r="C75" s="178" t="s">
        <v>18</v>
      </c>
      <c r="D75" s="179"/>
      <c r="E75" s="179"/>
      <c r="F75" s="13" t="s">
        <v>11</v>
      </c>
      <c r="G75" s="12"/>
      <c r="H75" s="12"/>
      <c r="I75" s="12">
        <v>0</v>
      </c>
      <c r="J75" s="11"/>
    </row>
    <row r="76" spans="1:10" ht="36.75" customHeight="1" x14ac:dyDescent="0.2">
      <c r="A76" s="15"/>
      <c r="B76" s="14" t="s">
        <v>17</v>
      </c>
      <c r="C76" s="178" t="s">
        <v>16</v>
      </c>
      <c r="D76" s="179"/>
      <c r="E76" s="179"/>
      <c r="F76" s="13" t="s">
        <v>11</v>
      </c>
      <c r="G76" s="12"/>
      <c r="H76" s="12"/>
      <c r="I76" s="12">
        <v>0</v>
      </c>
      <c r="J76" s="11"/>
    </row>
    <row r="77" spans="1:10" ht="36.75" customHeight="1" x14ac:dyDescent="0.2">
      <c r="A77" s="15"/>
      <c r="B77" s="14" t="s">
        <v>15</v>
      </c>
      <c r="C77" s="178" t="s">
        <v>14</v>
      </c>
      <c r="D77" s="179"/>
      <c r="E77" s="179"/>
      <c r="F77" s="13" t="s">
        <v>11</v>
      </c>
      <c r="G77" s="12"/>
      <c r="H77" s="12"/>
      <c r="I77" s="12">
        <v>0</v>
      </c>
      <c r="J77" s="11"/>
    </row>
    <row r="78" spans="1:10" ht="36.75" customHeight="1" x14ac:dyDescent="0.2">
      <c r="A78" s="15"/>
      <c r="B78" s="14" t="s">
        <v>13</v>
      </c>
      <c r="C78" s="178" t="s">
        <v>12</v>
      </c>
      <c r="D78" s="179"/>
      <c r="E78" s="179"/>
      <c r="F78" s="13" t="s">
        <v>11</v>
      </c>
      <c r="G78" s="12"/>
      <c r="H78" s="12"/>
      <c r="I78" s="12">
        <v>0</v>
      </c>
      <c r="J78" s="11"/>
    </row>
    <row r="79" spans="1:10" ht="36.75" customHeight="1" x14ac:dyDescent="0.2">
      <c r="A79" s="15"/>
      <c r="B79" s="14" t="s">
        <v>10</v>
      </c>
      <c r="C79" s="178" t="s">
        <v>9</v>
      </c>
      <c r="D79" s="179"/>
      <c r="E79" s="179"/>
      <c r="F79" s="13" t="s">
        <v>8</v>
      </c>
      <c r="G79" s="12"/>
      <c r="H79" s="12"/>
      <c r="I79" s="12">
        <v>0</v>
      </c>
      <c r="J79" s="11"/>
    </row>
    <row r="80" spans="1:10" ht="36.75" customHeight="1" x14ac:dyDescent="0.2">
      <c r="A80" s="15"/>
      <c r="B80" s="14" t="s">
        <v>7</v>
      </c>
      <c r="C80" s="178" t="s">
        <v>6</v>
      </c>
      <c r="D80" s="179"/>
      <c r="E80" s="179"/>
      <c r="F80" s="13" t="s">
        <v>5</v>
      </c>
      <c r="G80" s="12"/>
      <c r="H80" s="12"/>
      <c r="I80" s="12">
        <v>0</v>
      </c>
      <c r="J80" s="11"/>
    </row>
    <row r="81" spans="1:10" ht="36.75" customHeight="1" x14ac:dyDescent="0.2">
      <c r="A81" s="15"/>
      <c r="B81" s="14" t="s">
        <v>3</v>
      </c>
      <c r="C81" s="178" t="s">
        <v>4</v>
      </c>
      <c r="D81" s="179"/>
      <c r="E81" s="179"/>
      <c r="F81" s="13" t="s">
        <v>3</v>
      </c>
      <c r="G81" s="12"/>
      <c r="H81" s="12"/>
      <c r="I81" s="12">
        <v>0</v>
      </c>
      <c r="J81" s="11"/>
    </row>
    <row r="82" spans="1:10" ht="36.75" customHeight="1" x14ac:dyDescent="0.2">
      <c r="A82" s="15"/>
      <c r="B82" s="14" t="s">
        <v>1</v>
      </c>
      <c r="C82" s="178" t="s">
        <v>2</v>
      </c>
      <c r="D82" s="179"/>
      <c r="E82" s="179"/>
      <c r="F82" s="13" t="s">
        <v>1</v>
      </c>
      <c r="G82" s="12"/>
      <c r="H82" s="12"/>
      <c r="I82" s="12">
        <v>0</v>
      </c>
      <c r="J82" s="11"/>
    </row>
    <row r="83" spans="1:10" ht="25.5" customHeight="1" x14ac:dyDescent="0.2">
      <c r="A83" s="10"/>
      <c r="B83" s="9" t="s">
        <v>0</v>
      </c>
      <c r="C83" s="8"/>
      <c r="D83" s="7"/>
      <c r="E83" s="7"/>
      <c r="F83" s="6"/>
      <c r="G83" s="5"/>
      <c r="H83" s="5"/>
      <c r="I83" s="5">
        <f>SUM(I50:I82)</f>
        <v>0</v>
      </c>
      <c r="J83" s="4"/>
    </row>
    <row r="84" spans="1:10" x14ac:dyDescent="0.2">
      <c r="F84" s="3"/>
      <c r="G84" s="3"/>
      <c r="H84" s="3"/>
      <c r="I84" s="3"/>
      <c r="J84" s="2"/>
    </row>
    <row r="85" spans="1:10" x14ac:dyDescent="0.2">
      <c r="F85" s="3"/>
      <c r="G85" s="3"/>
      <c r="H85" s="3"/>
      <c r="I85" s="3"/>
      <c r="J85" s="2"/>
    </row>
    <row r="86" spans="1:10" x14ac:dyDescent="0.2">
      <c r="F86" s="3"/>
      <c r="G86" s="3"/>
      <c r="H86" s="3"/>
      <c r="I86" s="3"/>
      <c r="J86" s="2"/>
    </row>
  </sheetData>
  <mergeCells count="79">
    <mergeCell ref="C81:E81"/>
    <mergeCell ref="C82:E82"/>
    <mergeCell ref="C75:E75"/>
    <mergeCell ref="C76:E76"/>
    <mergeCell ref="C77:E77"/>
    <mergeCell ref="C78:E78"/>
    <mergeCell ref="C79:E79"/>
    <mergeCell ref="C80:E80"/>
    <mergeCell ref="C70:E70"/>
    <mergeCell ref="C71:E71"/>
    <mergeCell ref="C72:E72"/>
    <mergeCell ref="C73:E73"/>
    <mergeCell ref="C74:E74"/>
    <mergeCell ref="C69:E69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57:E57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G25:I25"/>
    <mergeCell ref="I19:J19"/>
    <mergeCell ref="G28:I28"/>
    <mergeCell ref="D34:E34"/>
    <mergeCell ref="G34:I34"/>
    <mergeCell ref="I16:J16"/>
    <mergeCell ref="E17:F17"/>
    <mergeCell ref="D12:G12"/>
    <mergeCell ref="C39:E3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E21:F21"/>
    <mergeCell ref="G21:H21"/>
    <mergeCell ref="D6:G6"/>
    <mergeCell ref="E7:G7"/>
    <mergeCell ref="D11:G11"/>
    <mergeCell ref="G15:H15"/>
    <mergeCell ref="I15:J15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E4:J4"/>
    <mergeCell ref="G16:H16"/>
    <mergeCell ref="G17:H17"/>
    <mergeCell ref="E16:F16"/>
    <mergeCell ref="E13:G13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46</vt:i4>
      </vt:variant>
    </vt:vector>
  </HeadingPairs>
  <TitlesOfParts>
    <vt:vector size="47" baseType="lpstr">
      <vt:lpstr>Rekapitulace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Kreclova</dc:creator>
  <cp:lastModifiedBy>Marenczoková Radomíra Ing., Dis.</cp:lastModifiedBy>
  <dcterms:created xsi:type="dcterms:W3CDTF">2022-01-04T14:13:56Z</dcterms:created>
  <dcterms:modified xsi:type="dcterms:W3CDTF">2022-01-12T13:30:53Z</dcterms:modified>
</cp:coreProperties>
</file>