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ike\OneDrive\Plocha\"/>
    </mc:Choice>
  </mc:AlternateContent>
  <xr:revisionPtr revIDLastSave="0" documentId="13_ncr:1_{305AA09C-9E78-4425-91CD-92E9D7ECCFEF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list'!$G$2</definedName>
    <definedName name="MJ">'Krycí list'!$G$5</definedName>
    <definedName name="Mont">Rekapitulace!$H$13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Položky!$A$1:$G$38</definedName>
    <definedName name="_xlnm.Print_Area" localSheetId="1">Rekapitulace!$A$1:$I$27</definedName>
    <definedName name="PocetMJ">'Krycí list'!$G$6</definedName>
    <definedName name="Poznamka">'Krycí list'!$B$37</definedName>
    <definedName name="Projektant">'Krycí list'!$C$8</definedName>
    <definedName name="PSV">Rekapitulace!$F$13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8" i="3" l="1"/>
  <c r="G44" i="3"/>
  <c r="G50" i="3"/>
  <c r="G10" i="3"/>
  <c r="G9" i="3"/>
  <c r="G8" i="3"/>
  <c r="G56" i="3"/>
  <c r="G11" i="3" l="1"/>
  <c r="E7" i="2" s="1"/>
  <c r="G51" i="3"/>
  <c r="G15" i="3"/>
  <c r="G16" i="3"/>
  <c r="G43" i="3"/>
  <c r="G33" i="3" l="1"/>
  <c r="G49" i="3" l="1"/>
  <c r="G47" i="3"/>
  <c r="G46" i="3"/>
  <c r="G45" i="3"/>
  <c r="G17" i="3"/>
  <c r="G35" i="3"/>
  <c r="G14" i="3" l="1"/>
  <c r="G13" i="3"/>
  <c r="G18" i="3" l="1"/>
  <c r="G19" i="3" s="1"/>
  <c r="G20" i="3" s="1"/>
  <c r="F8" i="2" s="1"/>
  <c r="E10" i="2"/>
  <c r="G42" i="3"/>
  <c r="G41" i="3"/>
  <c r="G40" i="3"/>
  <c r="G57" i="3"/>
  <c r="G32" i="3"/>
  <c r="G25" i="3"/>
  <c r="G26" i="3"/>
  <c r="G23" i="3"/>
  <c r="G24" i="3"/>
  <c r="G52" i="3" l="1"/>
  <c r="G53" i="3" s="1"/>
  <c r="G58" i="3"/>
  <c r="F12" i="2" s="1"/>
  <c r="D21" i="1"/>
  <c r="D20" i="1"/>
  <c r="D19" i="1"/>
  <c r="D18" i="1"/>
  <c r="D17" i="1"/>
  <c r="D16" i="1"/>
  <c r="D15" i="1"/>
  <c r="BE37" i="3"/>
  <c r="BD37" i="3"/>
  <c r="BC37" i="3"/>
  <c r="BA37" i="3"/>
  <c r="BE34" i="3"/>
  <c r="BD34" i="3"/>
  <c r="BC34" i="3"/>
  <c r="BA34" i="3"/>
  <c r="G34" i="3"/>
  <c r="BB34" i="3" s="1"/>
  <c r="BE31" i="3"/>
  <c r="BD31" i="3"/>
  <c r="BC31" i="3"/>
  <c r="BA31" i="3"/>
  <c r="G31" i="3"/>
  <c r="C38" i="3"/>
  <c r="BE22" i="3"/>
  <c r="BE29" i="3" s="1"/>
  <c r="BD22" i="3"/>
  <c r="BD29" i="3" s="1"/>
  <c r="BC22" i="3"/>
  <c r="BC29" i="3" s="1"/>
  <c r="BA22" i="3"/>
  <c r="BA29" i="3" s="1"/>
  <c r="E9" i="2" s="1"/>
  <c r="G22" i="3"/>
  <c r="G27" i="3" s="1"/>
  <c r="B9" i="2"/>
  <c r="C29" i="3"/>
  <c r="E4" i="3"/>
  <c r="C33" i="1"/>
  <c r="F33" i="1" s="1"/>
  <c r="C31" i="1"/>
  <c r="G54" i="3" l="1"/>
  <c r="F11" i="2" s="1"/>
  <c r="G36" i="3"/>
  <c r="G37" i="3" s="1"/>
  <c r="G38" i="3" s="1"/>
  <c r="G28" i="3"/>
  <c r="G29" i="3" s="1"/>
  <c r="F9" i="2" s="1"/>
  <c r="BB31" i="3"/>
  <c r="BD38" i="3"/>
  <c r="BB22" i="3"/>
  <c r="BB29" i="3" s="1"/>
  <c r="BA38" i="3"/>
  <c r="BC38" i="3"/>
  <c r="BE38" i="3"/>
  <c r="BB37" i="3" l="1"/>
  <c r="BB38" i="3" s="1"/>
  <c r="H13" i="2"/>
  <c r="C17" i="1" s="1"/>
  <c r="E13" i="2"/>
  <c r="C15" i="1" s="1"/>
  <c r="I13" i="2"/>
  <c r="C21" i="1" s="1"/>
  <c r="G13" i="2"/>
  <c r="C18" i="1" s="1"/>
  <c r="F10" i="2" l="1"/>
  <c r="F13" i="2" s="1"/>
  <c r="C16" i="1" s="1"/>
  <c r="C19" i="1" l="1"/>
  <c r="C22" i="1" s="1"/>
  <c r="G22" i="2"/>
  <c r="I22" i="2" s="1"/>
  <c r="G19" i="1" s="1"/>
  <c r="G18" i="2"/>
  <c r="I18" i="2" s="1"/>
  <c r="G15" i="1" s="1"/>
  <c r="G19" i="2"/>
  <c r="I19" i="2" s="1"/>
  <c r="G16" i="1" s="1"/>
  <c r="G25" i="2"/>
  <c r="I25" i="2" s="1"/>
  <c r="G24" i="2"/>
  <c r="I24" i="2" s="1"/>
  <c r="G21" i="1" s="1"/>
  <c r="G20" i="2"/>
  <c r="I20" i="2" s="1"/>
  <c r="G17" i="1" s="1"/>
  <c r="G23" i="2"/>
  <c r="I23" i="2" s="1"/>
  <c r="G20" i="1" s="1"/>
  <c r="G21" i="2"/>
  <c r="I21" i="2" s="1"/>
  <c r="G18" i="1" s="1"/>
  <c r="H26" i="2" l="1"/>
  <c r="G23" i="1" s="1"/>
  <c r="G22" i="1" s="1"/>
  <c r="C23" i="1" l="1"/>
  <c r="F30" i="1" s="1"/>
  <c r="F31" i="1" s="1"/>
  <c r="F34" i="1" l="1"/>
</calcChain>
</file>

<file path=xl/sharedStrings.xml><?xml version="1.0" encoding="utf-8"?>
<sst xmlns="http://schemas.openxmlformats.org/spreadsheetml/2006/main" count="257" uniqueCount="175">
  <si>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</si>
  <si>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</si>
  <si>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</si>
  <si>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</si>
  <si>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</si>
  <si>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</si>
  <si>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</si>
  <si>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</si>
  <si>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</si>
  <si>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</si>
  <si>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</si>
  <si>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</si>
  <si>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</si>
  <si>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</si>
  <si>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</si>
  <si>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</si>
  <si>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</si>
  <si>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</si>
  <si>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</si>
  <si>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</si>
  <si>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</si>
  <si>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</si>
  <si>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</si>
  <si>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</si>
  <si>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</si>
  <si>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</si>
  <si>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</si>
  <si>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</si>
  <si>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</si>
  <si>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</si>
  <si>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</si>
  <si>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</si>
  <si>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</si>
  <si>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</si>
  <si>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</si>
  <si>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</si>
  <si>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</si>
  <si>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</si>
  <si>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</si>
  <si>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</si>
  <si>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</si>
  <si>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</si>
  <si>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</si>
  <si>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</si>
  <si>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</si>
  <si>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</si>
  <si>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</si>
  <si>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</si>
  <si>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</si>
  <si>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</si>
  <si>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</si>
  <si>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</si>
  <si>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</si>
  <si>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</si>
  <si>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</si>
  <si>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</si>
  <si>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</si>
  <si>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</si>
  <si>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</si>
  <si>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</si>
  <si>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</si>
  <si>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</si>
  <si>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</si>
  <si>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</si>
  <si>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</si>
  <si>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</si>
  <si>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</si>
  <si>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</si>
  <si>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</si>
  <si>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</si>
  <si>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</si>
  <si>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</si>
  <si>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</si>
  <si>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m</t>
  </si>
  <si>
    <t>733</t>
  </si>
  <si>
    <t>Rozvod potrubí</t>
  </si>
  <si>
    <t>735</t>
  </si>
  <si>
    <t>Otopná tělesa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</si>
  <si>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</si>
  <si>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</si>
  <si>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</si>
  <si>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</si>
  <si>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</si>
  <si>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</si>
  <si>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</si>
  <si>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</si>
  <si>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 xml:space="preserve">Zkouška těsnosti potrubí Cu -D 35 </t>
  </si>
  <si>
    <t>733291101</t>
  </si>
  <si>
    <t>733224222</t>
  </si>
  <si>
    <t>Příplatek za provedení přípojky otopného tělesa</t>
  </si>
  <si>
    <t>998735201</t>
  </si>
  <si>
    <t>998733201</t>
  </si>
  <si>
    <t>734</t>
  </si>
  <si>
    <t>Armatury</t>
  </si>
  <si>
    <t>734 Armatury</t>
  </si>
  <si>
    <t>783</t>
  </si>
  <si>
    <t>Nátěry</t>
  </si>
  <si>
    <t>783 Nátěry</t>
  </si>
  <si>
    <t>734209113</t>
  </si>
  <si>
    <t>998734201</t>
  </si>
  <si>
    <t>731</t>
  </si>
  <si>
    <t>Kotelny</t>
  </si>
  <si>
    <t>ks</t>
  </si>
  <si>
    <t xml:space="preserve">Termostatická hlavice </t>
  </si>
  <si>
    <t>Topná zkouška</t>
  </si>
  <si>
    <t>hod</t>
  </si>
  <si>
    <t>734221682</t>
  </si>
  <si>
    <t>734242413</t>
  </si>
  <si>
    <t>Ventil zpětný DN 20</t>
  </si>
  <si>
    <t>Kohouty plnící a vypouštěcí DN 15</t>
  </si>
  <si>
    <t>Filtry závitové DN 20</t>
  </si>
  <si>
    <t>Kohouty kulové DN 20</t>
  </si>
  <si>
    <t>Dodávka a montáž potrubí z měděných trubek D 15 mm, včetně spojovacích fitingů a pomocného materiálu</t>
  </si>
  <si>
    <t xml:space="preserve">Dodávka a montáž potrubí z měděných trubek D 22 mm, včetně spojovacích fitingů a pomocného materiálu </t>
  </si>
  <si>
    <t>733223301</t>
  </si>
  <si>
    <t>733223302</t>
  </si>
  <si>
    <t>733223303</t>
  </si>
  <si>
    <t>734291123</t>
  </si>
  <si>
    <t>Dodávka kotle - plynový závěsný kondenzační - tepelný výkon pro vytápění 2,4 - 16 kW, s průtokovým ohřevem vody - teplený výkon pro ohřev TUV 24 kW (např. Baxi Luna Platinum + 24)</t>
  </si>
  <si>
    <t xml:space="preserve">Spuštění otopného systému oprávněným revizním technikem </t>
  </si>
  <si>
    <t xml:space="preserve">Připojovací armatura středová pro otopné trubkové těleso </t>
  </si>
  <si>
    <t>R03</t>
  </si>
  <si>
    <t>731244493</t>
  </si>
  <si>
    <t>Montáž kotle plynového závěsného, kondenzačního o výkonu 28 kW</t>
  </si>
  <si>
    <t>R04</t>
  </si>
  <si>
    <t>R05</t>
  </si>
  <si>
    <t>R06</t>
  </si>
  <si>
    <t>R07</t>
  </si>
  <si>
    <t>R08</t>
  </si>
  <si>
    <t>R09</t>
  </si>
  <si>
    <t>R10</t>
  </si>
  <si>
    <t>735159230</t>
  </si>
  <si>
    <t>735164512</t>
  </si>
  <si>
    <t>Montáž otopných těles trubkových koupelnových</t>
  </si>
  <si>
    <t>Ing.Peikertová</t>
  </si>
  <si>
    <t>Stavební výpomoce</t>
  </si>
  <si>
    <t>BYT SLEZSKÁ 16, OSTRAVA - HRABŮVKA</t>
  </si>
  <si>
    <t>17.1.2022</t>
  </si>
  <si>
    <t>783614551</t>
  </si>
  <si>
    <t>Základní jednonásobný syntetický nátěr potrubí DN do 50 mm</t>
  </si>
  <si>
    <t>Krycí dvojnásobný syntetický nátěr potrubí DN do 50 mm</t>
  </si>
  <si>
    <t>Vytvoření prostupů přes 0,02 do 0,05 m2 ve zdech cihelných nosných i nenosných</t>
  </si>
  <si>
    <t>Vysekání rýh pro montáž trubek a kabelů v cihelných zdech hl přes 5 do 7 cm a š přes 7 do 10 cm</t>
  </si>
  <si>
    <t>Vyspravení celoplošné cementovou maltou vnitřních stěn</t>
  </si>
  <si>
    <t>m2</t>
  </si>
  <si>
    <t>Zdroj tepla</t>
  </si>
  <si>
    <t>998731201</t>
  </si>
  <si>
    <t>součet</t>
  </si>
  <si>
    <t>Dodávka a montáž - regulátor prostorový s týdenním režimem</t>
  </si>
  <si>
    <t>Montáž otopných těles panelových dvojitých délky do 1500 mm</t>
  </si>
  <si>
    <t>Otopné těleso provedení ventil kompakt 22 vk (vkl) 600/600 - výšky 600 mm a délky 600 mm</t>
  </si>
  <si>
    <t>Otopné těleso provedení ventil kompakt 22 vk (vkl) 600/1000 - výšky 600 mm a délky 1000 mm</t>
  </si>
  <si>
    <t xml:space="preserve">Otopné těleso trubkové koupelnové - otopný žebřík - výšky 1800 mm a šířky 600 mm </t>
  </si>
  <si>
    <t xml:space="preserve">Dodávka a montáž potrubí z měděných trubek D 18 mm, včetně spojovacích fitingů a pomocného materiálu </t>
  </si>
  <si>
    <t>Montáž armatur se dvěma závity DN 15</t>
  </si>
  <si>
    <t>734261417</t>
  </si>
  <si>
    <t>Šroubení regulační radiátorové rohové G 1/2 s vypouštěním</t>
  </si>
  <si>
    <t>734211120</t>
  </si>
  <si>
    <t>Ventil závitový odvzdušňovací G 1/2 PN 14 do 120°C automatický</t>
  </si>
  <si>
    <t>722232044</t>
  </si>
  <si>
    <t>Ventil zpětný DN 15</t>
  </si>
  <si>
    <t>Kohouty kulové DN 15</t>
  </si>
  <si>
    <t>Doplňovací armatura VH06</t>
  </si>
  <si>
    <t>734242412</t>
  </si>
  <si>
    <t>722234264</t>
  </si>
  <si>
    <t>722232043</t>
  </si>
  <si>
    <t>Přesun hmot procentní pro armatury v objektech v do 6 m</t>
  </si>
  <si>
    <t xml:space="preserve">Přesun hmot procentní pro otopná tělesa v objektech v do 6 m	</t>
  </si>
  <si>
    <t>Přesun hmot procentní pro rozvody potrubí v objektech v do 6 m</t>
  </si>
  <si>
    <t>Přesun hmot procentní pro kotelny v objektech v do 6 m</t>
  </si>
  <si>
    <t>731 Zdroj tepla</t>
  </si>
  <si>
    <t>VYTÁPĚNÍ - INVESTICE</t>
  </si>
  <si>
    <t>612111111 R01</t>
  </si>
  <si>
    <t>R02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</si>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</sst>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0.0"/>
    <numFmt numFmtId="166" formatCode="#,##0\ &quot;Kč&quot;"/>
  </numFmts>
  <fonts count="40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sz val="10"/>
      <color indexed="9"/>
      <name val="Arial CE"/>
    </font>
    <font>
      <b/>
      <i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</fonts>
  <fills count="2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3">
    <xf numFmtId="0" fontId="0" fillId="0" borderId="0"/>
    <xf numFmtId="0" fontId="10" fillId="0" borderId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5" borderId="0" applyNumberFormat="0" applyBorder="0" applyAlignment="0" applyProtection="0"/>
    <xf numFmtId="0" fontId="22" fillId="7" borderId="0" applyNumberFormat="0" applyBorder="0" applyAlignment="0" applyProtection="0"/>
    <xf numFmtId="0" fontId="22" fillId="4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7" borderId="0" applyNumberFormat="0" applyBorder="0" applyAlignment="0" applyProtection="0"/>
    <xf numFmtId="0" fontId="22" fillId="5" borderId="0" applyNumberFormat="0" applyBorder="0" applyAlignment="0" applyProtection="0"/>
    <xf numFmtId="0" fontId="23" fillId="7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9" borderId="0" applyNumberFormat="0" applyBorder="0" applyAlignment="0" applyProtection="0"/>
    <xf numFmtId="0" fontId="23" fillId="7" borderId="0" applyNumberFormat="0" applyBorder="0" applyAlignment="0" applyProtection="0"/>
    <xf numFmtId="0" fontId="23" fillId="4" borderId="0" applyNumberFormat="0" applyBorder="0" applyAlignment="0" applyProtection="0"/>
    <xf numFmtId="0" fontId="24" fillId="0" borderId="61" applyNumberFormat="0" applyFill="0" applyAlignment="0" applyProtection="0"/>
    <xf numFmtId="0" fontId="25" fillId="12" borderId="0" applyNumberFormat="0" applyBorder="0" applyAlignment="0" applyProtection="0"/>
    <xf numFmtId="0" fontId="26" fillId="13" borderId="62" applyNumberFormat="0" applyAlignment="0" applyProtection="0"/>
    <xf numFmtId="0" fontId="27" fillId="0" borderId="63" applyNumberFormat="0" applyFill="0" applyAlignment="0" applyProtection="0"/>
    <xf numFmtId="0" fontId="28" fillId="0" borderId="64" applyNumberFormat="0" applyFill="0" applyAlignment="0" applyProtection="0"/>
    <xf numFmtId="0" fontId="29" fillId="0" borderId="65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8" borderId="0" applyNumberFormat="0" applyBorder="0" applyAlignment="0" applyProtection="0"/>
    <xf numFmtId="0" fontId="1" fillId="5" borderId="66" applyNumberFormat="0" applyFont="0" applyAlignment="0" applyProtection="0"/>
    <xf numFmtId="0" fontId="32" fillId="0" borderId="67" applyNumberFormat="0" applyFill="0" applyAlignment="0" applyProtection="0"/>
    <xf numFmtId="0" fontId="33" fillId="7" borderId="0" applyNumberFormat="0" applyBorder="0" applyAlignment="0" applyProtection="0"/>
    <xf numFmtId="0" fontId="32" fillId="0" borderId="0" applyNumberFormat="0" applyFill="0" applyBorder="0" applyAlignment="0" applyProtection="0"/>
    <xf numFmtId="0" fontId="34" fillId="8" borderId="68" applyNumberFormat="0" applyAlignment="0" applyProtection="0"/>
    <xf numFmtId="0" fontId="35" fillId="14" borderId="68" applyNumberFormat="0" applyAlignment="0" applyProtection="0"/>
    <xf numFmtId="0" fontId="36" fillId="14" borderId="69" applyNumberFormat="0" applyAlignment="0" applyProtection="0"/>
    <xf numFmtId="0" fontId="37" fillId="0" borderId="0" applyNumberFormat="0" applyFill="0" applyBorder="0" applyAlignment="0" applyProtection="0"/>
    <xf numFmtId="0" fontId="23" fillId="15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</cellStyleXfs>
  <cellXfs count="315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0" fillId="0" borderId="1" xfId="0" applyBorder="1" applyAlignment="1">
      <alignment horizontal="centerContinuous"/>
    </xf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1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1" fillId="2" borderId="8" xfId="0" applyNumberFormat="1" applyFont="1" applyFill="1" applyBorder="1"/>
    <xf numFmtId="0" fontId="1" fillId="2" borderId="9" xfId="0" applyFont="1" applyFill="1" applyBorder="1"/>
    <xf numFmtId="0" fontId="1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0" fillId="0" borderId="0" xfId="0" applyFill="1"/>
    <xf numFmtId="49" fontId="1" fillId="2" borderId="13" xfId="0" applyNumberFormat="1" applyFont="1" applyFill="1" applyBorder="1"/>
    <xf numFmtId="0" fontId="3" fillId="2" borderId="0" xfId="0" applyFont="1" applyFill="1" applyBorder="1"/>
    <xf numFmtId="0" fontId="1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4" fillId="0" borderId="16" xfId="0" applyFont="1" applyBorder="1" applyAlignment="1">
      <alignment horizontal="left"/>
    </xf>
    <xf numFmtId="0" fontId="0" fillId="0" borderId="0" xfId="0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1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0" fillId="0" borderId="0" xfId="0" applyNumberFormat="1"/>
    <xf numFmtId="0" fontId="4" fillId="0" borderId="7" xfId="0" applyFont="1" applyBorder="1"/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0" fillId="0" borderId="19" xfId="0" applyBorder="1" applyAlignment="1">
      <alignment horizontal="centerContinuous" vertical="center"/>
    </xf>
    <xf numFmtId="0" fontId="0" fillId="0" borderId="20" xfId="0" applyBorder="1" applyAlignment="1">
      <alignment horizontal="centerContinuous" vertical="center"/>
    </xf>
    <xf numFmtId="0" fontId="7" fillId="2" borderId="21" xfId="0" applyFont="1" applyFill="1" applyBorder="1" applyAlignment="1">
      <alignment horizontal="left"/>
    </xf>
    <xf numFmtId="0" fontId="0" fillId="2" borderId="22" xfId="0" applyFill="1" applyBorder="1" applyAlignment="1">
      <alignment horizontal="left"/>
    </xf>
    <xf numFmtId="0" fontId="0" fillId="2" borderId="23" xfId="0" applyFill="1" applyBorder="1" applyAlignment="1">
      <alignment horizontal="centerContinuous"/>
    </xf>
    <xf numFmtId="0" fontId="7" fillId="2" borderId="22" xfId="0" applyFont="1" applyFill="1" applyBorder="1" applyAlignment="1">
      <alignment horizontal="centerContinuous"/>
    </xf>
    <xf numFmtId="0" fontId="0" fillId="2" borderId="22" xfId="0" applyFill="1" applyBorder="1" applyAlignment="1">
      <alignment horizontal="centerContinuous"/>
    </xf>
    <xf numFmtId="0" fontId="0" fillId="0" borderId="24" xfId="0" applyBorder="1"/>
    <xf numFmtId="0" fontId="0" fillId="0" borderId="25" xfId="0" applyBorder="1"/>
    <xf numFmtId="3" fontId="0" fillId="0" borderId="6" xfId="0" applyNumberFormat="1" applyBorder="1"/>
    <xf numFmtId="0" fontId="0" fillId="0" borderId="2" xfId="0" applyBorder="1"/>
    <xf numFmtId="3" fontId="0" fillId="0" borderId="4" xfId="0" applyNumberFormat="1" applyBorder="1"/>
    <xf numFmtId="0" fontId="0" fillId="0" borderId="3" xfId="0" applyBorder="1"/>
    <xf numFmtId="0" fontId="0" fillId="0" borderId="7" xfId="0" applyBorder="1"/>
    <xf numFmtId="3" fontId="0" fillId="0" borderId="9" xfId="0" applyNumberFormat="1" applyBorder="1"/>
    <xf numFmtId="0" fontId="0" fillId="0" borderId="8" xfId="0" applyBorder="1"/>
    <xf numFmtId="0" fontId="0" fillId="0" borderId="26" xfId="0" applyBorder="1"/>
    <xf numFmtId="0" fontId="0" fillId="0" borderId="25" xfId="0" applyBorder="1" applyAlignment="1">
      <alignment shrinkToFit="1"/>
    </xf>
    <xf numFmtId="0" fontId="0" fillId="0" borderId="27" xfId="0" applyBorder="1"/>
    <xf numFmtId="0" fontId="8" fillId="0" borderId="7" xfId="0" applyFont="1" applyBorder="1"/>
    <xf numFmtId="0" fontId="0" fillId="0" borderId="12" xfId="0" applyBorder="1"/>
    <xf numFmtId="3" fontId="0" fillId="0" borderId="30" xfId="0" applyNumberFormat="1" applyBorder="1"/>
    <xf numFmtId="0" fontId="0" fillId="0" borderId="28" xfId="0" applyBorder="1"/>
    <xf numFmtId="3" fontId="0" fillId="0" borderId="31" xfId="0" applyNumberFormat="1" applyBorder="1"/>
    <xf numFmtId="0" fontId="0" fillId="0" borderId="29" xfId="0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0" fillId="0" borderId="13" xfId="0" applyBorder="1"/>
    <xf numFmtId="0" fontId="0" fillId="0" borderId="34" xfId="0" applyBorder="1"/>
    <xf numFmtId="0" fontId="0" fillId="0" borderId="35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0" xfId="0" applyFill="1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165" fontId="0" fillId="0" borderId="40" xfId="0" applyNumberFormat="1" applyBorder="1" applyAlignment="1">
      <alignment horizontal="right"/>
    </xf>
    <xf numFmtId="0" fontId="0" fillId="0" borderId="40" xfId="0" applyBorder="1"/>
    <xf numFmtId="0" fontId="0" fillId="0" borderId="9" xfId="0" applyBorder="1"/>
    <xf numFmtId="165" fontId="0" fillId="0" borderId="8" xfId="0" applyNumberForma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10" fillId="0" borderId="45" xfId="1" applyBorder="1"/>
    <xf numFmtId="0" fontId="10" fillId="0" borderId="45" xfId="1" applyBorder="1" applyAlignment="1">
      <alignment horizontal="right"/>
    </xf>
    <xf numFmtId="0" fontId="10" fillId="0" borderId="46" xfId="1" applyFont="1" applyBorder="1"/>
    <xf numFmtId="0" fontId="0" fillId="0" borderId="45" xfId="0" applyNumberFormat="1" applyBorder="1" applyAlignment="1">
      <alignment horizontal="left"/>
    </xf>
    <xf numFmtId="0" fontId="0" fillId="0" borderId="47" xfId="0" applyNumberFormat="1" applyBorder="1"/>
    <xf numFmtId="0" fontId="3" fillId="0" borderId="50" xfId="1" applyFont="1" applyBorder="1"/>
    <xf numFmtId="0" fontId="10" fillId="0" borderId="50" xfId="1" applyBorder="1"/>
    <xf numFmtId="0" fontId="10" fillId="0" borderId="50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21" xfId="0" applyNumberFormat="1" applyFont="1" applyFill="1" applyBorder="1" applyAlignment="1">
      <alignment horizontal="center"/>
    </xf>
    <xf numFmtId="0" fontId="7" fillId="2" borderId="22" xfId="0" applyFont="1" applyFill="1" applyBorder="1" applyAlignment="1">
      <alignment horizontal="center"/>
    </xf>
    <xf numFmtId="0" fontId="7" fillId="2" borderId="23" xfId="0" applyFont="1" applyFill="1" applyBorder="1" applyAlignment="1">
      <alignment horizontal="center"/>
    </xf>
    <xf numFmtId="0" fontId="7" fillId="2" borderId="53" xfId="0" applyFont="1" applyFill="1" applyBorder="1" applyAlignment="1">
      <alignment horizontal="center"/>
    </xf>
    <xf numFmtId="0" fontId="7" fillId="2" borderId="54" xfId="0" applyFont="1" applyFill="1" applyBorder="1" applyAlignment="1">
      <alignment horizontal="center"/>
    </xf>
    <xf numFmtId="0" fontId="7" fillId="2" borderId="55" xfId="0" applyFont="1" applyFill="1" applyBorder="1" applyAlignment="1">
      <alignment horizontal="center"/>
    </xf>
    <xf numFmtId="0" fontId="7" fillId="0" borderId="0" xfId="0" applyFont="1"/>
    <xf numFmtId="3" fontId="2" fillId="0" borderId="0" xfId="0" applyNumberFormat="1" applyFont="1" applyAlignment="1">
      <alignment horizontal="centerContinuous"/>
    </xf>
    <xf numFmtId="0" fontId="0" fillId="2" borderId="33" xfId="0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8" fillId="0" borderId="27" xfId="0" applyFont="1" applyBorder="1"/>
    <xf numFmtId="0" fontId="8" fillId="0" borderId="25" xfId="0" applyFont="1" applyBorder="1"/>
    <xf numFmtId="0" fontId="8" fillId="0" borderId="17" xfId="0" applyFont="1" applyBorder="1"/>
    <xf numFmtId="3" fontId="8" fillId="0" borderId="26" xfId="0" applyNumberFormat="1" applyFont="1" applyBorder="1" applyAlignment="1">
      <alignment horizontal="right"/>
    </xf>
    <xf numFmtId="165" fontId="8" fillId="0" borderId="10" xfId="0" applyNumberFormat="1" applyFont="1" applyBorder="1" applyAlignment="1">
      <alignment horizontal="right"/>
    </xf>
    <xf numFmtId="3" fontId="8" fillId="0" borderId="36" xfId="0" applyNumberFormat="1" applyFont="1" applyBorder="1" applyAlignment="1">
      <alignment horizontal="right"/>
    </xf>
    <xf numFmtId="4" fontId="8" fillId="0" borderId="25" xfId="0" applyNumberFormat="1" applyFont="1" applyBorder="1" applyAlignment="1">
      <alignment horizontal="right"/>
    </xf>
    <xf numFmtId="3" fontId="8" fillId="0" borderId="17" xfId="0" applyNumberFormat="1" applyFont="1" applyBorder="1" applyAlignment="1">
      <alignment horizontal="right"/>
    </xf>
    <xf numFmtId="0" fontId="0" fillId="2" borderId="28" xfId="0" applyFill="1" applyBorder="1"/>
    <xf numFmtId="0" fontId="7" fillId="2" borderId="31" xfId="0" applyFont="1" applyFill="1" applyBorder="1"/>
    <xf numFmtId="0" fontId="0" fillId="2" borderId="31" xfId="0" applyFill="1" applyBorder="1"/>
    <xf numFmtId="4" fontId="0" fillId="2" borderId="42" xfId="0" applyNumberFormat="1" applyFill="1" applyBorder="1"/>
    <xf numFmtId="4" fontId="0" fillId="2" borderId="28" xfId="0" applyNumberFormat="1" applyFill="1" applyBorder="1"/>
    <xf numFmtId="4" fontId="0" fillId="2" borderId="31" xfId="0" applyNumberForma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0" fillId="0" borderId="0" xfId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11" fillId="0" borderId="46" xfId="1" applyFont="1" applyBorder="1" applyAlignment="1">
      <alignment horizontal="right"/>
    </xf>
    <xf numFmtId="0" fontId="10" fillId="0" borderId="47" xfId="1" applyBorder="1"/>
    <xf numFmtId="0" fontId="11" fillId="0" borderId="0" xfId="1" applyFont="1"/>
    <xf numFmtId="0" fontId="10" fillId="0" borderId="0" xfId="1" applyFont="1"/>
    <xf numFmtId="0" fontId="10" fillId="0" borderId="0" xfId="1" applyAlignment="1">
      <alignment horizontal="right"/>
    </xf>
    <xf numFmtId="0" fontId="10" fillId="0" borderId="0" xfId="1" applyAlignment="1"/>
    <xf numFmtId="49" fontId="15" fillId="2" borderId="10" xfId="1" applyNumberFormat="1" applyFont="1" applyFill="1" applyBorder="1"/>
    <xf numFmtId="0" fontId="15" fillId="2" borderId="8" xfId="1" applyFont="1" applyFill="1" applyBorder="1" applyAlignment="1">
      <alignment horizontal="center"/>
    </xf>
    <xf numFmtId="0" fontId="15" fillId="2" borderId="8" xfId="1" applyNumberFormat="1" applyFont="1" applyFill="1" applyBorder="1" applyAlignment="1">
      <alignment horizontal="center"/>
    </xf>
    <xf numFmtId="0" fontId="15" fillId="2" borderId="10" xfId="1" applyFont="1" applyFill="1" applyBorder="1" applyAlignment="1">
      <alignment horizontal="center"/>
    </xf>
    <xf numFmtId="0" fontId="7" fillId="0" borderId="56" xfId="1" applyFont="1" applyBorder="1" applyAlignment="1">
      <alignment horizontal="center"/>
    </xf>
    <xf numFmtId="49" fontId="7" fillId="0" borderId="56" xfId="1" applyNumberFormat="1" applyFont="1" applyBorder="1" applyAlignment="1">
      <alignment horizontal="left"/>
    </xf>
    <xf numFmtId="0" fontId="7" fillId="0" borderId="15" xfId="1" applyFont="1" applyBorder="1"/>
    <xf numFmtId="0" fontId="10" fillId="0" borderId="9" xfId="1" applyBorder="1" applyAlignment="1">
      <alignment horizontal="center"/>
    </xf>
    <xf numFmtId="0" fontId="10" fillId="0" borderId="9" xfId="1" applyNumberFormat="1" applyBorder="1" applyAlignment="1">
      <alignment horizontal="right"/>
    </xf>
    <xf numFmtId="0" fontId="10" fillId="0" borderId="8" xfId="1" applyNumberFormat="1" applyBorder="1"/>
    <xf numFmtId="0" fontId="10" fillId="0" borderId="0" xfId="1" applyNumberFormat="1"/>
    <xf numFmtId="0" fontId="16" fillId="0" borderId="0" xfId="1" applyFont="1"/>
    <xf numFmtId="0" fontId="18" fillId="0" borderId="0" xfId="1" applyFont="1"/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10" fillId="2" borderId="9" xfId="1" applyFill="1" applyBorder="1" applyAlignment="1">
      <alignment horizontal="center"/>
    </xf>
    <xf numFmtId="4" fontId="10" fillId="2" borderId="9" xfId="1" applyNumberFormat="1" applyFill="1" applyBorder="1" applyAlignment="1">
      <alignment horizontal="right"/>
    </xf>
    <xf numFmtId="4" fontId="7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16" fontId="3" fillId="2" borderId="9" xfId="0" applyNumberFormat="1" applyFont="1" applyFill="1" applyBorder="1"/>
    <xf numFmtId="49" fontId="19" fillId="19" borderId="10" xfId="1" applyNumberFormat="1" applyFont="1" applyFill="1" applyBorder="1" applyAlignment="1">
      <alignment horizontal="left"/>
    </xf>
    <xf numFmtId="0" fontId="10" fillId="0" borderId="0" xfId="1"/>
    <xf numFmtId="0" fontId="16" fillId="0" borderId="0" xfId="1" applyFont="1"/>
    <xf numFmtId="0" fontId="18" fillId="0" borderId="0" xfId="1" applyFont="1"/>
    <xf numFmtId="49" fontId="7" fillId="0" borderId="56" xfId="1" applyNumberFormat="1" applyFont="1" applyBorder="1" applyAlignment="1">
      <alignment horizontal="left"/>
    </xf>
    <xf numFmtId="0" fontId="7" fillId="0" borderId="15" xfId="1" applyFont="1" applyBorder="1"/>
    <xf numFmtId="0" fontId="10" fillId="0" borderId="9" xfId="1" applyBorder="1" applyAlignment="1">
      <alignment horizontal="center"/>
    </xf>
    <xf numFmtId="0" fontId="10" fillId="0" borderId="9" xfId="1" applyNumberFormat="1" applyBorder="1" applyAlignment="1">
      <alignment horizontal="right"/>
    </xf>
    <xf numFmtId="0" fontId="10" fillId="0" borderId="8" xfId="1" applyNumberFormat="1" applyBorder="1"/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10" fillId="2" borderId="9" xfId="1" applyFill="1" applyBorder="1" applyAlignment="1">
      <alignment horizontal="center"/>
    </xf>
    <xf numFmtId="4" fontId="10" fillId="2" borderId="9" xfId="1" applyNumberFormat="1" applyFill="1" applyBorder="1" applyAlignment="1">
      <alignment horizontal="right"/>
    </xf>
    <xf numFmtId="4" fontId="7" fillId="2" borderId="10" xfId="1" applyNumberFormat="1" applyFont="1" applyFill="1" applyBorder="1"/>
    <xf numFmtId="0" fontId="0" fillId="0" borderId="0" xfId="0" applyBorder="1"/>
    <xf numFmtId="0" fontId="10" fillId="0" borderId="0" xfId="1"/>
    <xf numFmtId="49" fontId="7" fillId="0" borderId="56" xfId="1" applyNumberFormat="1" applyFont="1" applyBorder="1" applyAlignment="1">
      <alignment horizontal="left"/>
    </xf>
    <xf numFmtId="0" fontId="7" fillId="0" borderId="15" xfId="1" applyFont="1" applyBorder="1"/>
    <xf numFmtId="0" fontId="10" fillId="0" borderId="9" xfId="1" applyBorder="1" applyAlignment="1">
      <alignment horizontal="center"/>
    </xf>
    <xf numFmtId="0" fontId="10" fillId="0" borderId="9" xfId="1" applyNumberFormat="1" applyBorder="1" applyAlignment="1">
      <alignment horizontal="right"/>
    </xf>
    <xf numFmtId="0" fontId="10" fillId="0" borderId="8" xfId="1" applyNumberFormat="1" applyBorder="1"/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10" fillId="2" borderId="9" xfId="1" applyFill="1" applyBorder="1" applyAlignment="1">
      <alignment horizontal="center"/>
    </xf>
    <xf numFmtId="4" fontId="10" fillId="2" borderId="9" xfId="1" applyNumberFormat="1" applyFill="1" applyBorder="1" applyAlignment="1">
      <alignment horizontal="right"/>
    </xf>
    <xf numFmtId="4" fontId="7" fillId="2" borderId="10" xfId="1" applyNumberFormat="1" applyFont="1" applyFill="1" applyBorder="1"/>
    <xf numFmtId="0" fontId="10" fillId="0" borderId="0" xfId="1"/>
    <xf numFmtId="0" fontId="16" fillId="0" borderId="0" xfId="1" applyFont="1"/>
    <xf numFmtId="3" fontId="10" fillId="0" borderId="0" xfId="1" applyNumberFormat="1"/>
    <xf numFmtId="49" fontId="7" fillId="0" borderId="56" xfId="1" applyNumberFormat="1" applyFont="1" applyFill="1" applyBorder="1" applyAlignment="1">
      <alignment horizontal="left"/>
    </xf>
    <xf numFmtId="0" fontId="7" fillId="0" borderId="15" xfId="1" applyFont="1" applyFill="1" applyBorder="1"/>
    <xf numFmtId="0" fontId="10" fillId="0" borderId="9" xfId="1" applyFill="1" applyBorder="1" applyAlignment="1">
      <alignment horizontal="center"/>
    </xf>
    <xf numFmtId="0" fontId="10" fillId="0" borderId="9" xfId="1" applyNumberFormat="1" applyFill="1" applyBorder="1" applyAlignment="1">
      <alignment horizontal="right"/>
    </xf>
    <xf numFmtId="0" fontId="10" fillId="0" borderId="8" xfId="1" applyNumberFormat="1" applyFill="1" applyBorder="1"/>
    <xf numFmtId="0" fontId="0" fillId="0" borderId="0" xfId="0" applyBorder="1"/>
    <xf numFmtId="0" fontId="10" fillId="0" borderId="0" xfId="1"/>
    <xf numFmtId="0" fontId="16" fillId="0" borderId="0" xfId="1" applyFont="1"/>
    <xf numFmtId="0" fontId="18" fillId="0" borderId="0" xfId="1" applyFont="1"/>
    <xf numFmtId="3" fontId="10" fillId="0" borderId="0" xfId="1" applyNumberFormat="1"/>
    <xf numFmtId="0" fontId="7" fillId="0" borderId="56" xfId="1" applyFont="1" applyFill="1" applyBorder="1" applyAlignment="1">
      <alignment horizontal="center"/>
    </xf>
    <xf numFmtId="0" fontId="10" fillId="0" borderId="9" xfId="1" applyNumberFormat="1" applyFill="1" applyBorder="1" applyAlignment="1">
      <alignment horizontal="right"/>
    </xf>
    <xf numFmtId="0" fontId="10" fillId="0" borderId="10" xfId="1" applyFill="1" applyBorder="1" applyAlignment="1">
      <alignment horizontal="center"/>
    </xf>
    <xf numFmtId="0" fontId="19" fillId="19" borderId="15" xfId="1" applyFont="1" applyFill="1" applyBorder="1"/>
    <xf numFmtId="0" fontId="10" fillId="19" borderId="9" xfId="1" applyFill="1" applyBorder="1" applyAlignment="1">
      <alignment horizontal="center"/>
    </xf>
    <xf numFmtId="4" fontId="10" fillId="19" borderId="9" xfId="1" applyNumberFormat="1" applyFill="1" applyBorder="1" applyAlignment="1">
      <alignment horizontal="right"/>
    </xf>
    <xf numFmtId="4" fontId="10" fillId="19" borderId="8" xfId="1" applyNumberFormat="1" applyFill="1" applyBorder="1" applyAlignment="1">
      <alignment horizontal="right"/>
    </xf>
    <xf numFmtId="4" fontId="7" fillId="19" borderId="10" xfId="1" applyNumberFormat="1" applyFont="1" applyFill="1" applyBorder="1"/>
    <xf numFmtId="0" fontId="7" fillId="0" borderId="10" xfId="1" applyFont="1" applyFill="1" applyBorder="1" applyAlignment="1">
      <alignment horizontal="center"/>
    </xf>
    <xf numFmtId="16" fontId="5" fillId="2" borderId="9" xfId="0" applyNumberFormat="1" applyFont="1" applyFill="1" applyBorder="1"/>
    <xf numFmtId="0" fontId="10" fillId="20" borderId="0" xfId="1" applyFill="1"/>
    <xf numFmtId="0" fontId="10" fillId="20" borderId="0" xfId="1" applyFill="1" applyBorder="1"/>
    <xf numFmtId="0" fontId="14" fillId="0" borderId="0" xfId="1" applyFont="1" applyFill="1" applyAlignment="1">
      <alignment horizontal="centerContinuous"/>
    </xf>
    <xf numFmtId="0" fontId="10" fillId="0" borderId="45" xfId="1" applyFill="1" applyBorder="1" applyAlignment="1">
      <alignment horizontal="left"/>
    </xf>
    <xf numFmtId="0" fontId="10" fillId="0" borderId="0" xfId="1" applyFill="1"/>
    <xf numFmtId="0" fontId="10" fillId="0" borderId="0" xfId="1" applyFill="1" applyBorder="1"/>
    <xf numFmtId="0" fontId="21" fillId="0" borderId="0" xfId="1" applyFont="1" applyFill="1" applyBorder="1"/>
    <xf numFmtId="0" fontId="15" fillId="19" borderId="8" xfId="1" applyFont="1" applyFill="1" applyBorder="1" applyAlignment="1">
      <alignment horizontal="center"/>
    </xf>
    <xf numFmtId="49" fontId="0" fillId="0" borderId="13" xfId="0" applyNumberFormat="1" applyBorder="1"/>
    <xf numFmtId="49" fontId="7" fillId="0" borderId="10" xfId="1" applyNumberFormat="1" applyFont="1" applyBorder="1" applyAlignment="1">
      <alignment horizontal="left"/>
    </xf>
    <xf numFmtId="0" fontId="7" fillId="0" borderId="10" xfId="1" applyFont="1" applyBorder="1"/>
    <xf numFmtId="0" fontId="10" fillId="0" borderId="10" xfId="1" applyBorder="1" applyAlignment="1">
      <alignment horizontal="center"/>
    </xf>
    <xf numFmtId="0" fontId="10" fillId="0" borderId="10" xfId="1" applyNumberFormat="1" applyFill="1" applyBorder="1" applyAlignment="1">
      <alignment horizontal="right"/>
    </xf>
    <xf numFmtId="0" fontId="10" fillId="0" borderId="10" xfId="1" applyNumberFormat="1" applyBorder="1"/>
    <xf numFmtId="49" fontId="1" fillId="0" borderId="10" xfId="1" applyNumberFormat="1" applyFont="1" applyBorder="1" applyAlignment="1">
      <alignment horizontal="left"/>
    </xf>
    <xf numFmtId="0" fontId="17" fillId="0" borderId="0" xfId="1" applyFont="1"/>
    <xf numFmtId="0" fontId="1" fillId="0" borderId="10" xfId="0" applyFont="1" applyBorder="1"/>
    <xf numFmtId="2" fontId="1" fillId="0" borderId="10" xfId="0" applyNumberFormat="1" applyFont="1" applyBorder="1"/>
    <xf numFmtId="0" fontId="3" fillId="0" borderId="45" xfId="1" applyFont="1" applyBorder="1"/>
    <xf numFmtId="0" fontId="39" fillId="0" borderId="10" xfId="0" applyFont="1" applyBorder="1" applyAlignment="1">
      <alignment horizontal="left"/>
    </xf>
    <xf numFmtId="0" fontId="39" fillId="0" borderId="10" xfId="0" applyFont="1" applyBorder="1" applyAlignment="1">
      <alignment wrapText="1"/>
    </xf>
    <xf numFmtId="0" fontId="39" fillId="0" borderId="10" xfId="0" applyFont="1" applyBorder="1"/>
    <xf numFmtId="0" fontId="8" fillId="0" borderId="59" xfId="1" applyFont="1" applyFill="1" applyBorder="1" applyAlignment="1">
      <alignment horizontal="center" vertical="top"/>
    </xf>
    <xf numFmtId="4" fontId="1" fillId="0" borderId="59" xfId="1" applyNumberFormat="1" applyFont="1" applyFill="1" applyBorder="1" applyAlignment="1">
      <alignment horizontal="right"/>
    </xf>
    <xf numFmtId="0" fontId="8" fillId="0" borderId="59" xfId="1" applyFont="1" applyFill="1" applyBorder="1" applyAlignment="1">
      <alignment horizontal="center"/>
    </xf>
    <xf numFmtId="0" fontId="10" fillId="0" borderId="59" xfId="1" applyFont="1" applyFill="1" applyBorder="1" applyAlignment="1">
      <alignment horizontal="center" vertical="top"/>
    </xf>
    <xf numFmtId="49" fontId="10" fillId="0" borderId="59" xfId="1" applyNumberFormat="1" applyFont="1" applyFill="1" applyBorder="1" applyAlignment="1">
      <alignment horizontal="left" vertical="top"/>
    </xf>
    <xf numFmtId="0" fontId="10" fillId="0" borderId="59" xfId="1" applyFont="1" applyBorder="1" applyAlignment="1">
      <alignment vertical="top" wrapText="1"/>
    </xf>
    <xf numFmtId="49" fontId="10" fillId="0" borderId="59" xfId="1" applyNumberFormat="1" applyFont="1" applyFill="1" applyBorder="1" applyAlignment="1">
      <alignment horizontal="center" shrinkToFit="1"/>
    </xf>
    <xf numFmtId="4" fontId="10" fillId="0" borderId="59" xfId="1" applyNumberFormat="1" applyFont="1" applyBorder="1" applyAlignment="1">
      <alignment horizontal="right"/>
    </xf>
    <xf numFmtId="4" fontId="10" fillId="0" borderId="59" xfId="1" applyNumberFormat="1" applyFont="1" applyFill="1" applyBorder="1" applyAlignment="1">
      <alignment horizontal="right"/>
    </xf>
    <xf numFmtId="4" fontId="10" fillId="0" borderId="59" xfId="1" applyNumberFormat="1" applyFont="1" applyBorder="1"/>
    <xf numFmtId="4" fontId="10" fillId="0" borderId="40" xfId="1" applyNumberFormat="1" applyFont="1" applyFill="1" applyBorder="1" applyAlignment="1">
      <alignment horizontal="right"/>
    </xf>
    <xf numFmtId="0" fontId="10" fillId="0" borderId="60" xfId="1" applyFont="1" applyBorder="1" applyAlignment="1">
      <alignment vertical="top" wrapText="1"/>
    </xf>
    <xf numFmtId="0" fontId="10" fillId="0" borderId="59" xfId="1" applyFont="1" applyFill="1" applyBorder="1" applyAlignment="1">
      <alignment vertical="top" wrapText="1"/>
    </xf>
    <xf numFmtId="4" fontId="10" fillId="0" borderId="59" xfId="1" applyNumberFormat="1" applyFont="1" applyFill="1" applyBorder="1"/>
    <xf numFmtId="0" fontId="10" fillId="0" borderId="10" xfId="1" applyFont="1" applyFill="1" applyBorder="1" applyAlignment="1">
      <alignment horizontal="center" vertical="top"/>
    </xf>
    <xf numFmtId="0" fontId="10" fillId="0" borderId="59" xfId="1" applyFont="1" applyFill="1" applyBorder="1" applyAlignment="1">
      <alignment horizontal="center"/>
    </xf>
    <xf numFmtId="49" fontId="10" fillId="0" borderId="59" xfId="1" applyNumberFormat="1" applyFont="1" applyBorder="1" applyAlignment="1">
      <alignment horizontal="center" shrinkToFit="1"/>
    </xf>
    <xf numFmtId="49" fontId="10" fillId="0" borderId="59" xfId="1" applyNumberFormat="1" applyFont="1" applyBorder="1" applyAlignment="1">
      <alignment horizontal="left" vertical="top"/>
    </xf>
    <xf numFmtId="49" fontId="10" fillId="0" borderId="59" xfId="1" applyNumberFormat="1" applyFont="1" applyFill="1" applyBorder="1" applyAlignment="1">
      <alignment horizontal="left"/>
    </xf>
    <xf numFmtId="49" fontId="10" fillId="0" borderId="59" xfId="1" applyNumberFormat="1" applyFont="1" applyBorder="1" applyAlignment="1">
      <alignment horizontal="left"/>
    </xf>
    <xf numFmtId="0" fontId="10" fillId="0" borderId="60" xfId="1" applyFont="1" applyBorder="1" applyAlignment="1">
      <alignment wrapText="1"/>
    </xf>
    <xf numFmtId="0" fontId="10" fillId="0" borderId="59" xfId="1" applyFont="1" applyFill="1" applyBorder="1" applyAlignment="1">
      <alignment wrapText="1"/>
    </xf>
    <xf numFmtId="0" fontId="10" fillId="0" borderId="59" xfId="1" applyFont="1" applyBorder="1" applyAlignment="1">
      <alignment wrapText="1"/>
    </xf>
    <xf numFmtId="0" fontId="1" fillId="0" borderId="10" xfId="1" applyFont="1" applyBorder="1" applyAlignment="1">
      <alignment wrapText="1"/>
    </xf>
    <xf numFmtId="0" fontId="1" fillId="0" borderId="10" xfId="1" applyFont="1" applyBorder="1" applyAlignment="1">
      <alignment horizontal="center"/>
    </xf>
    <xf numFmtId="4" fontId="1" fillId="0" borderId="59" xfId="1" applyNumberFormat="1" applyFont="1" applyBorder="1"/>
    <xf numFmtId="0" fontId="39" fillId="0" borderId="0" xfId="0" applyFont="1" applyAlignment="1">
      <alignment horizontal="left"/>
    </xf>
    <xf numFmtId="0" fontId="8" fillId="0" borderId="59" xfId="1" applyFont="1" applyBorder="1" applyAlignment="1">
      <alignment vertical="top" wrapText="1"/>
    </xf>
    <xf numFmtId="49" fontId="1" fillId="0" borderId="59" xfId="1" applyNumberFormat="1" applyFont="1" applyBorder="1" applyAlignment="1">
      <alignment horizontal="center" shrinkToFit="1"/>
    </xf>
    <xf numFmtId="0" fontId="1" fillId="0" borderId="10" xfId="1" applyFont="1" applyFill="1" applyBorder="1" applyAlignment="1">
      <alignment horizontal="center"/>
    </xf>
    <xf numFmtId="49" fontId="0" fillId="0" borderId="12" xfId="0" applyNumberFormat="1" applyFont="1" applyBorder="1"/>
    <xf numFmtId="0" fontId="0" fillId="0" borderId="0" xfId="0" applyFont="1" applyBorder="1"/>
    <xf numFmtId="3" fontId="0" fillId="0" borderId="35" xfId="0" applyNumberFormat="1" applyFont="1" applyBorder="1"/>
    <xf numFmtId="3" fontId="0" fillId="0" borderId="56" xfId="0" applyNumberFormat="1" applyFont="1" applyBorder="1"/>
    <xf numFmtId="3" fontId="0" fillId="0" borderId="57" xfId="0" applyNumberFormat="1" applyFont="1" applyBorder="1"/>
    <xf numFmtId="0" fontId="3" fillId="2" borderId="21" xfId="0" applyFont="1" applyFill="1" applyBorder="1"/>
    <xf numFmtId="0" fontId="3" fillId="2" borderId="22" xfId="0" applyFont="1" applyFill="1" applyBorder="1"/>
    <xf numFmtId="3" fontId="3" fillId="2" borderId="23" xfId="0" applyNumberFormat="1" applyFont="1" applyFill="1" applyBorder="1"/>
    <xf numFmtId="3" fontId="3" fillId="2" borderId="54" xfId="0" applyNumberFormat="1" applyFont="1" applyFill="1" applyBorder="1"/>
    <xf numFmtId="3" fontId="3" fillId="2" borderId="55" xfId="0" applyNumberFormat="1" applyFont="1" applyFill="1" applyBorder="1"/>
    <xf numFmtId="49" fontId="10" fillId="0" borderId="59" xfId="1" applyNumberFormat="1" applyFont="1" applyFill="1" applyBorder="1" applyAlignment="1"/>
    <xf numFmtId="4" fontId="0" fillId="0" borderId="56" xfId="0" applyNumberFormat="1" applyFont="1" applyBorder="1"/>
    <xf numFmtId="4" fontId="3" fillId="2" borderId="54" xfId="0" applyNumberFormat="1" applyFont="1" applyFill="1" applyBorder="1"/>
    <xf numFmtId="4" fontId="3" fillId="2" borderId="53" xfId="0" applyNumberFormat="1" applyFont="1" applyFill="1" applyBorder="1"/>
    <xf numFmtId="4" fontId="0" fillId="0" borderId="6" xfId="0" applyNumberFormat="1" applyBorder="1"/>
    <xf numFmtId="4" fontId="0" fillId="0" borderId="13" xfId="0" applyNumberFormat="1" applyFont="1" applyBorder="1"/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Font="1" applyBorder="1" applyAlignment="1">
      <alignment horizontal="center"/>
    </xf>
    <xf numFmtId="0" fontId="0" fillId="0" borderId="28" xfId="0" applyBorder="1" applyAlignment="1">
      <alignment horizontal="center" shrinkToFit="1"/>
    </xf>
    <xf numFmtId="0" fontId="0" fillId="0" borderId="29" xfId="0" applyBorder="1" applyAlignment="1">
      <alignment horizontal="center" shrinkToFit="1"/>
    </xf>
    <xf numFmtId="166" fontId="0" fillId="0" borderId="15" xfId="0" applyNumberFormat="1" applyBorder="1" applyAlignment="1">
      <alignment horizontal="right" indent="2"/>
    </xf>
    <xf numFmtId="166" fontId="0" fillId="0" borderId="16" xfId="0" applyNumberFormat="1" applyBorder="1" applyAlignment="1">
      <alignment horizontal="right" indent="2"/>
    </xf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10" fillId="0" borderId="43" xfId="1" applyFont="1" applyBorder="1" applyAlignment="1">
      <alignment horizontal="center"/>
    </xf>
    <xf numFmtId="0" fontId="10" fillId="0" borderId="44" xfId="1" applyFont="1" applyBorder="1" applyAlignment="1">
      <alignment horizontal="center"/>
    </xf>
    <xf numFmtId="0" fontId="10" fillId="0" borderId="48" xfId="1" applyFont="1" applyBorder="1" applyAlignment="1">
      <alignment horizontal="center"/>
    </xf>
    <xf numFmtId="0" fontId="10" fillId="0" borderId="49" xfId="1" applyFont="1" applyBorder="1" applyAlignment="1">
      <alignment horizontal="center"/>
    </xf>
    <xf numFmtId="0" fontId="10" fillId="0" borderId="51" xfId="1" applyFont="1" applyBorder="1" applyAlignment="1">
      <alignment horizontal="left"/>
    </xf>
    <xf numFmtId="0" fontId="10" fillId="0" borderId="50" xfId="1" applyFont="1" applyBorder="1" applyAlignment="1">
      <alignment horizontal="left"/>
    </xf>
    <xf numFmtId="0" fontId="10" fillId="0" borderId="52" xfId="1" applyFont="1" applyBorder="1" applyAlignment="1">
      <alignment horizontal="left"/>
    </xf>
    <xf numFmtId="3" fontId="7" fillId="2" borderId="31" xfId="0" applyNumberFormat="1" applyFont="1" applyFill="1" applyBorder="1" applyAlignment="1">
      <alignment horizontal="right"/>
    </xf>
    <xf numFmtId="3" fontId="7" fillId="2" borderId="42" xfId="0" applyNumberFormat="1" applyFont="1" applyFill="1" applyBorder="1" applyAlignment="1">
      <alignment horizontal="right"/>
    </xf>
    <xf numFmtId="0" fontId="12" fillId="0" borderId="0" xfId="1" applyFont="1" applyAlignment="1">
      <alignment horizontal="center"/>
    </xf>
    <xf numFmtId="49" fontId="10" fillId="0" borderId="48" xfId="1" applyNumberFormat="1" applyFont="1" applyBorder="1" applyAlignment="1">
      <alignment horizontal="center"/>
    </xf>
    <xf numFmtId="0" fontId="10" fillId="0" borderId="51" xfId="1" applyBorder="1" applyAlignment="1">
      <alignment horizontal="center" shrinkToFit="1"/>
    </xf>
    <xf numFmtId="0" fontId="10" fillId="0" borderId="50" xfId="1" applyBorder="1" applyAlignment="1">
      <alignment horizontal="center" shrinkToFit="1"/>
    </xf>
    <xf numFmtId="0" fontId="10" fillId="0" borderId="52" xfId="1" applyBorder="1" applyAlignment="1">
      <alignment horizontal="center" shrinkToFit="1"/>
    </xf>
  </cellXfs>
  <cellStyles count="43">
    <cellStyle name="20 % – Zvýraznění1 2" xfId="2" xr:uid="{00000000-0005-0000-0000-000000000000}"/>
    <cellStyle name="20 % – Zvýraznění2 2" xfId="3" xr:uid="{00000000-0005-0000-0000-000001000000}"/>
    <cellStyle name="20 % – Zvýraznění3 2" xfId="4" xr:uid="{00000000-0005-0000-0000-000002000000}"/>
    <cellStyle name="20 % – Zvýraznění4 2" xfId="5" xr:uid="{00000000-0005-0000-0000-000003000000}"/>
    <cellStyle name="20 % – Zvýraznění5 2" xfId="6" xr:uid="{00000000-0005-0000-0000-000004000000}"/>
    <cellStyle name="20 % – Zvýraznění6 2" xfId="7" xr:uid="{00000000-0005-0000-0000-000005000000}"/>
    <cellStyle name="40 % – Zvýraznění1 2" xfId="8" xr:uid="{00000000-0005-0000-0000-000006000000}"/>
    <cellStyle name="40 % – Zvýraznění2 2" xfId="9" xr:uid="{00000000-0005-0000-0000-000007000000}"/>
    <cellStyle name="40 % – Zvýraznění3 2" xfId="10" xr:uid="{00000000-0005-0000-0000-000008000000}"/>
    <cellStyle name="40 % – Zvýraznění4 2" xfId="11" xr:uid="{00000000-0005-0000-0000-000009000000}"/>
    <cellStyle name="40 % – Zvýraznění5 2" xfId="12" xr:uid="{00000000-0005-0000-0000-00000A000000}"/>
    <cellStyle name="40 % – Zvýraznění6 2" xfId="13" xr:uid="{00000000-0005-0000-0000-00000B000000}"/>
    <cellStyle name="60 % – Zvýraznění1 2" xfId="14" xr:uid="{00000000-0005-0000-0000-00000C000000}"/>
    <cellStyle name="60 % – Zvýraznění2 2" xfId="15" xr:uid="{00000000-0005-0000-0000-00000D000000}"/>
    <cellStyle name="60 % – Zvýraznění3 2" xfId="16" xr:uid="{00000000-0005-0000-0000-00000E000000}"/>
    <cellStyle name="60 % – Zvýraznění4 2" xfId="17" xr:uid="{00000000-0005-0000-0000-00000F000000}"/>
    <cellStyle name="60 % – Zvýraznění5 2" xfId="18" xr:uid="{00000000-0005-0000-0000-000010000000}"/>
    <cellStyle name="60 % – Zvýraznění6 2" xfId="19" xr:uid="{00000000-0005-0000-0000-000011000000}"/>
    <cellStyle name="Celkem 2" xfId="20" xr:uid="{00000000-0005-0000-0000-000012000000}"/>
    <cellStyle name="Chybně 2" xfId="21" xr:uid="{00000000-0005-0000-0000-000013000000}"/>
    <cellStyle name="Kontrolní buňka 2" xfId="22" xr:uid="{00000000-0005-0000-0000-000014000000}"/>
    <cellStyle name="Nadpis 1 2" xfId="23" xr:uid="{00000000-0005-0000-0000-000015000000}"/>
    <cellStyle name="Nadpis 2 2" xfId="24" xr:uid="{00000000-0005-0000-0000-000016000000}"/>
    <cellStyle name="Nadpis 3 2" xfId="25" xr:uid="{00000000-0005-0000-0000-000017000000}"/>
    <cellStyle name="Nadpis 4 2" xfId="26" xr:uid="{00000000-0005-0000-0000-000018000000}"/>
    <cellStyle name="Název 2" xfId="27" xr:uid="{00000000-0005-0000-0000-000019000000}"/>
    <cellStyle name="Neutrální 2" xfId="28" xr:uid="{00000000-0005-0000-0000-00001A000000}"/>
    <cellStyle name="Normální" xfId="0" builtinId="0"/>
    <cellStyle name="normální_POL.XLS" xfId="1" xr:uid="{00000000-0005-0000-0000-00001C000000}"/>
    <cellStyle name="Poznámka 2" xfId="29" xr:uid="{00000000-0005-0000-0000-00001D000000}"/>
    <cellStyle name="Propojená buňka 2" xfId="30" xr:uid="{00000000-0005-0000-0000-00001E000000}"/>
    <cellStyle name="Správně 2" xfId="31" xr:uid="{00000000-0005-0000-0000-00001F000000}"/>
    <cellStyle name="Text upozornění 2" xfId="32" xr:uid="{00000000-0005-0000-0000-000020000000}"/>
    <cellStyle name="Vstup 2" xfId="33" xr:uid="{00000000-0005-0000-0000-000021000000}"/>
    <cellStyle name="Výpočet 2" xfId="34" xr:uid="{00000000-0005-0000-0000-000022000000}"/>
    <cellStyle name="Výstup 2" xfId="35" xr:uid="{00000000-0005-0000-0000-000023000000}"/>
    <cellStyle name="Vysvětlující text 2" xfId="36" xr:uid="{00000000-0005-0000-0000-000024000000}"/>
    <cellStyle name="Zvýraznění 1 2" xfId="37" xr:uid="{00000000-0005-0000-0000-000025000000}"/>
    <cellStyle name="Zvýraznění 2 2" xfId="38" xr:uid="{00000000-0005-0000-0000-000026000000}"/>
    <cellStyle name="Zvýraznění 3 2" xfId="39" xr:uid="{00000000-0005-0000-0000-000027000000}"/>
    <cellStyle name="Zvýraznění 4 2" xfId="40" xr:uid="{00000000-0005-0000-0000-000028000000}"/>
    <cellStyle name="Zvýraznění 5 2" xfId="41" xr:uid="{00000000-0005-0000-0000-000029000000}"/>
    <cellStyle name="Zvýraznění 6 2" xfId="42" xr:uid="{00000000-0005-0000-0000-00002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5"/>
  <sheetViews>
    <sheetView workbookViewId="0">
      <selection activeCell="A2" sqref="A2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174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/>
      <c r="D2" s="5"/>
      <c r="E2" s="4"/>
      <c r="F2" s="6" t="s">
        <v>1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 x14ac:dyDescent="0.2">
      <c r="A5" s="15"/>
      <c r="B5" s="16"/>
      <c r="C5" s="221" t="s">
        <v>171</v>
      </c>
      <c r="D5" s="17"/>
      <c r="E5" s="18"/>
      <c r="F5" s="11" t="s">
        <v>6</v>
      </c>
      <c r="G5" s="12"/>
    </row>
    <row r="6" spans="1:57" ht="12.95" customHeight="1" x14ac:dyDescent="0.2">
      <c r="A6" s="13" t="s">
        <v>7</v>
      </c>
      <c r="B6" s="9"/>
      <c r="C6" s="10" t="s">
        <v>8</v>
      </c>
      <c r="D6" s="10"/>
      <c r="E6" s="9"/>
      <c r="F6" s="19" t="s">
        <v>9</v>
      </c>
      <c r="G6" s="20"/>
      <c r="O6" s="21"/>
    </row>
    <row r="7" spans="1:57" ht="12.95" customHeight="1" x14ac:dyDescent="0.2">
      <c r="A7" s="172"/>
      <c r="B7" s="22"/>
      <c r="C7" s="23" t="s">
        <v>136</v>
      </c>
      <c r="D7" s="24"/>
      <c r="E7" s="24"/>
      <c r="F7" s="25" t="s">
        <v>10</v>
      </c>
      <c r="G7" s="20"/>
    </row>
    <row r="8" spans="1:57" x14ac:dyDescent="0.2">
      <c r="A8" s="26" t="s">
        <v>11</v>
      </c>
      <c r="B8" s="11"/>
      <c r="C8" s="292"/>
      <c r="D8" s="292"/>
      <c r="E8" s="293"/>
      <c r="F8" s="27" t="s">
        <v>12</v>
      </c>
      <c r="G8" s="28"/>
      <c r="H8" s="29"/>
      <c r="I8" s="30"/>
    </row>
    <row r="9" spans="1:57" x14ac:dyDescent="0.2">
      <c r="A9" s="26" t="s">
        <v>13</v>
      </c>
      <c r="B9" s="11"/>
      <c r="C9" s="292"/>
      <c r="D9" s="292"/>
      <c r="E9" s="293"/>
      <c r="F9" s="11"/>
      <c r="G9" s="31"/>
      <c r="H9" s="32"/>
    </row>
    <row r="10" spans="1:57" x14ac:dyDescent="0.2">
      <c r="A10" s="26" t="s">
        <v>14</v>
      </c>
      <c r="B10" s="11"/>
      <c r="C10" s="292"/>
      <c r="D10" s="292"/>
      <c r="E10" s="292"/>
      <c r="F10" s="33"/>
      <c r="G10" s="34"/>
      <c r="H10" s="35"/>
    </row>
    <row r="11" spans="1:57" ht="13.5" customHeight="1" x14ac:dyDescent="0.2">
      <c r="A11" s="26" t="s">
        <v>15</v>
      </c>
      <c r="B11" s="11"/>
      <c r="C11" s="292"/>
      <c r="D11" s="292"/>
      <c r="E11" s="292"/>
      <c r="F11" s="36" t="s">
        <v>16</v>
      </c>
      <c r="G11" s="37"/>
      <c r="H11" s="32"/>
      <c r="BA11" s="38"/>
      <c r="BB11" s="38"/>
      <c r="BC11" s="38"/>
      <c r="BD11" s="38"/>
      <c r="BE11" s="38"/>
    </row>
    <row r="12" spans="1:57" ht="12.75" customHeight="1" x14ac:dyDescent="0.2">
      <c r="A12" s="39" t="s">
        <v>17</v>
      </c>
      <c r="B12" s="9"/>
      <c r="C12" s="294"/>
      <c r="D12" s="294"/>
      <c r="E12" s="294"/>
      <c r="F12" s="40" t="s">
        <v>18</v>
      </c>
      <c r="G12" s="41"/>
      <c r="H12" s="32"/>
    </row>
    <row r="13" spans="1:57" ht="28.5" customHeight="1" thickBot="1" x14ac:dyDescent="0.25">
      <c r="A13" s="42"/>
      <c r="B13" s="43"/>
      <c r="C13" s="43"/>
      <c r="D13" s="43"/>
      <c r="E13" s="44"/>
      <c r="F13" s="44"/>
      <c r="G13" s="45"/>
      <c r="H13" s="32"/>
    </row>
    <row r="14" spans="1:57" ht="17.25" customHeight="1" thickBot="1" x14ac:dyDescent="0.25">
      <c r="A14" s="46" t="s">
        <v>19</v>
      </c>
      <c r="B14" s="47"/>
      <c r="C14" s="48"/>
      <c r="D14" s="49" t="s">
        <v>20</v>
      </c>
      <c r="E14" s="50"/>
      <c r="F14" s="50"/>
      <c r="G14" s="48"/>
    </row>
    <row r="15" spans="1:57" ht="15.95" customHeight="1" x14ac:dyDescent="0.2">
      <c r="A15" s="51"/>
      <c r="B15" s="52" t="s">
        <v>21</v>
      </c>
      <c r="C15" s="288">
        <f>HSV</f>
        <v>0</v>
      </c>
      <c r="D15" s="54" t="str">
        <f>Rekapitulace!A18</f>
        <v>Ztížené výrobní podmínky</v>
      </c>
      <c r="E15" s="55"/>
      <c r="F15" s="56"/>
      <c r="G15" s="53">
        <f>Rekapitulace!I18</f>
        <v>0</v>
      </c>
    </row>
    <row r="16" spans="1:57" ht="15.95" customHeight="1" x14ac:dyDescent="0.2">
      <c r="A16" s="51" t="s">
        <v>22</v>
      </c>
      <c r="B16" s="52" t="s">
        <v>23</v>
      </c>
      <c r="C16" s="288">
        <f>PSV</f>
        <v>0</v>
      </c>
      <c r="D16" s="57" t="str">
        <f>Rekapitulace!A19</f>
        <v>Oborová přirážka</v>
      </c>
      <c r="E16" s="58"/>
      <c r="F16" s="59"/>
      <c r="G16" s="53">
        <f>Rekapitulace!I19</f>
        <v>0</v>
      </c>
    </row>
    <row r="17" spans="1:7" ht="15.95" customHeight="1" x14ac:dyDescent="0.2">
      <c r="A17" s="51" t="s">
        <v>24</v>
      </c>
      <c r="B17" s="52" t="s">
        <v>25</v>
      </c>
      <c r="C17" s="53">
        <f>Mont</f>
        <v>0</v>
      </c>
      <c r="D17" s="57" t="str">
        <f>Rekapitulace!A20</f>
        <v>Přesun stavebních kapacit</v>
      </c>
      <c r="E17" s="58"/>
      <c r="F17" s="59"/>
      <c r="G17" s="53">
        <f>Rekapitulace!I20</f>
        <v>0</v>
      </c>
    </row>
    <row r="18" spans="1:7" ht="15.95" customHeight="1" x14ac:dyDescent="0.2">
      <c r="A18" s="60" t="s">
        <v>26</v>
      </c>
      <c r="B18" s="61" t="s">
        <v>27</v>
      </c>
      <c r="C18" s="53">
        <f>Dodavka</f>
        <v>0</v>
      </c>
      <c r="D18" s="57" t="str">
        <f>Rekapitulace!A21</f>
        <v>Mimostaveništní doprava</v>
      </c>
      <c r="E18" s="58"/>
      <c r="F18" s="59"/>
      <c r="G18" s="53">
        <f>Rekapitulace!I21</f>
        <v>0</v>
      </c>
    </row>
    <row r="19" spans="1:7" ht="15.95" customHeight="1" x14ac:dyDescent="0.2">
      <c r="A19" s="62" t="s">
        <v>28</v>
      </c>
      <c r="B19" s="52"/>
      <c r="C19" s="53">
        <f>SUM(C15:C18)</f>
        <v>0</v>
      </c>
      <c r="D19" s="63" t="str">
        <f>Rekapitulace!A22</f>
        <v>Zařízení staveniště</v>
      </c>
      <c r="E19" s="58"/>
      <c r="F19" s="59"/>
      <c r="G19" s="53">
        <f>Rekapitulace!I22</f>
        <v>0</v>
      </c>
    </row>
    <row r="20" spans="1:7" ht="15.95" customHeight="1" x14ac:dyDescent="0.2">
      <c r="A20" s="62"/>
      <c r="B20" s="52"/>
      <c r="C20" s="53"/>
      <c r="D20" s="57" t="str">
        <f>Rekapitulace!A23</f>
        <v>Provoz investora</v>
      </c>
      <c r="E20" s="58"/>
      <c r="F20" s="59"/>
      <c r="G20" s="53">
        <f>Rekapitulace!I23</f>
        <v>0</v>
      </c>
    </row>
    <row r="21" spans="1:7" ht="15.95" customHeight="1" x14ac:dyDescent="0.2">
      <c r="A21" s="62" t="s">
        <v>29</v>
      </c>
      <c r="B21" s="52"/>
      <c r="C21" s="53">
        <f>HZS</f>
        <v>0</v>
      </c>
      <c r="D21" s="57" t="str">
        <f>Rekapitulace!A24</f>
        <v>Kompletační činnost (IČD)</v>
      </c>
      <c r="E21" s="58"/>
      <c r="F21" s="59"/>
      <c r="G21" s="53">
        <f>Rekapitulace!I24</f>
        <v>0</v>
      </c>
    </row>
    <row r="22" spans="1:7" ht="15.95" customHeight="1" x14ac:dyDescent="0.2">
      <c r="A22" s="64" t="s">
        <v>30</v>
      </c>
      <c r="B22" s="32"/>
      <c r="C22" s="53">
        <f>C19+C21</f>
        <v>0</v>
      </c>
      <c r="D22" s="57" t="s">
        <v>31</v>
      </c>
      <c r="E22" s="58"/>
      <c r="F22" s="59"/>
      <c r="G22" s="53">
        <f>G23-SUM(G15:G21)</f>
        <v>0</v>
      </c>
    </row>
    <row r="23" spans="1:7" ht="15.95" customHeight="1" thickBot="1" x14ac:dyDescent="0.25">
      <c r="A23" s="295" t="s">
        <v>32</v>
      </c>
      <c r="B23" s="296"/>
      <c r="C23" s="65">
        <f>C22+G23</f>
        <v>0</v>
      </c>
      <c r="D23" s="66" t="s">
        <v>33</v>
      </c>
      <c r="E23" s="67"/>
      <c r="F23" s="68"/>
      <c r="G23" s="53">
        <f>VRN</f>
        <v>0</v>
      </c>
    </row>
    <row r="24" spans="1:7" x14ac:dyDescent="0.2">
      <c r="A24" s="69" t="s">
        <v>34</v>
      </c>
      <c r="B24" s="70"/>
      <c r="C24" s="71"/>
      <c r="D24" s="70" t="s">
        <v>35</v>
      </c>
      <c r="E24" s="70"/>
      <c r="F24" s="72" t="s">
        <v>36</v>
      </c>
      <c r="G24" s="73"/>
    </row>
    <row r="25" spans="1:7" x14ac:dyDescent="0.2">
      <c r="A25" s="64" t="s">
        <v>37</v>
      </c>
      <c r="B25" s="32"/>
      <c r="C25" s="74" t="s">
        <v>134</v>
      </c>
      <c r="D25" s="32" t="s">
        <v>37</v>
      </c>
      <c r="F25" s="75" t="s">
        <v>37</v>
      </c>
      <c r="G25" s="76"/>
    </row>
    <row r="26" spans="1:7" ht="37.5" customHeight="1" x14ac:dyDescent="0.2">
      <c r="A26" s="64" t="s">
        <v>38</v>
      </c>
      <c r="B26" s="77"/>
      <c r="C26" s="230" t="s">
        <v>137</v>
      </c>
      <c r="D26" s="32" t="s">
        <v>38</v>
      </c>
      <c r="F26" s="75" t="s">
        <v>38</v>
      </c>
      <c r="G26" s="76"/>
    </row>
    <row r="27" spans="1:7" x14ac:dyDescent="0.2">
      <c r="A27" s="64"/>
      <c r="B27" s="78"/>
      <c r="C27" s="74"/>
      <c r="D27" s="32"/>
      <c r="F27" s="75"/>
      <c r="G27" s="76"/>
    </row>
    <row r="28" spans="1:7" x14ac:dyDescent="0.2">
      <c r="A28" s="64" t="s">
        <v>39</v>
      </c>
      <c r="B28" s="32"/>
      <c r="C28" s="74"/>
      <c r="D28" s="75" t="s">
        <v>40</v>
      </c>
      <c r="E28" s="74"/>
      <c r="F28" s="79" t="s">
        <v>40</v>
      </c>
      <c r="G28" s="76"/>
    </row>
    <row r="29" spans="1:7" ht="69" customHeight="1" x14ac:dyDescent="0.2">
      <c r="A29" s="64"/>
      <c r="B29" s="32"/>
      <c r="C29" s="80"/>
      <c r="D29" s="81"/>
      <c r="E29" s="80"/>
      <c r="F29" s="32"/>
      <c r="G29" s="76"/>
    </row>
    <row r="30" spans="1:7" x14ac:dyDescent="0.2">
      <c r="A30" s="82" t="s">
        <v>41</v>
      </c>
      <c r="B30" s="83"/>
      <c r="C30" s="84">
        <v>15</v>
      </c>
      <c r="D30" s="83" t="s">
        <v>42</v>
      </c>
      <c r="E30" s="85"/>
      <c r="F30" s="297">
        <f>ROUND(C23-F32,0)</f>
        <v>0</v>
      </c>
      <c r="G30" s="298"/>
    </row>
    <row r="31" spans="1:7" x14ac:dyDescent="0.2">
      <c r="A31" s="82" t="s">
        <v>43</v>
      </c>
      <c r="B31" s="83"/>
      <c r="C31" s="84">
        <f>SazbaDPH1</f>
        <v>15</v>
      </c>
      <c r="D31" s="83" t="s">
        <v>44</v>
      </c>
      <c r="E31" s="85"/>
      <c r="F31" s="297">
        <f>ROUND(PRODUCT(F30,C31/100),1)</f>
        <v>0</v>
      </c>
      <c r="G31" s="298"/>
    </row>
    <row r="32" spans="1:7" x14ac:dyDescent="0.2">
      <c r="A32" s="82" t="s">
        <v>41</v>
      </c>
      <c r="B32" s="83"/>
      <c r="C32" s="84">
        <v>0</v>
      </c>
      <c r="D32" s="83" t="s">
        <v>44</v>
      </c>
      <c r="E32" s="85"/>
      <c r="F32" s="297">
        <v>0</v>
      </c>
      <c r="G32" s="298"/>
    </row>
    <row r="33" spans="1:8" x14ac:dyDescent="0.2">
      <c r="A33" s="82" t="s">
        <v>43</v>
      </c>
      <c r="B33" s="86"/>
      <c r="C33" s="87">
        <f>SazbaDPH2</f>
        <v>0</v>
      </c>
      <c r="D33" s="83" t="s">
        <v>44</v>
      </c>
      <c r="E33" s="59"/>
      <c r="F33" s="297">
        <f>ROUND(PRODUCT(F32,C33/100),1)</f>
        <v>0</v>
      </c>
      <c r="G33" s="298"/>
    </row>
    <row r="34" spans="1:8" s="91" customFormat="1" ht="19.5" customHeight="1" thickBot="1" x14ac:dyDescent="0.3">
      <c r="A34" s="88" t="s">
        <v>45</v>
      </c>
      <c r="B34" s="89"/>
      <c r="C34" s="89"/>
      <c r="D34" s="89"/>
      <c r="E34" s="90"/>
      <c r="F34" s="299">
        <f>CEILING(SUM(F30:F33),IF(SUM(F30:F33)&gt;=0,1,-1))</f>
        <v>0</v>
      </c>
      <c r="G34" s="300"/>
    </row>
    <row r="36" spans="1:8" x14ac:dyDescent="0.2">
      <c r="A36" s="92" t="s">
        <v>46</v>
      </c>
      <c r="B36" s="92"/>
      <c r="C36" s="92"/>
      <c r="D36" s="92"/>
      <c r="E36" s="92"/>
      <c r="F36" s="92"/>
      <c r="G36" s="92"/>
      <c r="H36" t="s">
        <v>5</v>
      </c>
    </row>
    <row r="37" spans="1:8" ht="14.25" customHeight="1" x14ac:dyDescent="0.2">
      <c r="A37" s="92"/>
      <c r="B37" s="291"/>
      <c r="C37" s="291"/>
      <c r="D37" s="291"/>
      <c r="E37" s="291"/>
      <c r="F37" s="291"/>
      <c r="G37" s="291"/>
      <c r="H37" t="s">
        <v>5</v>
      </c>
    </row>
    <row r="38" spans="1:8" ht="12.75" customHeight="1" x14ac:dyDescent="0.2">
      <c r="A38" s="93"/>
      <c r="B38" s="291"/>
      <c r="C38" s="291"/>
      <c r="D38" s="291"/>
      <c r="E38" s="291"/>
      <c r="F38" s="291"/>
      <c r="G38" s="291"/>
      <c r="H38" t="s">
        <v>5</v>
      </c>
    </row>
    <row r="39" spans="1:8" x14ac:dyDescent="0.2">
      <c r="A39" s="93"/>
      <c r="B39" s="291"/>
      <c r="C39" s="291"/>
      <c r="D39" s="291"/>
      <c r="E39" s="291"/>
      <c r="F39" s="291"/>
      <c r="G39" s="291"/>
      <c r="H39" t="s">
        <v>5</v>
      </c>
    </row>
    <row r="40" spans="1:8" x14ac:dyDescent="0.2">
      <c r="A40" s="93"/>
      <c r="B40" s="291"/>
      <c r="C40" s="291"/>
      <c r="D40" s="291"/>
      <c r="E40" s="291"/>
      <c r="F40" s="291"/>
      <c r="G40" s="291"/>
      <c r="H40" t="s">
        <v>5</v>
      </c>
    </row>
    <row r="41" spans="1:8" x14ac:dyDescent="0.2">
      <c r="A41" s="93"/>
      <c r="B41" s="291"/>
      <c r="C41" s="291"/>
      <c r="D41" s="291"/>
      <c r="E41" s="291"/>
      <c r="F41" s="291"/>
      <c r="G41" s="291"/>
      <c r="H41" t="s">
        <v>5</v>
      </c>
    </row>
    <row r="42" spans="1:8" x14ac:dyDescent="0.2">
      <c r="A42" s="93"/>
      <c r="B42" s="291"/>
      <c r="C42" s="291"/>
      <c r="D42" s="291"/>
      <c r="E42" s="291"/>
      <c r="F42" s="291"/>
      <c r="G42" s="291"/>
      <c r="H42" t="s">
        <v>5</v>
      </c>
    </row>
    <row r="43" spans="1:8" x14ac:dyDescent="0.2">
      <c r="A43" s="93"/>
      <c r="B43" s="291"/>
      <c r="C43" s="291"/>
      <c r="D43" s="291"/>
      <c r="E43" s="291"/>
      <c r="F43" s="291"/>
      <c r="G43" s="291"/>
      <c r="H43" t="s">
        <v>5</v>
      </c>
    </row>
    <row r="44" spans="1:8" x14ac:dyDescent="0.2">
      <c r="A44" s="93"/>
      <c r="B44" s="291"/>
      <c r="C44" s="291"/>
      <c r="D44" s="291"/>
      <c r="E44" s="291"/>
      <c r="F44" s="291"/>
      <c r="G44" s="291"/>
      <c r="H44" t="s">
        <v>5</v>
      </c>
    </row>
    <row r="45" spans="1:8" ht="0.75" customHeight="1" x14ac:dyDescent="0.2">
      <c r="A45" s="93"/>
      <c r="B45" s="291"/>
      <c r="C45" s="291"/>
      <c r="D45" s="291"/>
      <c r="E45" s="291"/>
      <c r="F45" s="291"/>
      <c r="G45" s="291"/>
      <c r="H45" t="s">
        <v>5</v>
      </c>
    </row>
    <row r="46" spans="1:8" x14ac:dyDescent="0.2">
      <c r="B46" s="290"/>
      <c r="C46" s="290"/>
      <c r="D46" s="290"/>
      <c r="E46" s="290"/>
      <c r="F46" s="290"/>
      <c r="G46" s="290"/>
    </row>
    <row r="47" spans="1:8" x14ac:dyDescent="0.2">
      <c r="B47" s="290"/>
      <c r="C47" s="290"/>
      <c r="D47" s="290"/>
      <c r="E47" s="290"/>
      <c r="F47" s="290"/>
      <c r="G47" s="290"/>
    </row>
    <row r="48" spans="1:8" x14ac:dyDescent="0.2">
      <c r="B48" s="290"/>
      <c r="C48" s="290"/>
      <c r="D48" s="290"/>
      <c r="E48" s="290"/>
      <c r="F48" s="290"/>
      <c r="G48" s="290"/>
    </row>
    <row r="49" spans="2:7" x14ac:dyDescent="0.2">
      <c r="B49" s="290"/>
      <c r="C49" s="290"/>
      <c r="D49" s="290"/>
      <c r="E49" s="290"/>
      <c r="F49" s="290"/>
      <c r="G49" s="290"/>
    </row>
    <row r="50" spans="2:7" x14ac:dyDescent="0.2">
      <c r="B50" s="290"/>
      <c r="C50" s="290"/>
      <c r="D50" s="290"/>
      <c r="E50" s="290"/>
      <c r="F50" s="290"/>
      <c r="G50" s="290"/>
    </row>
    <row r="51" spans="2:7" x14ac:dyDescent="0.2">
      <c r="B51" s="290"/>
      <c r="C51" s="290"/>
      <c r="D51" s="290"/>
      <c r="E51" s="290"/>
      <c r="F51" s="290"/>
      <c r="G51" s="290"/>
    </row>
    <row r="52" spans="2:7" x14ac:dyDescent="0.2">
      <c r="B52" s="290"/>
      <c r="C52" s="290"/>
      <c r="D52" s="290"/>
      <c r="E52" s="290"/>
      <c r="F52" s="290"/>
      <c r="G52" s="290"/>
    </row>
    <row r="53" spans="2:7" x14ac:dyDescent="0.2">
      <c r="B53" s="290"/>
      <c r="C53" s="290"/>
      <c r="D53" s="290"/>
      <c r="E53" s="290"/>
      <c r="F53" s="290"/>
      <c r="G53" s="290"/>
    </row>
    <row r="54" spans="2:7" x14ac:dyDescent="0.2">
      <c r="B54" s="290"/>
      <c r="C54" s="290"/>
      <c r="D54" s="290"/>
      <c r="E54" s="290"/>
      <c r="F54" s="290"/>
      <c r="G54" s="290"/>
    </row>
    <row r="55" spans="2:7" x14ac:dyDescent="0.2">
      <c r="B55" s="290"/>
      <c r="C55" s="290"/>
      <c r="D55" s="290"/>
      <c r="E55" s="290"/>
      <c r="F55" s="290"/>
      <c r="G55" s="290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77"/>
  <sheetViews>
    <sheetView workbookViewId="0">
      <selection activeCell="M21" sqref="M21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301" t="s">
        <v>47</v>
      </c>
      <c r="B1" s="302"/>
      <c r="C1" s="240" t="s">
        <v>136</v>
      </c>
      <c r="D1" s="94"/>
      <c r="E1" s="95"/>
      <c r="F1" s="94"/>
      <c r="G1" s="96" t="s">
        <v>48</v>
      </c>
      <c r="H1" s="97"/>
      <c r="I1" s="98"/>
    </row>
    <row r="2" spans="1:57" ht="13.5" thickBot="1" x14ac:dyDescent="0.25">
      <c r="A2" s="303" t="s">
        <v>49</v>
      </c>
      <c r="B2" s="304"/>
      <c r="C2" s="99" t="s">
        <v>171</v>
      </c>
      <c r="D2" s="100"/>
      <c r="E2" s="101"/>
      <c r="F2" s="100"/>
      <c r="G2" s="305"/>
      <c r="H2" s="306"/>
      <c r="I2" s="307"/>
    </row>
    <row r="3" spans="1:57" ht="13.5" thickTop="1" x14ac:dyDescent="0.2">
      <c r="F3" s="32"/>
    </row>
    <row r="4" spans="1:57" ht="19.5" customHeight="1" x14ac:dyDescent="0.25">
      <c r="A4" s="102" t="s">
        <v>50</v>
      </c>
      <c r="B4" s="103"/>
      <c r="C4" s="103"/>
      <c r="D4" s="103"/>
      <c r="E4" s="104"/>
      <c r="F4" s="103"/>
      <c r="G4" s="103"/>
      <c r="H4" s="103"/>
      <c r="I4" s="103"/>
    </row>
    <row r="5" spans="1:57" ht="13.5" thickBot="1" x14ac:dyDescent="0.25"/>
    <row r="6" spans="1:57" s="32" customFormat="1" ht="13.5" thickBot="1" x14ac:dyDescent="0.25">
      <c r="A6" s="105"/>
      <c r="B6" s="106" t="s">
        <v>51</v>
      </c>
      <c r="C6" s="106"/>
      <c r="D6" s="107"/>
      <c r="E6" s="108" t="s">
        <v>52</v>
      </c>
      <c r="F6" s="109" t="s">
        <v>53</v>
      </c>
      <c r="G6" s="109" t="s">
        <v>54</v>
      </c>
      <c r="H6" s="109" t="s">
        <v>55</v>
      </c>
      <c r="I6" s="110" t="s">
        <v>29</v>
      </c>
    </row>
    <row r="7" spans="1:57" s="207" customFormat="1" x14ac:dyDescent="0.2">
      <c r="A7" s="274"/>
      <c r="B7" s="275" t="s">
        <v>135</v>
      </c>
      <c r="C7" s="275"/>
      <c r="D7" s="276"/>
      <c r="E7" s="289">
        <f>Položky!G11</f>
        <v>0</v>
      </c>
      <c r="F7" s="285">
        <v>0</v>
      </c>
      <c r="G7" s="277">
        <v>0</v>
      </c>
      <c r="H7" s="277">
        <v>0</v>
      </c>
      <c r="I7" s="278">
        <v>0</v>
      </c>
    </row>
    <row r="8" spans="1:57" s="207" customFormat="1" x14ac:dyDescent="0.2">
      <c r="A8" s="274" t="s">
        <v>100</v>
      </c>
      <c r="B8" s="275" t="s">
        <v>101</v>
      </c>
      <c r="C8" s="275"/>
      <c r="D8" s="276"/>
      <c r="E8" s="289">
        <v>0</v>
      </c>
      <c r="F8" s="285">
        <f>Položky!G20</f>
        <v>0</v>
      </c>
      <c r="G8" s="277">
        <v>0</v>
      </c>
      <c r="H8" s="277">
        <v>0</v>
      </c>
      <c r="I8" s="278">
        <v>0</v>
      </c>
    </row>
    <row r="9" spans="1:57" s="32" customFormat="1" x14ac:dyDescent="0.2">
      <c r="A9" s="274" t="s">
        <v>74</v>
      </c>
      <c r="B9" s="275" t="str">
        <f>Položky!C21</f>
        <v>Rozvod potrubí</v>
      </c>
      <c r="C9" s="275"/>
      <c r="D9" s="276"/>
      <c r="E9" s="289">
        <f>Položky!BA29</f>
        <v>0</v>
      </c>
      <c r="F9" s="285">
        <f>Položky!G29</f>
        <v>0</v>
      </c>
      <c r="G9" s="277">
        <v>0</v>
      </c>
      <c r="H9" s="277">
        <v>0</v>
      </c>
      <c r="I9" s="278">
        <v>0</v>
      </c>
    </row>
    <row r="10" spans="1:57" s="187" customFormat="1" x14ac:dyDescent="0.2">
      <c r="A10" s="274" t="s">
        <v>76</v>
      </c>
      <c r="B10" s="275" t="s">
        <v>77</v>
      </c>
      <c r="C10" s="275"/>
      <c r="D10" s="276"/>
      <c r="E10" s="289">
        <f>Položky!BA30</f>
        <v>0</v>
      </c>
      <c r="F10" s="285">
        <f>Položky!G38</f>
        <v>0</v>
      </c>
      <c r="G10" s="277">
        <v>0</v>
      </c>
      <c r="H10" s="277">
        <v>0</v>
      </c>
      <c r="I10" s="278">
        <v>0</v>
      </c>
    </row>
    <row r="11" spans="1:57" s="187" customFormat="1" x14ac:dyDescent="0.2">
      <c r="A11" s="274" t="s">
        <v>92</v>
      </c>
      <c r="B11" s="275" t="s">
        <v>93</v>
      </c>
      <c r="C11" s="275"/>
      <c r="D11" s="276"/>
      <c r="E11" s="289">
        <v>0</v>
      </c>
      <c r="F11" s="285">
        <f>Položky!G54</f>
        <v>0</v>
      </c>
      <c r="G11" s="277">
        <v>0</v>
      </c>
      <c r="H11" s="277">
        <v>0</v>
      </c>
      <c r="I11" s="278">
        <v>0</v>
      </c>
    </row>
    <row r="12" spans="1:57" s="207" customFormat="1" ht="13.5" thickBot="1" x14ac:dyDescent="0.25">
      <c r="A12" s="274" t="s">
        <v>95</v>
      </c>
      <c r="B12" s="275" t="s">
        <v>96</v>
      </c>
      <c r="C12" s="275"/>
      <c r="D12" s="276"/>
      <c r="E12" s="289">
        <v>0</v>
      </c>
      <c r="F12" s="285">
        <f>Položky!G58</f>
        <v>0</v>
      </c>
      <c r="G12" s="277">
        <v>0</v>
      </c>
      <c r="H12" s="277">
        <v>0</v>
      </c>
      <c r="I12" s="278">
        <v>0</v>
      </c>
    </row>
    <row r="13" spans="1:57" s="111" customFormat="1" ht="13.5" thickBot="1" x14ac:dyDescent="0.25">
      <c r="A13" s="279"/>
      <c r="B13" s="280" t="s">
        <v>56</v>
      </c>
      <c r="C13" s="280"/>
      <c r="D13" s="281"/>
      <c r="E13" s="287">
        <f>SUM(E7:E12)</f>
        <v>0</v>
      </c>
      <c r="F13" s="286">
        <f>SUM(F7:F12)</f>
        <v>0</v>
      </c>
      <c r="G13" s="282">
        <f>SUM(G7:G12)</f>
        <v>0</v>
      </c>
      <c r="H13" s="282">
        <f>SUM(H7:H12)</f>
        <v>0</v>
      </c>
      <c r="I13" s="283">
        <f>SUM(I7:I12)</f>
        <v>0</v>
      </c>
    </row>
    <row r="14" spans="1:57" x14ac:dyDescent="0.2">
      <c r="A14" s="32"/>
      <c r="B14" s="32"/>
      <c r="C14" s="32"/>
      <c r="D14" s="32"/>
      <c r="E14" s="32"/>
      <c r="F14" s="32"/>
      <c r="G14" s="32"/>
      <c r="H14" s="32"/>
      <c r="I14" s="32"/>
    </row>
    <row r="15" spans="1:57" ht="19.5" customHeight="1" x14ac:dyDescent="0.25">
      <c r="A15" s="103" t="s">
        <v>57</v>
      </c>
      <c r="B15" s="103"/>
      <c r="C15" s="103"/>
      <c r="D15" s="103"/>
      <c r="E15" s="103"/>
      <c r="F15" s="103"/>
      <c r="G15" s="112"/>
      <c r="H15" s="103"/>
      <c r="I15" s="103"/>
      <c r="BA15" s="38"/>
      <c r="BB15" s="38"/>
      <c r="BC15" s="38"/>
      <c r="BD15" s="38"/>
      <c r="BE15" s="38"/>
    </row>
    <row r="16" spans="1:57" ht="13.5" thickBot="1" x14ac:dyDescent="0.25"/>
    <row r="17" spans="1:53" x14ac:dyDescent="0.2">
      <c r="A17" s="69" t="s">
        <v>58</v>
      </c>
      <c r="B17" s="70"/>
      <c r="C17" s="70"/>
      <c r="D17" s="113"/>
      <c r="E17" s="114" t="s">
        <v>59</v>
      </c>
      <c r="F17" s="115" t="s">
        <v>60</v>
      </c>
      <c r="G17" s="116" t="s">
        <v>61</v>
      </c>
      <c r="H17" s="117"/>
      <c r="I17" s="118" t="s">
        <v>59</v>
      </c>
    </row>
    <row r="18" spans="1:53" x14ac:dyDescent="0.2">
      <c r="A18" s="119" t="s">
        <v>78</v>
      </c>
      <c r="B18" s="120"/>
      <c r="C18" s="120"/>
      <c r="D18" s="121"/>
      <c r="E18" s="122">
        <v>0</v>
      </c>
      <c r="F18" s="123">
        <v>0</v>
      </c>
      <c r="G18" s="124">
        <f t="shared" ref="G18:G25" si="0">CHOOSE(BA18+1,HSV+PSV,HSV+PSV+Mont,HSV+PSV+Dodavka+Mont,HSV,PSV,Mont,Dodavka,Mont+Dodavka,0)</f>
        <v>0</v>
      </c>
      <c r="H18" s="125"/>
      <c r="I18" s="126">
        <f t="shared" ref="I18:I25" si="1">E18+F18*G18/100</f>
        <v>0</v>
      </c>
      <c r="BA18">
        <v>0</v>
      </c>
    </row>
    <row r="19" spans="1:53" x14ac:dyDescent="0.2">
      <c r="A19" s="119" t="s">
        <v>79</v>
      </c>
      <c r="B19" s="120"/>
      <c r="C19" s="120"/>
      <c r="D19" s="121"/>
      <c r="E19" s="122">
        <v>0</v>
      </c>
      <c r="F19" s="123">
        <v>0</v>
      </c>
      <c r="G19" s="124">
        <f t="shared" si="0"/>
        <v>0</v>
      </c>
      <c r="H19" s="125"/>
      <c r="I19" s="126">
        <f t="shared" si="1"/>
        <v>0</v>
      </c>
      <c r="BA19">
        <v>0</v>
      </c>
    </row>
    <row r="20" spans="1:53" x14ac:dyDescent="0.2">
      <c r="A20" s="119" t="s">
        <v>80</v>
      </c>
      <c r="B20" s="120"/>
      <c r="C20" s="120"/>
      <c r="D20" s="121"/>
      <c r="E20" s="122">
        <v>0</v>
      </c>
      <c r="F20" s="123">
        <v>0</v>
      </c>
      <c r="G20" s="124">
        <f t="shared" si="0"/>
        <v>0</v>
      </c>
      <c r="H20" s="125"/>
      <c r="I20" s="126">
        <f t="shared" si="1"/>
        <v>0</v>
      </c>
      <c r="BA20">
        <v>0</v>
      </c>
    </row>
    <row r="21" spans="1:53" x14ac:dyDescent="0.2">
      <c r="A21" s="119" t="s">
        <v>81</v>
      </c>
      <c r="B21" s="120"/>
      <c r="C21" s="120"/>
      <c r="D21" s="121"/>
      <c r="E21" s="122">
        <v>0</v>
      </c>
      <c r="F21" s="123">
        <v>0</v>
      </c>
      <c r="G21" s="124">
        <f t="shared" si="0"/>
        <v>0</v>
      </c>
      <c r="H21" s="125"/>
      <c r="I21" s="126">
        <f t="shared" si="1"/>
        <v>0</v>
      </c>
      <c r="BA21">
        <v>0</v>
      </c>
    </row>
    <row r="22" spans="1:53" x14ac:dyDescent="0.2">
      <c r="A22" s="119" t="s">
        <v>82</v>
      </c>
      <c r="B22" s="120"/>
      <c r="C22" s="120"/>
      <c r="D22" s="121"/>
      <c r="E22" s="122">
        <v>0</v>
      </c>
      <c r="F22" s="123">
        <v>0</v>
      </c>
      <c r="G22" s="124">
        <f t="shared" si="0"/>
        <v>0</v>
      </c>
      <c r="H22" s="125"/>
      <c r="I22" s="126">
        <f t="shared" si="1"/>
        <v>0</v>
      </c>
      <c r="BA22">
        <v>1</v>
      </c>
    </row>
    <row r="23" spans="1:53" x14ac:dyDescent="0.2">
      <c r="A23" s="119" t="s">
        <v>83</v>
      </c>
      <c r="B23" s="120"/>
      <c r="C23" s="120"/>
      <c r="D23" s="121"/>
      <c r="E23" s="122">
        <v>0</v>
      </c>
      <c r="F23" s="123">
        <v>0</v>
      </c>
      <c r="G23" s="124">
        <f t="shared" si="0"/>
        <v>0</v>
      </c>
      <c r="H23" s="125"/>
      <c r="I23" s="126">
        <f t="shared" si="1"/>
        <v>0</v>
      </c>
      <c r="BA23">
        <v>1</v>
      </c>
    </row>
    <row r="24" spans="1:53" x14ac:dyDescent="0.2">
      <c r="A24" s="119" t="s">
        <v>84</v>
      </c>
      <c r="B24" s="120"/>
      <c r="C24" s="120"/>
      <c r="D24" s="121"/>
      <c r="E24" s="122">
        <v>0</v>
      </c>
      <c r="F24" s="123">
        <v>0</v>
      </c>
      <c r="G24" s="124">
        <f t="shared" si="0"/>
        <v>0</v>
      </c>
      <c r="H24" s="125"/>
      <c r="I24" s="126">
        <f t="shared" si="1"/>
        <v>0</v>
      </c>
      <c r="BA24">
        <v>2</v>
      </c>
    </row>
    <row r="25" spans="1:53" x14ac:dyDescent="0.2">
      <c r="A25" s="119" t="s">
        <v>85</v>
      </c>
      <c r="B25" s="120"/>
      <c r="C25" s="120"/>
      <c r="D25" s="121"/>
      <c r="E25" s="122">
        <v>0</v>
      </c>
      <c r="F25" s="123">
        <v>0</v>
      </c>
      <c r="G25" s="124">
        <f t="shared" si="0"/>
        <v>0</v>
      </c>
      <c r="H25" s="125"/>
      <c r="I25" s="126">
        <f t="shared" si="1"/>
        <v>0</v>
      </c>
      <c r="BA25">
        <v>2</v>
      </c>
    </row>
    <row r="26" spans="1:53" ht="13.5" thickBot="1" x14ac:dyDescent="0.25">
      <c r="A26" s="127"/>
      <c r="B26" s="128" t="s">
        <v>62</v>
      </c>
      <c r="C26" s="129"/>
      <c r="D26" s="130"/>
      <c r="E26" s="131"/>
      <c r="F26" s="132"/>
      <c r="G26" s="132"/>
      <c r="H26" s="308">
        <f>SUM(I18:I25)</f>
        <v>0</v>
      </c>
      <c r="I26" s="309"/>
    </row>
    <row r="28" spans="1:53" x14ac:dyDescent="0.2">
      <c r="B28" s="111"/>
      <c r="F28" s="133"/>
      <c r="G28" s="134"/>
      <c r="H28" s="134"/>
      <c r="I28" s="135"/>
    </row>
    <row r="29" spans="1:53" x14ac:dyDescent="0.2">
      <c r="F29" s="133"/>
      <c r="G29" s="134"/>
      <c r="H29" s="134"/>
      <c r="I29" s="135"/>
    </row>
    <row r="30" spans="1:53" x14ac:dyDescent="0.2">
      <c r="F30" s="133"/>
      <c r="G30" s="134"/>
      <c r="H30" s="134"/>
      <c r="I30" s="135"/>
    </row>
    <row r="31" spans="1:53" x14ac:dyDescent="0.2">
      <c r="F31" s="133"/>
      <c r="G31" s="134"/>
      <c r="H31" s="134"/>
      <c r="I31" s="135"/>
    </row>
    <row r="32" spans="1:53" x14ac:dyDescent="0.2">
      <c r="F32" s="133"/>
      <c r="G32" s="134"/>
      <c r="H32" s="134"/>
      <c r="I32" s="135"/>
    </row>
    <row r="33" spans="6:9" x14ac:dyDescent="0.2">
      <c r="F33" s="133"/>
      <c r="G33" s="134"/>
      <c r="H33" s="134"/>
      <c r="I33" s="135"/>
    </row>
    <row r="34" spans="6:9" x14ac:dyDescent="0.2">
      <c r="F34" s="133"/>
      <c r="G34" s="134"/>
      <c r="H34" s="134"/>
      <c r="I34" s="135"/>
    </row>
    <row r="35" spans="6:9" x14ac:dyDescent="0.2">
      <c r="F35" s="133"/>
      <c r="G35" s="134"/>
      <c r="H35" s="134"/>
      <c r="I35" s="135"/>
    </row>
    <row r="36" spans="6:9" x14ac:dyDescent="0.2">
      <c r="F36" s="133"/>
      <c r="G36" s="134"/>
      <c r="H36" s="134"/>
      <c r="I36" s="135"/>
    </row>
    <row r="37" spans="6:9" x14ac:dyDescent="0.2">
      <c r="F37" s="133"/>
      <c r="G37" s="134"/>
      <c r="H37" s="134"/>
      <c r="I37" s="135"/>
    </row>
    <row r="38" spans="6:9" x14ac:dyDescent="0.2">
      <c r="F38" s="133"/>
      <c r="G38" s="134"/>
      <c r="H38" s="134"/>
      <c r="I38" s="135"/>
    </row>
    <row r="39" spans="6:9" x14ac:dyDescent="0.2">
      <c r="F39" s="133"/>
      <c r="G39" s="134"/>
      <c r="H39" s="134"/>
      <c r="I39" s="135"/>
    </row>
    <row r="40" spans="6:9" x14ac:dyDescent="0.2">
      <c r="F40" s="133"/>
      <c r="G40" s="134"/>
      <c r="H40" s="134"/>
      <c r="I40" s="135"/>
    </row>
    <row r="41" spans="6:9" x14ac:dyDescent="0.2">
      <c r="F41" s="133"/>
      <c r="G41" s="134"/>
      <c r="H41" s="134"/>
      <c r="I41" s="135"/>
    </row>
    <row r="42" spans="6:9" x14ac:dyDescent="0.2">
      <c r="F42" s="133"/>
      <c r="G42" s="134"/>
      <c r="H42" s="134"/>
      <c r="I42" s="135"/>
    </row>
    <row r="43" spans="6:9" x14ac:dyDescent="0.2">
      <c r="F43" s="133"/>
      <c r="G43" s="134"/>
      <c r="H43" s="134"/>
      <c r="I43" s="135"/>
    </row>
    <row r="44" spans="6:9" x14ac:dyDescent="0.2">
      <c r="F44" s="133"/>
      <c r="G44" s="134"/>
      <c r="H44" s="134"/>
      <c r="I44" s="135"/>
    </row>
    <row r="45" spans="6:9" x14ac:dyDescent="0.2">
      <c r="F45" s="133"/>
      <c r="G45" s="134"/>
      <c r="H45" s="134"/>
      <c r="I45" s="135"/>
    </row>
    <row r="46" spans="6:9" x14ac:dyDescent="0.2">
      <c r="F46" s="133"/>
      <c r="G46" s="134"/>
      <c r="H46" s="134"/>
      <c r="I46" s="135"/>
    </row>
    <row r="47" spans="6:9" x14ac:dyDescent="0.2">
      <c r="F47" s="133"/>
      <c r="G47" s="134"/>
      <c r="H47" s="134"/>
      <c r="I47" s="135"/>
    </row>
    <row r="48" spans="6:9" x14ac:dyDescent="0.2">
      <c r="F48" s="133"/>
      <c r="G48" s="134"/>
      <c r="H48" s="134"/>
      <c r="I48" s="135"/>
    </row>
    <row r="49" spans="6:9" x14ac:dyDescent="0.2">
      <c r="F49" s="133"/>
      <c r="G49" s="134"/>
      <c r="H49" s="134"/>
      <c r="I49" s="135"/>
    </row>
    <row r="50" spans="6:9" x14ac:dyDescent="0.2">
      <c r="F50" s="133"/>
      <c r="G50" s="134"/>
      <c r="H50" s="134"/>
      <c r="I50" s="135"/>
    </row>
    <row r="51" spans="6:9" x14ac:dyDescent="0.2">
      <c r="F51" s="133"/>
      <c r="G51" s="134"/>
      <c r="H51" s="134"/>
      <c r="I51" s="135"/>
    </row>
    <row r="52" spans="6:9" x14ac:dyDescent="0.2">
      <c r="F52" s="133"/>
      <c r="G52" s="134"/>
      <c r="H52" s="134"/>
      <c r="I52" s="135"/>
    </row>
    <row r="53" spans="6:9" x14ac:dyDescent="0.2">
      <c r="F53" s="133"/>
      <c r="G53" s="134"/>
      <c r="H53" s="134"/>
      <c r="I53" s="135"/>
    </row>
    <row r="54" spans="6:9" x14ac:dyDescent="0.2">
      <c r="F54" s="133"/>
      <c r="G54" s="134"/>
      <c r="H54" s="134"/>
      <c r="I54" s="135"/>
    </row>
    <row r="55" spans="6:9" x14ac:dyDescent="0.2">
      <c r="F55" s="133"/>
      <c r="G55" s="134"/>
      <c r="H55" s="134"/>
      <c r="I55" s="135"/>
    </row>
    <row r="56" spans="6:9" x14ac:dyDescent="0.2">
      <c r="F56" s="133"/>
      <c r="G56" s="134"/>
      <c r="H56" s="134"/>
      <c r="I56" s="135"/>
    </row>
    <row r="57" spans="6:9" x14ac:dyDescent="0.2">
      <c r="F57" s="133"/>
      <c r="G57" s="134"/>
      <c r="H57" s="134"/>
      <c r="I57" s="135"/>
    </row>
    <row r="58" spans="6:9" x14ac:dyDescent="0.2">
      <c r="F58" s="133"/>
      <c r="G58" s="134"/>
      <c r="H58" s="134"/>
      <c r="I58" s="135"/>
    </row>
    <row r="59" spans="6:9" x14ac:dyDescent="0.2">
      <c r="F59" s="133"/>
      <c r="G59" s="134"/>
      <c r="H59" s="134"/>
      <c r="I59" s="135"/>
    </row>
    <row r="60" spans="6:9" x14ac:dyDescent="0.2">
      <c r="F60" s="133"/>
      <c r="G60" s="134"/>
      <c r="H60" s="134"/>
      <c r="I60" s="135"/>
    </row>
    <row r="61" spans="6:9" x14ac:dyDescent="0.2">
      <c r="F61" s="133"/>
      <c r="G61" s="134"/>
      <c r="H61" s="134"/>
      <c r="I61" s="135"/>
    </row>
    <row r="62" spans="6:9" x14ac:dyDescent="0.2">
      <c r="F62" s="133"/>
      <c r="G62" s="134"/>
      <c r="H62" s="134"/>
      <c r="I62" s="135"/>
    </row>
    <row r="63" spans="6:9" x14ac:dyDescent="0.2">
      <c r="F63" s="133"/>
      <c r="G63" s="134"/>
      <c r="H63" s="134"/>
      <c r="I63" s="135"/>
    </row>
    <row r="64" spans="6:9" x14ac:dyDescent="0.2">
      <c r="F64" s="133"/>
      <c r="G64" s="134"/>
      <c r="H64" s="134"/>
      <c r="I64" s="135"/>
    </row>
    <row r="65" spans="6:9" x14ac:dyDescent="0.2">
      <c r="F65" s="133"/>
      <c r="G65" s="134"/>
      <c r="H65" s="134"/>
      <c r="I65" s="135"/>
    </row>
    <row r="66" spans="6:9" x14ac:dyDescent="0.2">
      <c r="F66" s="133"/>
      <c r="G66" s="134"/>
      <c r="H66" s="134"/>
      <c r="I66" s="135"/>
    </row>
    <row r="67" spans="6:9" x14ac:dyDescent="0.2">
      <c r="F67" s="133"/>
      <c r="G67" s="134"/>
      <c r="H67" s="134"/>
      <c r="I67" s="135"/>
    </row>
    <row r="68" spans="6:9" x14ac:dyDescent="0.2">
      <c r="F68" s="133"/>
      <c r="G68" s="134"/>
      <c r="H68" s="134"/>
      <c r="I68" s="135"/>
    </row>
    <row r="69" spans="6:9" x14ac:dyDescent="0.2">
      <c r="F69" s="133"/>
      <c r="G69" s="134"/>
      <c r="H69" s="134"/>
      <c r="I69" s="135"/>
    </row>
    <row r="70" spans="6:9" x14ac:dyDescent="0.2">
      <c r="F70" s="133"/>
      <c r="G70" s="134"/>
      <c r="H70" s="134"/>
      <c r="I70" s="135"/>
    </row>
    <row r="71" spans="6:9" x14ac:dyDescent="0.2">
      <c r="F71" s="133"/>
      <c r="G71" s="134"/>
      <c r="H71" s="134"/>
      <c r="I71" s="135"/>
    </row>
    <row r="72" spans="6:9" x14ac:dyDescent="0.2">
      <c r="F72" s="133"/>
      <c r="G72" s="134"/>
      <c r="H72" s="134"/>
      <c r="I72" s="135"/>
    </row>
    <row r="73" spans="6:9" x14ac:dyDescent="0.2">
      <c r="F73" s="133"/>
      <c r="G73" s="134"/>
      <c r="H73" s="134"/>
      <c r="I73" s="135"/>
    </row>
    <row r="74" spans="6:9" x14ac:dyDescent="0.2">
      <c r="F74" s="133"/>
      <c r="G74" s="134"/>
      <c r="H74" s="134"/>
      <c r="I74" s="135"/>
    </row>
    <row r="75" spans="6:9" x14ac:dyDescent="0.2">
      <c r="F75" s="133"/>
      <c r="G75" s="134"/>
      <c r="H75" s="134"/>
      <c r="I75" s="135"/>
    </row>
    <row r="76" spans="6:9" x14ac:dyDescent="0.2">
      <c r="F76" s="133"/>
      <c r="G76" s="134"/>
      <c r="H76" s="134"/>
      <c r="I76" s="135"/>
    </row>
    <row r="77" spans="6:9" x14ac:dyDescent="0.2">
      <c r="F77" s="133"/>
      <c r="G77" s="134"/>
      <c r="H77" s="134"/>
      <c r="I77" s="135"/>
    </row>
  </sheetData>
  <mergeCells count="4">
    <mergeCell ref="A1:B1"/>
    <mergeCell ref="A2:B2"/>
    <mergeCell ref="G2:I2"/>
    <mergeCell ref="H26:I26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>
    <pageSetUpPr fitToPage="1"/>
  </sheetPr>
  <dimension ref="A1:CZ112"/>
  <sheetViews>
    <sheetView showGridLines="0" showZeros="0" tabSelected="1" zoomScale="98" zoomScaleNormal="98" workbookViewId="0">
      <selection activeCell="C56" sqref="C56"/>
    </sheetView>
  </sheetViews>
  <sheetFormatPr defaultRowHeight="12.75" x14ac:dyDescent="0.2"/>
  <cols>
    <col min="1" max="1" width="4.42578125" style="136" customWidth="1"/>
    <col min="2" max="2" width="14.5703125" style="136" customWidth="1"/>
    <col min="3" max="3" width="40.42578125" style="136" customWidth="1"/>
    <col min="4" max="4" width="5.5703125" style="136" customWidth="1"/>
    <col min="5" max="5" width="8.5703125" style="144" customWidth="1"/>
    <col min="6" max="6" width="9.85546875" style="222" customWidth="1"/>
    <col min="7" max="7" width="13.85546875" style="136" customWidth="1"/>
    <col min="8" max="11" width="9.140625" style="136"/>
    <col min="12" max="12" width="75.42578125" style="136" customWidth="1"/>
    <col min="13" max="13" width="45.28515625" style="136" customWidth="1"/>
    <col min="14" max="16384" width="9.140625" style="136"/>
  </cols>
  <sheetData>
    <row r="1" spans="1:57" ht="15.75" x14ac:dyDescent="0.25">
      <c r="A1" s="310" t="s">
        <v>174</v>
      </c>
      <c r="B1" s="310"/>
      <c r="C1" s="310"/>
      <c r="D1" s="310"/>
      <c r="E1" s="310"/>
      <c r="F1" s="310"/>
      <c r="G1" s="310"/>
    </row>
    <row r="2" spans="1:57" ht="14.25" customHeight="1" thickBot="1" x14ac:dyDescent="0.25">
      <c r="B2" s="137"/>
      <c r="C2" s="138"/>
      <c r="D2" s="138"/>
      <c r="E2" s="139"/>
      <c r="F2" s="224"/>
      <c r="G2" s="138"/>
    </row>
    <row r="3" spans="1:57" ht="13.5" thickTop="1" x14ac:dyDescent="0.2">
      <c r="A3" s="301" t="s">
        <v>47</v>
      </c>
      <c r="B3" s="302"/>
      <c r="C3" s="240" t="s">
        <v>136</v>
      </c>
      <c r="D3" s="94"/>
      <c r="E3" s="140" t="s">
        <v>63</v>
      </c>
      <c r="F3" s="225"/>
      <c r="G3" s="141"/>
    </row>
    <row r="4" spans="1:57" ht="13.5" thickBot="1" x14ac:dyDescent="0.25">
      <c r="A4" s="311" t="s">
        <v>49</v>
      </c>
      <c r="B4" s="304"/>
      <c r="C4" s="99" t="s">
        <v>171</v>
      </c>
      <c r="D4" s="100"/>
      <c r="E4" s="312">
        <f>Rekapitulace!G2</f>
        <v>0</v>
      </c>
      <c r="F4" s="313"/>
      <c r="G4" s="314"/>
    </row>
    <row r="5" spans="1:57" ht="13.5" thickTop="1" x14ac:dyDescent="0.2">
      <c r="A5" s="142"/>
      <c r="B5" s="143"/>
      <c r="C5" s="143"/>
      <c r="F5" s="226"/>
      <c r="G5" s="145"/>
    </row>
    <row r="6" spans="1:57" x14ac:dyDescent="0.2">
      <c r="A6" s="146" t="s">
        <v>64</v>
      </c>
      <c r="B6" s="147" t="s">
        <v>65</v>
      </c>
      <c r="C6" s="147" t="s">
        <v>66</v>
      </c>
      <c r="D6" s="147" t="s">
        <v>67</v>
      </c>
      <c r="E6" s="148" t="s">
        <v>68</v>
      </c>
      <c r="F6" s="229" t="s">
        <v>69</v>
      </c>
      <c r="G6" s="149" t="s">
        <v>70</v>
      </c>
    </row>
    <row r="7" spans="1:57" s="208" customFormat="1" x14ac:dyDescent="0.2">
      <c r="A7" s="150" t="s">
        <v>71</v>
      </c>
      <c r="B7" s="189"/>
      <c r="C7" s="190" t="s">
        <v>135</v>
      </c>
      <c r="D7" s="191"/>
      <c r="E7" s="192"/>
      <c r="F7" s="213"/>
      <c r="G7" s="193"/>
      <c r="I7" s="237"/>
      <c r="J7" s="237"/>
      <c r="O7" s="209"/>
      <c r="BA7" s="211"/>
      <c r="BB7" s="211"/>
      <c r="BC7" s="211"/>
      <c r="BD7" s="211"/>
      <c r="BE7" s="211"/>
    </row>
    <row r="8" spans="1:57" s="208" customFormat="1" ht="25.5" x14ac:dyDescent="0.2">
      <c r="A8" s="246">
        <v>1</v>
      </c>
      <c r="B8" s="241">
        <v>311101212</v>
      </c>
      <c r="C8" s="242" t="s">
        <v>141</v>
      </c>
      <c r="D8" s="243" t="s">
        <v>73</v>
      </c>
      <c r="E8" s="238">
        <v>1</v>
      </c>
      <c r="F8" s="239">
        <v>0</v>
      </c>
      <c r="G8" s="239">
        <f>PRODUCT(E8,F8)</f>
        <v>0</v>
      </c>
      <c r="O8" s="209"/>
      <c r="BA8" s="211"/>
      <c r="BB8" s="211"/>
      <c r="BC8" s="211"/>
      <c r="BD8" s="211"/>
      <c r="BE8" s="211"/>
    </row>
    <row r="9" spans="1:57" s="208" customFormat="1" ht="38.25" x14ac:dyDescent="0.2">
      <c r="A9" s="246">
        <v>2</v>
      </c>
      <c r="B9" s="241">
        <v>468101432</v>
      </c>
      <c r="C9" s="242" t="s">
        <v>142</v>
      </c>
      <c r="D9" s="243" t="s">
        <v>73</v>
      </c>
      <c r="E9" s="238">
        <v>3</v>
      </c>
      <c r="F9" s="239">
        <v>0</v>
      </c>
      <c r="G9" s="239">
        <f>PRODUCT(E9,F9)</f>
        <v>0</v>
      </c>
      <c r="O9" s="209"/>
      <c r="BA9" s="211"/>
      <c r="BB9" s="211"/>
      <c r="BC9" s="211"/>
      <c r="BD9" s="211"/>
      <c r="BE9" s="211"/>
    </row>
    <row r="10" spans="1:57" s="208" customFormat="1" ht="25.5" x14ac:dyDescent="0.2">
      <c r="A10" s="246">
        <v>3</v>
      </c>
      <c r="B10" s="241" t="s">
        <v>172</v>
      </c>
      <c r="C10" s="242" t="s">
        <v>143</v>
      </c>
      <c r="D10" s="243" t="s">
        <v>144</v>
      </c>
      <c r="E10" s="238">
        <v>1.5</v>
      </c>
      <c r="F10" s="239">
        <v>0</v>
      </c>
      <c r="G10" s="239">
        <f>PRODUCT(E10,F10)</f>
        <v>0</v>
      </c>
      <c r="O10" s="209"/>
      <c r="BA10" s="211"/>
      <c r="BB10" s="211"/>
      <c r="BC10" s="211"/>
      <c r="BD10" s="211"/>
      <c r="BE10" s="211"/>
    </row>
    <row r="11" spans="1:57" s="208" customFormat="1" x14ac:dyDescent="0.2">
      <c r="A11" s="214"/>
      <c r="B11" s="173" t="s">
        <v>72</v>
      </c>
      <c r="C11" s="215" t="s">
        <v>135</v>
      </c>
      <c r="D11" s="216"/>
      <c r="E11" s="217"/>
      <c r="F11" s="218"/>
      <c r="G11" s="219">
        <f>SUM(G8:G10)</f>
        <v>0</v>
      </c>
      <c r="O11" s="209"/>
      <c r="BA11" s="211"/>
      <c r="BB11" s="211"/>
      <c r="BC11" s="211"/>
      <c r="BD11" s="211"/>
      <c r="BE11" s="211"/>
    </row>
    <row r="12" spans="1:57" s="188" customFormat="1" x14ac:dyDescent="0.2">
      <c r="A12" s="212" t="s">
        <v>71</v>
      </c>
      <c r="B12" s="202" t="s">
        <v>100</v>
      </c>
      <c r="C12" s="203" t="s">
        <v>145</v>
      </c>
      <c r="D12" s="204"/>
      <c r="E12" s="205"/>
      <c r="F12" s="213"/>
      <c r="G12" s="206"/>
      <c r="O12" s="175"/>
      <c r="BA12" s="164"/>
      <c r="BB12" s="164"/>
      <c r="BC12" s="164"/>
      <c r="BD12" s="164"/>
      <c r="BE12" s="164"/>
    </row>
    <row r="13" spans="1:57" s="188" customFormat="1" ht="25.5" x14ac:dyDescent="0.2">
      <c r="A13" s="259">
        <v>9</v>
      </c>
      <c r="B13" s="262" t="s">
        <v>122</v>
      </c>
      <c r="C13" s="249" t="s">
        <v>123</v>
      </c>
      <c r="D13" s="250" t="s">
        <v>102</v>
      </c>
      <c r="E13" s="251">
        <v>1</v>
      </c>
      <c r="F13" s="252">
        <v>0</v>
      </c>
      <c r="G13" s="253">
        <f>E13*F13</f>
        <v>0</v>
      </c>
      <c r="O13" s="175"/>
      <c r="BA13" s="164"/>
      <c r="BB13" s="164"/>
      <c r="BC13" s="164"/>
      <c r="BD13" s="164"/>
      <c r="BE13" s="164"/>
    </row>
    <row r="14" spans="1:57" s="188" customFormat="1" ht="63.75" x14ac:dyDescent="0.2">
      <c r="A14" s="259">
        <v>10</v>
      </c>
      <c r="B14" s="284" t="s">
        <v>173</v>
      </c>
      <c r="C14" s="249" t="s">
        <v>118</v>
      </c>
      <c r="D14" s="250" t="s">
        <v>102</v>
      </c>
      <c r="E14" s="251">
        <v>1</v>
      </c>
      <c r="F14" s="254">
        <v>0</v>
      </c>
      <c r="G14" s="253">
        <f t="shared" ref="G14:G16" si="0">E14*F14</f>
        <v>0</v>
      </c>
      <c r="O14" s="175"/>
      <c r="BA14" s="164"/>
      <c r="BB14" s="164"/>
      <c r="BC14" s="164"/>
      <c r="BD14" s="164"/>
      <c r="BE14" s="164"/>
    </row>
    <row r="15" spans="1:57" s="208" customFormat="1" ht="25.5" x14ac:dyDescent="0.2">
      <c r="A15" s="259">
        <v>11</v>
      </c>
      <c r="B15" s="284" t="s">
        <v>121</v>
      </c>
      <c r="C15" s="255" t="s">
        <v>148</v>
      </c>
      <c r="D15" s="250" t="s">
        <v>102</v>
      </c>
      <c r="E15" s="251">
        <v>1</v>
      </c>
      <c r="F15" s="254">
        <v>0</v>
      </c>
      <c r="G15" s="253">
        <f t="shared" si="0"/>
        <v>0</v>
      </c>
      <c r="O15" s="209"/>
      <c r="BA15" s="211"/>
      <c r="BB15" s="211"/>
      <c r="BC15" s="211"/>
      <c r="BD15" s="211"/>
      <c r="BE15" s="211"/>
    </row>
    <row r="16" spans="1:57" s="208" customFormat="1" ht="25.5" x14ac:dyDescent="0.2">
      <c r="A16" s="259">
        <v>12</v>
      </c>
      <c r="B16" s="284" t="s">
        <v>124</v>
      </c>
      <c r="C16" s="255" t="s">
        <v>119</v>
      </c>
      <c r="D16" s="250" t="s">
        <v>105</v>
      </c>
      <c r="E16" s="251">
        <v>8</v>
      </c>
      <c r="F16" s="254">
        <v>0</v>
      </c>
      <c r="G16" s="253">
        <f t="shared" si="0"/>
        <v>0</v>
      </c>
      <c r="O16" s="209"/>
      <c r="BA16" s="211"/>
      <c r="BB16" s="211"/>
      <c r="BC16" s="211"/>
      <c r="BD16" s="211"/>
      <c r="BE16" s="211"/>
    </row>
    <row r="17" spans="1:104" s="208" customFormat="1" x14ac:dyDescent="0.2">
      <c r="A17" s="247">
        <v>13</v>
      </c>
      <c r="B17" s="284" t="s">
        <v>125</v>
      </c>
      <c r="C17" s="256" t="s">
        <v>104</v>
      </c>
      <c r="D17" s="250" t="s">
        <v>105</v>
      </c>
      <c r="E17" s="252">
        <v>24</v>
      </c>
      <c r="F17" s="252">
        <v>0</v>
      </c>
      <c r="G17" s="257">
        <f t="shared" ref="G17" si="1">E17*F17</f>
        <v>0</v>
      </c>
      <c r="O17" s="209"/>
      <c r="BA17" s="211"/>
      <c r="BB17" s="211"/>
      <c r="BC17" s="211"/>
      <c r="BD17" s="211"/>
      <c r="BE17" s="211"/>
    </row>
    <row r="18" spans="1:104" s="208" customFormat="1" x14ac:dyDescent="0.2">
      <c r="A18" s="247"/>
      <c r="B18" s="248"/>
      <c r="C18" s="256" t="s">
        <v>147</v>
      </c>
      <c r="D18" s="250"/>
      <c r="E18" s="252"/>
      <c r="F18" s="252"/>
      <c r="G18" s="257">
        <f>SUM(G13:G17)</f>
        <v>0</v>
      </c>
      <c r="O18" s="209"/>
      <c r="BA18" s="211"/>
      <c r="BB18" s="211"/>
      <c r="BC18" s="211"/>
      <c r="BD18" s="211"/>
      <c r="BE18" s="211"/>
    </row>
    <row r="19" spans="1:104" s="199" customFormat="1" ht="25.5" x14ac:dyDescent="0.2">
      <c r="A19" s="258">
        <v>14</v>
      </c>
      <c r="B19" s="248" t="s">
        <v>146</v>
      </c>
      <c r="C19" s="256" t="s">
        <v>169</v>
      </c>
      <c r="D19" s="250" t="s">
        <v>60</v>
      </c>
      <c r="E19" s="252">
        <v>2.81</v>
      </c>
      <c r="F19" s="252"/>
      <c r="G19" s="257">
        <f>G18*E19*0.01</f>
        <v>0</v>
      </c>
      <c r="O19" s="200"/>
      <c r="BA19" s="201"/>
      <c r="BB19" s="201"/>
      <c r="BC19" s="201"/>
      <c r="BD19" s="201"/>
      <c r="BE19" s="201"/>
    </row>
    <row r="20" spans="1:104" s="188" customFormat="1" x14ac:dyDescent="0.2">
      <c r="A20" s="214"/>
      <c r="B20" s="173" t="s">
        <v>72</v>
      </c>
      <c r="C20" s="215" t="s">
        <v>170</v>
      </c>
      <c r="D20" s="216"/>
      <c r="E20" s="217"/>
      <c r="F20" s="218"/>
      <c r="G20" s="219">
        <f>SUM(G18:G19)</f>
        <v>0</v>
      </c>
      <c r="O20" s="175"/>
      <c r="BA20" s="164"/>
      <c r="BB20" s="164"/>
      <c r="BC20" s="164"/>
      <c r="BD20" s="164"/>
      <c r="BE20" s="164"/>
    </row>
    <row r="21" spans="1:104" x14ac:dyDescent="0.2">
      <c r="A21" s="220" t="s">
        <v>71</v>
      </c>
      <c r="B21" s="151" t="s">
        <v>74</v>
      </c>
      <c r="C21" s="152" t="s">
        <v>75</v>
      </c>
      <c r="D21" s="153"/>
      <c r="E21" s="154"/>
      <c r="F21" s="213"/>
      <c r="G21" s="155"/>
      <c r="H21" s="156"/>
      <c r="I21" s="156"/>
      <c r="O21" s="157">
        <v>1</v>
      </c>
    </row>
    <row r="22" spans="1:104" ht="38.25" x14ac:dyDescent="0.2">
      <c r="A22" s="259">
        <v>15</v>
      </c>
      <c r="B22" s="262" t="s">
        <v>114</v>
      </c>
      <c r="C22" s="249" t="s">
        <v>112</v>
      </c>
      <c r="D22" s="260" t="s">
        <v>73</v>
      </c>
      <c r="E22" s="251">
        <v>10</v>
      </c>
      <c r="F22" s="252">
        <v>0</v>
      </c>
      <c r="G22" s="253">
        <f>E22*F22</f>
        <v>0</v>
      </c>
      <c r="O22" s="157">
        <v>2</v>
      </c>
      <c r="AA22" s="136">
        <v>12</v>
      </c>
      <c r="AB22" s="136">
        <v>0</v>
      </c>
      <c r="AC22" s="136">
        <v>191</v>
      </c>
      <c r="AZ22" s="136">
        <v>2</v>
      </c>
      <c r="BA22" s="136">
        <f>IF(AZ22=1,G22,0)</f>
        <v>0</v>
      </c>
      <c r="BB22" s="136">
        <f>IF(AZ22=2,G22,0)</f>
        <v>0</v>
      </c>
      <c r="BC22" s="136">
        <f>IF(AZ22=3,G22,0)</f>
        <v>0</v>
      </c>
      <c r="BD22" s="136">
        <f>IF(AZ22=4,G22,0)</f>
        <v>0</v>
      </c>
      <c r="BE22" s="136">
        <f>IF(AZ22=5,G22,0)</f>
        <v>0</v>
      </c>
      <c r="CA22" s="158">
        <v>12</v>
      </c>
      <c r="CB22" s="158">
        <v>0</v>
      </c>
      <c r="CZ22" s="136">
        <v>0</v>
      </c>
    </row>
    <row r="23" spans="1:104" ht="38.25" x14ac:dyDescent="0.2">
      <c r="A23" s="259">
        <v>16</v>
      </c>
      <c r="B23" s="262" t="s">
        <v>115</v>
      </c>
      <c r="C23" s="249" t="s">
        <v>153</v>
      </c>
      <c r="D23" s="260" t="s">
        <v>73</v>
      </c>
      <c r="E23" s="251">
        <v>7</v>
      </c>
      <c r="F23" s="254">
        <v>0</v>
      </c>
      <c r="G23" s="253">
        <f t="shared" ref="G23:G26" si="2">E23*F23</f>
        <v>0</v>
      </c>
      <c r="O23" s="157"/>
      <c r="CA23" s="158"/>
      <c r="CB23" s="158"/>
    </row>
    <row r="24" spans="1:104" ht="38.25" x14ac:dyDescent="0.2">
      <c r="A24" s="259">
        <v>17</v>
      </c>
      <c r="B24" s="262" t="s">
        <v>116</v>
      </c>
      <c r="C24" s="249" t="s">
        <v>113</v>
      </c>
      <c r="D24" s="260" t="s">
        <v>73</v>
      </c>
      <c r="E24" s="251">
        <v>18</v>
      </c>
      <c r="F24" s="254">
        <v>0</v>
      </c>
      <c r="G24" s="253">
        <f t="shared" si="2"/>
        <v>0</v>
      </c>
      <c r="O24" s="157"/>
      <c r="CA24" s="158"/>
      <c r="CB24" s="158"/>
    </row>
    <row r="25" spans="1:104" ht="25.5" x14ac:dyDescent="0.2">
      <c r="A25" s="259">
        <v>18</v>
      </c>
      <c r="B25" s="263" t="s">
        <v>88</v>
      </c>
      <c r="C25" s="264" t="s">
        <v>89</v>
      </c>
      <c r="D25" s="250" t="s">
        <v>102</v>
      </c>
      <c r="E25" s="251">
        <v>4</v>
      </c>
      <c r="F25" s="252">
        <v>0</v>
      </c>
      <c r="G25" s="253">
        <f>E25*F25</f>
        <v>0</v>
      </c>
      <c r="O25" s="157"/>
      <c r="CA25" s="158"/>
      <c r="CB25" s="158"/>
    </row>
    <row r="26" spans="1:104" x14ac:dyDescent="0.2">
      <c r="A26" s="247">
        <v>19</v>
      </c>
      <c r="B26" s="261" t="s">
        <v>87</v>
      </c>
      <c r="C26" s="249" t="s">
        <v>86</v>
      </c>
      <c r="D26" s="260" t="s">
        <v>73</v>
      </c>
      <c r="E26" s="251">
        <v>35</v>
      </c>
      <c r="F26" s="254">
        <v>0</v>
      </c>
      <c r="G26" s="253">
        <f t="shared" si="2"/>
        <v>0</v>
      </c>
      <c r="O26" s="157"/>
      <c r="CA26" s="158"/>
      <c r="CB26" s="158"/>
    </row>
    <row r="27" spans="1:104" s="208" customFormat="1" x14ac:dyDescent="0.2">
      <c r="A27" s="247"/>
      <c r="B27" s="261"/>
      <c r="C27" s="256" t="s">
        <v>147</v>
      </c>
      <c r="D27" s="260"/>
      <c r="E27" s="251"/>
      <c r="F27" s="254"/>
      <c r="G27" s="253">
        <f>SUM(G22:G26)</f>
        <v>0</v>
      </c>
      <c r="O27" s="209"/>
      <c r="CA27" s="210"/>
      <c r="CB27" s="210"/>
    </row>
    <row r="28" spans="1:104" s="174" customFormat="1" ht="25.5" x14ac:dyDescent="0.2">
      <c r="A28" s="247">
        <v>20</v>
      </c>
      <c r="B28" s="248" t="s">
        <v>91</v>
      </c>
      <c r="C28" s="249" t="s">
        <v>168</v>
      </c>
      <c r="D28" s="260" t="s">
        <v>60</v>
      </c>
      <c r="E28" s="251">
        <v>3.19</v>
      </c>
      <c r="F28" s="252"/>
      <c r="G28" s="257">
        <f>G27*E28*0.01</f>
        <v>0</v>
      </c>
      <c r="O28" s="175"/>
      <c r="CA28" s="176"/>
      <c r="CB28" s="176"/>
    </row>
    <row r="29" spans="1:104" x14ac:dyDescent="0.2">
      <c r="A29" s="214"/>
      <c r="B29" s="159" t="s">
        <v>72</v>
      </c>
      <c r="C29" s="160" t="str">
        <f>CONCATENATE(B21," ",C21)</f>
        <v>733 Rozvod potrubí</v>
      </c>
      <c r="D29" s="161"/>
      <c r="E29" s="162"/>
      <c r="F29" s="218"/>
      <c r="G29" s="163">
        <f>SUM(G27:G28)</f>
        <v>0</v>
      </c>
      <c r="O29" s="157">
        <v>4</v>
      </c>
      <c r="BA29" s="164">
        <f>SUM(BA21:BA22)</f>
        <v>0</v>
      </c>
      <c r="BB29" s="164">
        <f>SUM(BB21:BB22)</f>
        <v>0</v>
      </c>
      <c r="BC29" s="164">
        <f>SUM(BC21:BC22)</f>
        <v>0</v>
      </c>
      <c r="BD29" s="164">
        <f>SUM(BD21:BD22)</f>
        <v>0</v>
      </c>
      <c r="BE29" s="164">
        <f>SUM(BE21:BE22)</f>
        <v>0</v>
      </c>
    </row>
    <row r="30" spans="1:104" x14ac:dyDescent="0.2">
      <c r="A30" s="212" t="s">
        <v>71</v>
      </c>
      <c r="B30" s="151" t="s">
        <v>76</v>
      </c>
      <c r="C30" s="152" t="s">
        <v>77</v>
      </c>
      <c r="D30" s="153"/>
      <c r="E30" s="154"/>
      <c r="F30" s="213"/>
      <c r="G30" s="155"/>
      <c r="H30" s="156"/>
      <c r="I30" s="156"/>
      <c r="O30" s="157">
        <v>1</v>
      </c>
    </row>
    <row r="31" spans="1:104" ht="25.5" x14ac:dyDescent="0.2">
      <c r="A31" s="259">
        <v>21</v>
      </c>
      <c r="B31" s="262" t="s">
        <v>126</v>
      </c>
      <c r="C31" s="256" t="s">
        <v>150</v>
      </c>
      <c r="D31" s="250" t="s">
        <v>102</v>
      </c>
      <c r="E31" s="251">
        <v>1</v>
      </c>
      <c r="F31" s="252">
        <v>0</v>
      </c>
      <c r="G31" s="253">
        <f t="shared" ref="G31:G35" si="3">E31*F31</f>
        <v>0</v>
      </c>
      <c r="O31" s="157">
        <v>2</v>
      </c>
      <c r="AA31" s="136">
        <v>1</v>
      </c>
      <c r="AB31" s="136">
        <v>7</v>
      </c>
      <c r="AC31" s="136">
        <v>7</v>
      </c>
      <c r="AZ31" s="136">
        <v>2</v>
      </c>
      <c r="BA31" s="136">
        <f>IF(AZ31=1,G31,0)</f>
        <v>0</v>
      </c>
      <c r="BB31" s="136">
        <f>IF(AZ31=2,G31,0)</f>
        <v>0</v>
      </c>
      <c r="BC31" s="136">
        <f>IF(AZ31=3,G31,0)</f>
        <v>0</v>
      </c>
      <c r="BD31" s="136">
        <f>IF(AZ31=4,G31,0)</f>
        <v>0</v>
      </c>
      <c r="BE31" s="136">
        <f>IF(AZ31=5,G31,0)</f>
        <v>0</v>
      </c>
      <c r="CA31" s="158">
        <v>1</v>
      </c>
      <c r="CB31" s="158">
        <v>7</v>
      </c>
      <c r="CZ31" s="136">
        <v>2.61000000000138E-2</v>
      </c>
    </row>
    <row r="32" spans="1:104" s="174" customFormat="1" ht="27.75" customHeight="1" x14ac:dyDescent="0.2">
      <c r="A32" s="259">
        <v>22</v>
      </c>
      <c r="B32" s="262" t="s">
        <v>127</v>
      </c>
      <c r="C32" s="265" t="s">
        <v>151</v>
      </c>
      <c r="D32" s="250" t="s">
        <v>102</v>
      </c>
      <c r="E32" s="251">
        <v>2</v>
      </c>
      <c r="F32" s="252">
        <v>0</v>
      </c>
      <c r="G32" s="253">
        <f t="shared" si="3"/>
        <v>0</v>
      </c>
      <c r="O32" s="175"/>
      <c r="CA32" s="176"/>
      <c r="CB32" s="176"/>
    </row>
    <row r="33" spans="1:104" s="208" customFormat="1" ht="25.5" x14ac:dyDescent="0.2">
      <c r="A33" s="259">
        <v>23</v>
      </c>
      <c r="B33" s="262" t="s">
        <v>131</v>
      </c>
      <c r="C33" s="249" t="s">
        <v>149</v>
      </c>
      <c r="D33" s="250" t="s">
        <v>102</v>
      </c>
      <c r="E33" s="251">
        <v>4</v>
      </c>
      <c r="F33" s="252">
        <v>0</v>
      </c>
      <c r="G33" s="253">
        <f t="shared" si="3"/>
        <v>0</v>
      </c>
      <c r="O33" s="209"/>
      <c r="CA33" s="210"/>
      <c r="CB33" s="210"/>
    </row>
    <row r="34" spans="1:104" ht="25.5" x14ac:dyDescent="0.2">
      <c r="A34" s="259">
        <v>24</v>
      </c>
      <c r="B34" s="262" t="s">
        <v>128</v>
      </c>
      <c r="C34" s="249" t="s">
        <v>152</v>
      </c>
      <c r="D34" s="250" t="s">
        <v>102</v>
      </c>
      <c r="E34" s="251">
        <v>1</v>
      </c>
      <c r="F34" s="252">
        <v>0</v>
      </c>
      <c r="G34" s="253">
        <f t="shared" si="3"/>
        <v>0</v>
      </c>
      <c r="O34" s="157">
        <v>2</v>
      </c>
      <c r="AA34" s="136">
        <v>1</v>
      </c>
      <c r="AB34" s="136">
        <v>7</v>
      </c>
      <c r="AC34" s="136">
        <v>7</v>
      </c>
      <c r="AZ34" s="136">
        <v>2</v>
      </c>
      <c r="BA34" s="136">
        <f>IF(AZ34=1,G34,0)</f>
        <v>0</v>
      </c>
      <c r="BB34" s="136">
        <f>IF(AZ34=2,G34,0)</f>
        <v>0</v>
      </c>
      <c r="BC34" s="136">
        <f>IF(AZ34=3,G34,0)</f>
        <v>0</v>
      </c>
      <c r="BD34" s="136">
        <f>IF(AZ34=4,G34,0)</f>
        <v>0</v>
      </c>
      <c r="BE34" s="136">
        <f>IF(AZ34=5,G34,0)</f>
        <v>0</v>
      </c>
      <c r="CA34" s="158">
        <v>1</v>
      </c>
      <c r="CB34" s="158">
        <v>7</v>
      </c>
      <c r="CZ34" s="136">
        <v>2.86999999999864E-2</v>
      </c>
    </row>
    <row r="35" spans="1:104" s="208" customFormat="1" ht="25.5" x14ac:dyDescent="0.2">
      <c r="A35" s="259">
        <v>25</v>
      </c>
      <c r="B35" s="262" t="s">
        <v>132</v>
      </c>
      <c r="C35" s="266" t="s">
        <v>133</v>
      </c>
      <c r="D35" s="250" t="s">
        <v>102</v>
      </c>
      <c r="E35" s="251">
        <v>1</v>
      </c>
      <c r="F35" s="252">
        <v>0</v>
      </c>
      <c r="G35" s="253">
        <f t="shared" si="3"/>
        <v>0</v>
      </c>
      <c r="O35" s="209"/>
      <c r="CA35" s="210"/>
      <c r="CB35" s="210"/>
    </row>
    <row r="36" spans="1:104" s="208" customFormat="1" x14ac:dyDescent="0.2">
      <c r="A36" s="247"/>
      <c r="B36" s="248"/>
      <c r="C36" s="256" t="s">
        <v>147</v>
      </c>
      <c r="D36" s="250"/>
      <c r="E36" s="251"/>
      <c r="F36" s="252"/>
      <c r="G36" s="253">
        <f>SUM(G31:G35)</f>
        <v>0</v>
      </c>
      <c r="O36" s="209"/>
      <c r="CA36" s="210"/>
      <c r="CB36" s="210"/>
    </row>
    <row r="37" spans="1:104" ht="25.5" x14ac:dyDescent="0.2">
      <c r="A37" s="247">
        <v>26</v>
      </c>
      <c r="B37" s="248" t="s">
        <v>90</v>
      </c>
      <c r="C37" s="249" t="s">
        <v>167</v>
      </c>
      <c r="D37" s="260" t="s">
        <v>60</v>
      </c>
      <c r="E37" s="251">
        <v>2.2599999999999998</v>
      </c>
      <c r="F37" s="252"/>
      <c r="G37" s="257">
        <f>G36*E37*0.01</f>
        <v>0</v>
      </c>
      <c r="O37" s="157">
        <v>2</v>
      </c>
      <c r="AA37" s="136">
        <v>7</v>
      </c>
      <c r="AB37" s="136">
        <v>1001</v>
      </c>
      <c r="AC37" s="136">
        <v>5</v>
      </c>
      <c r="AZ37" s="136">
        <v>2</v>
      </c>
      <c r="BA37" s="136">
        <f>IF(AZ37=1,G37,0)</f>
        <v>0</v>
      </c>
      <c r="BB37" s="136">
        <f>IF(AZ37=2,G37,0)</f>
        <v>0</v>
      </c>
      <c r="BC37" s="136">
        <f>IF(AZ37=3,G37,0)</f>
        <v>0</v>
      </c>
      <c r="BD37" s="136">
        <f>IF(AZ37=4,G37,0)</f>
        <v>0</v>
      </c>
      <c r="BE37" s="136">
        <f>IF(AZ37=5,G37,0)</f>
        <v>0</v>
      </c>
      <c r="CA37" s="158">
        <v>7</v>
      </c>
      <c r="CB37" s="158">
        <v>1001</v>
      </c>
      <c r="CZ37" s="136">
        <v>0</v>
      </c>
    </row>
    <row r="38" spans="1:104" x14ac:dyDescent="0.2">
      <c r="A38" s="214"/>
      <c r="B38" s="173" t="s">
        <v>72</v>
      </c>
      <c r="C38" s="160" t="str">
        <f>CONCATENATE(B30," ",C30)</f>
        <v>735 Otopná tělesa</v>
      </c>
      <c r="D38" s="161"/>
      <c r="E38" s="162"/>
      <c r="F38" s="218"/>
      <c r="G38" s="163">
        <f>SUM(G36:G37)</f>
        <v>0</v>
      </c>
      <c r="O38" s="157">
        <v>4</v>
      </c>
      <c r="BA38" s="164">
        <f>SUM(BA30:BA37)</f>
        <v>0</v>
      </c>
      <c r="BB38" s="164">
        <f>SUM(BB30:BB37)</f>
        <v>0</v>
      </c>
      <c r="BC38" s="164">
        <f>SUM(BC30:BC37)</f>
        <v>0</v>
      </c>
      <c r="BD38" s="164">
        <f>SUM(BD30:BD37)</f>
        <v>0</v>
      </c>
      <c r="BE38" s="164">
        <f>SUM(BE30:BE37)</f>
        <v>0</v>
      </c>
    </row>
    <row r="39" spans="1:104" x14ac:dyDescent="0.2">
      <c r="A39" s="212" t="s">
        <v>71</v>
      </c>
      <c r="B39" s="177" t="s">
        <v>92</v>
      </c>
      <c r="C39" s="178" t="s">
        <v>93</v>
      </c>
      <c r="D39" s="179"/>
      <c r="E39" s="180"/>
      <c r="F39" s="213"/>
      <c r="G39" s="181"/>
    </row>
    <row r="40" spans="1:104" s="188" customFormat="1" x14ac:dyDescent="0.2">
      <c r="A40" s="247">
        <v>27</v>
      </c>
      <c r="B40" s="261" t="s">
        <v>98</v>
      </c>
      <c r="C40" s="249" t="s">
        <v>154</v>
      </c>
      <c r="D40" s="250" t="s">
        <v>102</v>
      </c>
      <c r="E40" s="252">
        <v>2</v>
      </c>
      <c r="F40" s="252">
        <v>0</v>
      </c>
      <c r="G40" s="253">
        <f t="shared" ref="G40:G51" si="4">E40*F40</f>
        <v>0</v>
      </c>
      <c r="I40" s="208"/>
    </row>
    <row r="41" spans="1:104" x14ac:dyDescent="0.2">
      <c r="A41" s="247">
        <v>28</v>
      </c>
      <c r="B41" s="261" t="s">
        <v>106</v>
      </c>
      <c r="C41" s="249" t="s">
        <v>103</v>
      </c>
      <c r="D41" s="250" t="s">
        <v>102</v>
      </c>
      <c r="E41" s="252">
        <v>4</v>
      </c>
      <c r="F41" s="252">
        <v>0</v>
      </c>
      <c r="G41" s="253">
        <f t="shared" si="4"/>
        <v>0</v>
      </c>
      <c r="I41" s="208"/>
    </row>
    <row r="42" spans="1:104" ht="25.5" x14ac:dyDescent="0.2">
      <c r="A42" s="247">
        <v>29</v>
      </c>
      <c r="B42" s="261" t="s">
        <v>155</v>
      </c>
      <c r="C42" s="249" t="s">
        <v>156</v>
      </c>
      <c r="D42" s="250" t="s">
        <v>102</v>
      </c>
      <c r="E42" s="252">
        <v>3</v>
      </c>
      <c r="F42" s="252">
        <v>0</v>
      </c>
      <c r="G42" s="253">
        <f t="shared" si="4"/>
        <v>0</v>
      </c>
      <c r="I42" s="208"/>
    </row>
    <row r="43" spans="1:104" s="208" customFormat="1" ht="25.5" x14ac:dyDescent="0.2">
      <c r="A43" s="247">
        <v>30</v>
      </c>
      <c r="B43" s="261" t="s">
        <v>129</v>
      </c>
      <c r="C43" s="249" t="s">
        <v>120</v>
      </c>
      <c r="D43" s="250" t="s">
        <v>102</v>
      </c>
      <c r="E43" s="252">
        <v>1</v>
      </c>
      <c r="F43" s="252">
        <v>0</v>
      </c>
      <c r="G43" s="253">
        <f t="shared" si="4"/>
        <v>0</v>
      </c>
    </row>
    <row r="44" spans="1:104" s="208" customFormat="1" x14ac:dyDescent="0.2">
      <c r="A44" s="247">
        <v>31</v>
      </c>
      <c r="B44" s="261" t="s">
        <v>163</v>
      </c>
      <c r="C44" s="249" t="s">
        <v>160</v>
      </c>
      <c r="D44" s="250" t="s">
        <v>102</v>
      </c>
      <c r="E44" s="252">
        <v>1</v>
      </c>
      <c r="F44" s="252">
        <v>0</v>
      </c>
      <c r="G44" s="253">
        <f t="shared" si="4"/>
        <v>0</v>
      </c>
    </row>
    <row r="45" spans="1:104" s="208" customFormat="1" x14ac:dyDescent="0.2">
      <c r="A45" s="247">
        <v>32</v>
      </c>
      <c r="B45" s="261" t="s">
        <v>107</v>
      </c>
      <c r="C45" s="249" t="s">
        <v>108</v>
      </c>
      <c r="D45" s="250" t="s">
        <v>102</v>
      </c>
      <c r="E45" s="252">
        <v>1</v>
      </c>
      <c r="F45" s="252">
        <v>0</v>
      </c>
      <c r="G45" s="253">
        <f t="shared" si="4"/>
        <v>0</v>
      </c>
    </row>
    <row r="46" spans="1:104" s="208" customFormat="1" x14ac:dyDescent="0.2">
      <c r="A46" s="247">
        <v>33</v>
      </c>
      <c r="B46" s="261" t="s">
        <v>117</v>
      </c>
      <c r="C46" s="249" t="s">
        <v>109</v>
      </c>
      <c r="D46" s="250" t="s">
        <v>102</v>
      </c>
      <c r="E46" s="252">
        <v>2</v>
      </c>
      <c r="F46" s="252">
        <v>0</v>
      </c>
      <c r="G46" s="253">
        <f t="shared" si="4"/>
        <v>0</v>
      </c>
    </row>
    <row r="47" spans="1:104" s="208" customFormat="1" x14ac:dyDescent="0.2">
      <c r="A47" s="247">
        <v>34</v>
      </c>
      <c r="B47" s="261" t="s">
        <v>164</v>
      </c>
      <c r="C47" s="249" t="s">
        <v>110</v>
      </c>
      <c r="D47" s="250" t="s">
        <v>102</v>
      </c>
      <c r="E47" s="252">
        <v>1</v>
      </c>
      <c r="F47" s="252">
        <v>0</v>
      </c>
      <c r="G47" s="253">
        <f t="shared" si="4"/>
        <v>0</v>
      </c>
    </row>
    <row r="48" spans="1:104" s="208" customFormat="1" x14ac:dyDescent="0.2">
      <c r="A48" s="247">
        <v>35</v>
      </c>
      <c r="B48" s="261" t="s">
        <v>165</v>
      </c>
      <c r="C48" s="249" t="s">
        <v>161</v>
      </c>
      <c r="D48" s="250" t="s">
        <v>102</v>
      </c>
      <c r="E48" s="252">
        <v>2</v>
      </c>
      <c r="F48" s="252">
        <v>0</v>
      </c>
      <c r="G48" s="253">
        <f t="shared" si="4"/>
        <v>0</v>
      </c>
    </row>
    <row r="49" spans="1:9" x14ac:dyDescent="0.2">
      <c r="A49" s="247">
        <v>36</v>
      </c>
      <c r="B49" s="261" t="s">
        <v>159</v>
      </c>
      <c r="C49" s="249" t="s">
        <v>111</v>
      </c>
      <c r="D49" s="250" t="s">
        <v>102</v>
      </c>
      <c r="E49" s="252">
        <v>3</v>
      </c>
      <c r="F49" s="252">
        <v>0</v>
      </c>
      <c r="G49" s="253">
        <f t="shared" si="4"/>
        <v>0</v>
      </c>
      <c r="I49" s="208"/>
    </row>
    <row r="50" spans="1:9" s="208" customFormat="1" x14ac:dyDescent="0.2">
      <c r="A50" s="247">
        <v>37</v>
      </c>
      <c r="B50" s="261" t="s">
        <v>130</v>
      </c>
      <c r="C50" s="249" t="s">
        <v>162</v>
      </c>
      <c r="D50" s="250" t="s">
        <v>102</v>
      </c>
      <c r="E50" s="252">
        <v>1</v>
      </c>
      <c r="F50" s="252">
        <v>0</v>
      </c>
      <c r="G50" s="253">
        <f t="shared" si="4"/>
        <v>0</v>
      </c>
    </row>
    <row r="51" spans="1:9" s="208" customFormat="1" ht="25.5" x14ac:dyDescent="0.2">
      <c r="A51" s="247">
        <v>38</v>
      </c>
      <c r="B51" s="261" t="s">
        <v>157</v>
      </c>
      <c r="C51" s="249" t="s">
        <v>158</v>
      </c>
      <c r="D51" s="260" t="s">
        <v>102</v>
      </c>
      <c r="E51" s="252">
        <v>2</v>
      </c>
      <c r="F51" s="252">
        <v>0</v>
      </c>
      <c r="G51" s="253">
        <f t="shared" si="4"/>
        <v>0</v>
      </c>
    </row>
    <row r="52" spans="1:9" s="208" customFormat="1" x14ac:dyDescent="0.2">
      <c r="A52" s="247"/>
      <c r="B52" s="261"/>
      <c r="C52" s="256" t="s">
        <v>147</v>
      </c>
      <c r="D52" s="260"/>
      <c r="E52" s="252"/>
      <c r="F52" s="252"/>
      <c r="G52" s="253">
        <f>SUM(G40:G51)</f>
        <v>0</v>
      </c>
    </row>
    <row r="53" spans="1:9" ht="25.5" x14ac:dyDescent="0.2">
      <c r="A53" s="247">
        <v>39</v>
      </c>
      <c r="B53" s="261" t="s">
        <v>99</v>
      </c>
      <c r="C53" s="249" t="s">
        <v>166</v>
      </c>
      <c r="D53" s="260" t="s">
        <v>60</v>
      </c>
      <c r="E53" s="252">
        <v>0.27</v>
      </c>
      <c r="F53" s="252"/>
      <c r="G53" s="257">
        <f>G52*E53*0.01</f>
        <v>0</v>
      </c>
    </row>
    <row r="54" spans="1:9" x14ac:dyDescent="0.2">
      <c r="A54" s="214"/>
      <c r="B54" s="182" t="s">
        <v>72</v>
      </c>
      <c r="C54" s="183" t="s">
        <v>94</v>
      </c>
      <c r="D54" s="184"/>
      <c r="E54" s="185"/>
      <c r="F54" s="218"/>
      <c r="G54" s="186">
        <f>SUM(G52:G53)</f>
        <v>0</v>
      </c>
    </row>
    <row r="55" spans="1:9" x14ac:dyDescent="0.2">
      <c r="A55" s="220" t="s">
        <v>71</v>
      </c>
      <c r="B55" s="231" t="s">
        <v>95</v>
      </c>
      <c r="C55" s="232" t="s">
        <v>96</v>
      </c>
      <c r="D55" s="233"/>
      <c r="E55" s="234"/>
      <c r="F55" s="234"/>
      <c r="G55" s="235"/>
    </row>
    <row r="56" spans="1:9" s="208" customFormat="1" ht="25.5" x14ac:dyDescent="0.2">
      <c r="A56" s="273">
        <v>40</v>
      </c>
      <c r="B56" s="236" t="s">
        <v>138</v>
      </c>
      <c r="C56" s="267" t="s">
        <v>139</v>
      </c>
      <c r="D56" s="268" t="s">
        <v>73</v>
      </c>
      <c r="E56" s="245">
        <v>35</v>
      </c>
      <c r="F56" s="245">
        <v>0</v>
      </c>
      <c r="G56" s="269">
        <f>E56*F56</f>
        <v>0</v>
      </c>
    </row>
    <row r="57" spans="1:9" ht="25.5" x14ac:dyDescent="0.2">
      <c r="A57" s="244">
        <v>41</v>
      </c>
      <c r="B57" s="270">
        <v>78361761</v>
      </c>
      <c r="C57" s="271" t="s">
        <v>140</v>
      </c>
      <c r="D57" s="272" t="s">
        <v>73</v>
      </c>
      <c r="E57" s="245">
        <v>35</v>
      </c>
      <c r="F57" s="245">
        <v>0</v>
      </c>
      <c r="G57" s="269">
        <f>E57*F57</f>
        <v>0</v>
      </c>
    </row>
    <row r="58" spans="1:9" x14ac:dyDescent="0.2">
      <c r="A58" s="214"/>
      <c r="B58" s="194" t="s">
        <v>72</v>
      </c>
      <c r="C58" s="195" t="s">
        <v>97</v>
      </c>
      <c r="D58" s="196"/>
      <c r="E58" s="197"/>
      <c r="F58" s="218"/>
      <c r="G58" s="198">
        <f>SUM(G56:G57)</f>
        <v>0</v>
      </c>
    </row>
    <row r="59" spans="1:9" x14ac:dyDescent="0.2">
      <c r="E59" s="136"/>
      <c r="F59" s="226"/>
    </row>
    <row r="60" spans="1:9" x14ac:dyDescent="0.2">
      <c r="E60" s="136"/>
      <c r="F60" s="226"/>
    </row>
    <row r="61" spans="1:9" x14ac:dyDescent="0.2">
      <c r="E61" s="136"/>
      <c r="F61" s="226"/>
    </row>
    <row r="62" spans="1:9" x14ac:dyDescent="0.2">
      <c r="E62" s="136"/>
      <c r="F62" s="226"/>
    </row>
    <row r="63" spans="1:9" x14ac:dyDescent="0.2">
      <c r="A63" s="165"/>
      <c r="B63" s="165"/>
      <c r="C63" s="165"/>
      <c r="D63" s="165"/>
      <c r="E63" s="165"/>
      <c r="F63" s="227"/>
      <c r="G63" s="165"/>
    </row>
    <row r="64" spans="1:9" x14ac:dyDescent="0.2">
      <c r="A64" s="165"/>
      <c r="B64" s="165"/>
      <c r="C64" s="165"/>
      <c r="D64" s="165"/>
      <c r="E64" s="165"/>
      <c r="F64" s="227"/>
      <c r="G64" s="165"/>
    </row>
    <row r="65" spans="1:7" x14ac:dyDescent="0.2">
      <c r="A65" s="165"/>
      <c r="B65" s="165"/>
      <c r="C65" s="165"/>
      <c r="D65" s="165"/>
      <c r="E65" s="165"/>
      <c r="F65" s="227"/>
      <c r="G65" s="165"/>
    </row>
    <row r="66" spans="1:7" x14ac:dyDescent="0.2">
      <c r="A66" s="165"/>
      <c r="B66" s="165"/>
      <c r="C66" s="165"/>
      <c r="D66" s="165"/>
      <c r="E66" s="165"/>
      <c r="F66" s="227"/>
      <c r="G66" s="165"/>
    </row>
    <row r="67" spans="1:7" x14ac:dyDescent="0.2">
      <c r="E67" s="136"/>
      <c r="F67" s="226"/>
    </row>
    <row r="68" spans="1:7" x14ac:dyDescent="0.2">
      <c r="E68" s="136"/>
      <c r="F68" s="226"/>
    </row>
    <row r="69" spans="1:7" x14ac:dyDescent="0.2">
      <c r="E69" s="136"/>
      <c r="F69" s="226"/>
    </row>
    <row r="70" spans="1:7" x14ac:dyDescent="0.2">
      <c r="E70" s="136"/>
      <c r="F70" s="226"/>
    </row>
    <row r="71" spans="1:7" x14ac:dyDescent="0.2">
      <c r="E71" s="136"/>
      <c r="F71" s="226"/>
    </row>
    <row r="72" spans="1:7" x14ac:dyDescent="0.2">
      <c r="E72" s="136"/>
      <c r="F72" s="226"/>
    </row>
    <row r="73" spans="1:7" x14ac:dyDescent="0.2">
      <c r="E73" s="136"/>
      <c r="F73" s="226"/>
    </row>
    <row r="74" spans="1:7" x14ac:dyDescent="0.2">
      <c r="E74" s="136"/>
      <c r="F74" s="226"/>
    </row>
    <row r="75" spans="1:7" x14ac:dyDescent="0.2">
      <c r="E75" s="136"/>
      <c r="F75" s="226"/>
    </row>
    <row r="76" spans="1:7" x14ac:dyDescent="0.2">
      <c r="E76" s="136"/>
      <c r="F76" s="226"/>
    </row>
    <row r="77" spans="1:7" x14ac:dyDescent="0.2">
      <c r="E77" s="136"/>
      <c r="F77" s="226"/>
    </row>
    <row r="78" spans="1:7" x14ac:dyDescent="0.2">
      <c r="E78" s="136"/>
      <c r="F78" s="226"/>
    </row>
    <row r="79" spans="1:7" x14ac:dyDescent="0.2">
      <c r="E79" s="136"/>
      <c r="F79" s="226"/>
    </row>
    <row r="80" spans="1:7" x14ac:dyDescent="0.2">
      <c r="E80" s="136"/>
      <c r="F80" s="226"/>
    </row>
    <row r="81" spans="5:6" x14ac:dyDescent="0.2">
      <c r="E81" s="136"/>
      <c r="F81" s="226"/>
    </row>
    <row r="82" spans="5:6" x14ac:dyDescent="0.2">
      <c r="E82" s="136"/>
      <c r="F82" s="226"/>
    </row>
    <row r="83" spans="5:6" x14ac:dyDescent="0.2">
      <c r="E83" s="136"/>
      <c r="F83" s="226"/>
    </row>
    <row r="84" spans="5:6" x14ac:dyDescent="0.2">
      <c r="E84" s="136"/>
      <c r="F84" s="226"/>
    </row>
    <row r="85" spans="5:6" x14ac:dyDescent="0.2">
      <c r="E85" s="136"/>
      <c r="F85" s="226"/>
    </row>
    <row r="86" spans="5:6" x14ac:dyDescent="0.2">
      <c r="E86" s="136"/>
      <c r="F86" s="226"/>
    </row>
    <row r="87" spans="5:6" x14ac:dyDescent="0.2">
      <c r="E87" s="136"/>
      <c r="F87" s="226"/>
    </row>
    <row r="88" spans="5:6" x14ac:dyDescent="0.2">
      <c r="E88" s="136"/>
      <c r="F88" s="226"/>
    </row>
    <row r="89" spans="5:6" x14ac:dyDescent="0.2">
      <c r="E89" s="136"/>
      <c r="F89" s="226"/>
    </row>
    <row r="90" spans="5:6" x14ac:dyDescent="0.2">
      <c r="E90" s="136"/>
      <c r="F90" s="226"/>
    </row>
    <row r="91" spans="5:6" x14ac:dyDescent="0.2">
      <c r="E91" s="136"/>
      <c r="F91" s="226"/>
    </row>
    <row r="92" spans="5:6" x14ac:dyDescent="0.2">
      <c r="E92" s="136"/>
      <c r="F92" s="226"/>
    </row>
    <row r="93" spans="5:6" x14ac:dyDescent="0.2">
      <c r="E93" s="136"/>
      <c r="F93" s="226"/>
    </row>
    <row r="94" spans="5:6" x14ac:dyDescent="0.2">
      <c r="E94" s="136"/>
      <c r="F94" s="226"/>
    </row>
    <row r="95" spans="5:6" x14ac:dyDescent="0.2">
      <c r="E95" s="136"/>
      <c r="F95" s="226"/>
    </row>
    <row r="96" spans="5:6" x14ac:dyDescent="0.2">
      <c r="E96" s="136"/>
      <c r="F96" s="226"/>
    </row>
    <row r="97" spans="1:7" x14ac:dyDescent="0.2">
      <c r="E97" s="136"/>
      <c r="F97" s="226"/>
    </row>
    <row r="98" spans="1:7" x14ac:dyDescent="0.2">
      <c r="A98" s="166"/>
      <c r="B98" s="166"/>
      <c r="F98" s="226"/>
    </row>
    <row r="99" spans="1:7" x14ac:dyDescent="0.2">
      <c r="A99" s="165"/>
      <c r="B99" s="165"/>
      <c r="C99" s="167"/>
      <c r="D99" s="167"/>
      <c r="E99" s="168"/>
      <c r="F99" s="228"/>
      <c r="G99" s="169"/>
    </row>
    <row r="100" spans="1:7" x14ac:dyDescent="0.2">
      <c r="A100" s="170"/>
      <c r="B100" s="170"/>
      <c r="C100" s="165"/>
      <c r="D100" s="165"/>
      <c r="E100" s="171"/>
      <c r="F100" s="227"/>
      <c r="G100" s="165"/>
    </row>
    <row r="101" spans="1:7" x14ac:dyDescent="0.2">
      <c r="A101" s="165"/>
      <c r="B101" s="165"/>
      <c r="C101" s="165"/>
      <c r="D101" s="165"/>
      <c r="E101" s="171"/>
      <c r="F101" s="227"/>
      <c r="G101" s="165"/>
    </row>
    <row r="102" spans="1:7" x14ac:dyDescent="0.2">
      <c r="A102" s="165"/>
      <c r="B102" s="165"/>
      <c r="C102" s="165"/>
      <c r="D102" s="165"/>
      <c r="E102" s="171"/>
      <c r="F102" s="227"/>
      <c r="G102" s="165"/>
    </row>
    <row r="103" spans="1:7" x14ac:dyDescent="0.2">
      <c r="A103" s="165"/>
      <c r="B103" s="165"/>
      <c r="C103" s="165"/>
      <c r="D103" s="165"/>
      <c r="E103" s="171"/>
      <c r="F103" s="227"/>
      <c r="G103" s="165"/>
    </row>
    <row r="104" spans="1:7" x14ac:dyDescent="0.2">
      <c r="A104" s="165"/>
      <c r="B104" s="165"/>
      <c r="C104" s="165"/>
      <c r="D104" s="165"/>
      <c r="E104" s="171"/>
      <c r="F104" s="227"/>
      <c r="G104" s="165"/>
    </row>
    <row r="105" spans="1:7" x14ac:dyDescent="0.2">
      <c r="A105" s="165"/>
      <c r="B105" s="165"/>
      <c r="C105" s="165"/>
      <c r="D105" s="165"/>
      <c r="E105" s="171"/>
      <c r="F105" s="223"/>
      <c r="G105" s="165"/>
    </row>
    <row r="106" spans="1:7" x14ac:dyDescent="0.2">
      <c r="A106" s="165"/>
      <c r="B106" s="165"/>
      <c r="C106" s="165"/>
      <c r="D106" s="165"/>
      <c r="E106" s="171"/>
      <c r="F106" s="223"/>
      <c r="G106" s="165"/>
    </row>
    <row r="107" spans="1:7" x14ac:dyDescent="0.2">
      <c r="A107" s="165"/>
      <c r="B107" s="165"/>
      <c r="C107" s="165"/>
      <c r="D107" s="165"/>
      <c r="E107" s="171"/>
      <c r="F107" s="223"/>
      <c r="G107" s="165"/>
    </row>
    <row r="108" spans="1:7" x14ac:dyDescent="0.2">
      <c r="A108" s="165"/>
      <c r="B108" s="165"/>
      <c r="C108" s="165"/>
      <c r="D108" s="165"/>
      <c r="E108" s="171"/>
      <c r="F108" s="223"/>
      <c r="G108" s="165"/>
    </row>
    <row r="109" spans="1:7" x14ac:dyDescent="0.2">
      <c r="A109" s="165"/>
      <c r="B109" s="165"/>
      <c r="C109" s="165"/>
      <c r="D109" s="165"/>
      <c r="E109" s="171"/>
      <c r="F109" s="223"/>
      <c r="G109" s="165"/>
    </row>
    <row r="110" spans="1:7" x14ac:dyDescent="0.2">
      <c r="A110" s="165"/>
      <c r="B110" s="165"/>
      <c r="C110" s="165"/>
      <c r="D110" s="165"/>
      <c r="E110" s="171"/>
      <c r="F110" s="223"/>
      <c r="G110" s="165"/>
    </row>
    <row r="111" spans="1:7" x14ac:dyDescent="0.2">
      <c r="A111" s="165"/>
      <c r="B111" s="165"/>
      <c r="C111" s="165"/>
      <c r="D111" s="165"/>
      <c r="E111" s="171"/>
      <c r="F111" s="223"/>
      <c r="G111" s="165"/>
    </row>
    <row r="112" spans="1:7" x14ac:dyDescent="0.2">
      <c r="A112" s="165"/>
      <c r="B112" s="165"/>
      <c r="C112" s="165"/>
      <c r="D112" s="165"/>
      <c r="E112" s="171"/>
      <c r="F112" s="223"/>
      <c r="G112" s="165"/>
    </row>
  </sheetData>
  <mergeCells count="4">
    <mergeCell ref="A1:G1"/>
    <mergeCell ref="A3:B3"/>
    <mergeCell ref="A4:B4"/>
    <mergeCell ref="E4:G4"/>
  </mergeCells>
  <phoneticPr fontId="38" type="noConversion"/>
  <printOptions gridLinesSet="0"/>
  <pageMargins left="0.59055118110236227" right="0.39370078740157483" top="0.59055118110236227" bottom="0.98425196850393704" header="0.19685039370078741" footer="0.51181102362204722"/>
  <pageSetup paperSize="9" scale="9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Michalík Richard</dc:creator>
  <cp:lastModifiedBy>peike</cp:lastModifiedBy>
  <cp:lastPrinted>2022-01-17T18:12:50Z</cp:lastPrinted>
  <dcterms:created xsi:type="dcterms:W3CDTF">2015-03-17T15:24:48Z</dcterms:created>
  <dcterms:modified xsi:type="dcterms:W3CDTF">2022-01-24T14:49:47Z</dcterms:modified>
</cp:coreProperties>
</file>