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90" firstSheet="1" activeTab="1"/>
  </bookViews>
  <sheets>
    <sheet name="Rekapitulace stavby" sheetId="1" state="veryHidden" r:id="rId1"/>
    <sheet name="3a - Bytová jednotka č.34 ..." sheetId="2" r:id="rId2"/>
  </sheets>
  <definedNames>
    <definedName name="_xlnm._FilterDatabase" localSheetId="1" hidden="1">'3a - Bytová jednotka č.34 ...'!$C$141:$K$455</definedName>
    <definedName name="_xlnm.Print_Area" localSheetId="1">'3a - Bytová jednotka č.34 ...'!$C$4:$J$76,'3a - Bytová jednotka č.34 ...'!$C$82:$J$123,'3a - Bytová jednotka č.34 ...'!$C$129:$K$455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'3a - Bytová jednotka č.34 ...'!$141:$141</definedName>
  </definedNames>
  <calcPr calcId="162913"/>
</workbook>
</file>

<file path=xl/sharedStrings.xml><?xml version="1.0" encoding="utf-8"?>
<sst xmlns="http://schemas.openxmlformats.org/spreadsheetml/2006/main" count="3689" uniqueCount="762">
  <si>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</si>
  <si>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</si>
  <si>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</si>
  <si>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</si>
  <si>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</si>
  <si>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</si>
  <si>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</si>
  <si>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</si>
  <si>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</si>
  <si>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</si>
  <si>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</si>
  <si>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</si>
  <si>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</si>
  <si>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</si>
  <si>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</si>
  <si>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</si>
  <si>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</si>
  <si>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</si>
  <si>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</si>
  <si>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</si>
  <si>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</si>
  <si>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</si>
  <si>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</si>
  <si>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</si>
  <si>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</si>
  <si>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</si>
  <si>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</si>
  <si>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</si>
  <si>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</si>
  <si>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</si>
  <si>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</si>
  <si>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</si>
  <si>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</si>
  <si>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</si>
  <si>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</si>
  <si>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</si>
  <si>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</si>
  <si>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</si>
  <si>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</si>
  <si>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</si>
  <si>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</si>
  <si>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</si>
  <si>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</si>
  <si>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</si>
  <si>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</si>
  <si>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</si>
  <si>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</si>
  <si>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</si>
  <si>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</si>
  <si>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</si>
  <si>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</si>
  <si>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</si>
  <si>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</si>
  <si>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</si>
  <si>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</si>
  <si>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</si>
  <si>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</si>
  <si>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</si>
  <si>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</si>
  <si>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</si>
  <si>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</si>
  <si>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</si>
  <si>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</si>
  <si>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</si>
  <si>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</si>
  <si>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</si>
  <si>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</si>
  <si>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</si>
  <si>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</si>
  <si>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</si>
  <si>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</si>
  <si>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</si>
  <si>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</si>
  <si>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</si>
  <si>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</si>
  <si>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</si>
  <si>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</si>
  <si>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</si>
  <si>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</si>
  <si>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</si>
  <si>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</si>
  <si>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3a</t>
  </si>
  <si>
    <t>Bytová jednotka č.3 - varianta 2</t>
  </si>
  <si>
    <t>STA</t>
  </si>
  <si>
    <t>1</t>
  </si>
  <si>
    <t>{769c4c7f-511d-4177-b2a0-cc251d1bff67}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</si>
  <si>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</si>
  <si>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</si>
  <si>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</si>
  <si>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</si>
  <si>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</si>
  <si>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</si>
  <si>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</si>
  <si>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</si>
  <si>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</si>
  <si>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</si>
  <si>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</si>
  <si>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</si>
  <si>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</si>
  <si>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</si>
  <si>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</si>
  <si>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</si>
  <si>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</si>
  <si>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</si>
  <si>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</si>
  <si>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</si>
  <si>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</si>
  <si>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</si>
  <si>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</si>
  <si>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</si>
  <si>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</si>
  <si>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</si>
  <si>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</si>
  <si>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</si>
  <si>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</si>
  <si>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</si>
  <si>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</si>
  <si>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</si>
  <si>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</si>
  <si>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</si>
  <si>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</si>
  <si>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</si>
  <si>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</si>
  <si>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</si>
  <si>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</si>
  <si>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</si>
  <si>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</si>
  <si>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</si>
  <si>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</si>
  <si>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</si>
  <si>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</si>
  <si>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</si>
  <si>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</si>
  <si>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</si>
  <si>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</si>
  <si>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</si>
  <si>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</si>
  <si>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</si>
  <si>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</si>
  <si>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</si>
  <si>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</si>
  <si>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</si>
  <si>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</si>
  <si>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245381394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</si>
  <si>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</si>
  <si>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</si>
  <si>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</si>
  <si>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</si>
  <si>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</si>
  <si>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</si>
  <si>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</si>
  <si>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</si>
  <si>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Penetrační disperzní nátěr vnitřních stěn nanášený ručně</t>
  </si>
  <si>
    <t>-1147659641</t>
  </si>
  <si>
    <t>612142001</t>
  </si>
  <si>
    <t>Potažení vnitřních stěn sklovláknitým pletivem vtlačeným do tenkovrstvé hmoty</t>
  </si>
  <si>
    <t>2050719761</t>
  </si>
  <si>
    <t>8</t>
  </si>
  <si>
    <t>612311131</t>
  </si>
  <si>
    <t>Potažení vnitřních stěn vápenným štukem tloušťky do 3 mm</t>
  </si>
  <si>
    <t>-1187643564</t>
  </si>
  <si>
    <t>1,535*0,6</t>
  </si>
  <si>
    <t>(0,655+3+0,655)*2</t>
  </si>
  <si>
    <t>9</t>
  </si>
  <si>
    <t>612321111</t>
  </si>
  <si>
    <t>Vápenocementová omítka hrubá jednovrstvá zatřená vnitřních stěn nanášená ručně</t>
  </si>
  <si>
    <t>1160999229</t>
  </si>
  <si>
    <t>(1,535+0,655+0,655+3)*2,6</t>
  </si>
  <si>
    <t>619991001</t>
  </si>
  <si>
    <t>Zakrytí podlah fólií přilepenou lepící páskou</t>
  </si>
  <si>
    <t>1787058827</t>
  </si>
  <si>
    <t>3*4,5</t>
  </si>
  <si>
    <t>619991011</t>
  </si>
  <si>
    <t>Obalení konstrukcí a prvků fólií přilepenou lepící páskou</t>
  </si>
  <si>
    <t>1264654805</t>
  </si>
  <si>
    <t>konstrukce v blízkosti bytového jádra:</t>
  </si>
  <si>
    <t>50</t>
  </si>
  <si>
    <t>632441112</t>
  </si>
  <si>
    <t>Potěr anhydritový samonivelační tl do 30 mm ze suchých směsí</t>
  </si>
  <si>
    <t>-1823197972</t>
  </si>
  <si>
    <t>1,535*1,87</t>
  </si>
  <si>
    <t>0,895*1,11</t>
  </si>
  <si>
    <t>642944121</t>
  </si>
  <si>
    <t>Osazování ocelových zárubní dodatečné pl do 2,5 m2</t>
  </si>
  <si>
    <t>kus</t>
  </si>
  <si>
    <t>237079160</t>
  </si>
  <si>
    <t>M</t>
  </si>
  <si>
    <t>55331521</t>
  </si>
  <si>
    <t>zárubeň ocelová pro sádrokarton 100 700 L/P</t>
  </si>
  <si>
    <t>357619248</t>
  </si>
  <si>
    <t>Ostatní konstrukce a práce, bourání</t>
  </si>
  <si>
    <t>784111001</t>
  </si>
  <si>
    <t>Oprášení (ometení ) podkladu v místnostech výšky do 3,80 m</t>
  </si>
  <si>
    <t>16</t>
  </si>
  <si>
    <t>1479817414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</si>
  <si>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</si>
  <si>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</si>
  <si>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</si>
  <si>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</si>
  <si>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</si>
  <si>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779948841</t>
  </si>
  <si>
    <t>lehké obroušení stávajícího panelu - příprava pro novou omítku:</t>
  </si>
  <si>
    <t>(0,655+0,08)*2,6*2</t>
  </si>
  <si>
    <t>(0,065+1,535+0,08)*2,6</t>
  </si>
  <si>
    <t>952901111</t>
  </si>
  <si>
    <t>Vyčištění budov bytové a občanské výstavby při výšce podlaží do 4 m</t>
  </si>
  <si>
    <t>-117694801</t>
  </si>
  <si>
    <t>3,5*3</t>
  </si>
  <si>
    <t>přístupová trasa do bytu-choba:</t>
  </si>
  <si>
    <t>962084121</t>
  </si>
  <si>
    <t>Bourání příček umakartových tl do 50 mm</t>
  </si>
  <si>
    <t>-593683250</t>
  </si>
  <si>
    <t>(2,565*2+1,895*2+3+0,895)*2,6</t>
  </si>
  <si>
    <t>965046111</t>
  </si>
  <si>
    <t>Broušení stávajících betonových podlah úběr do 3 mm</t>
  </si>
  <si>
    <t>-1624685831</t>
  </si>
  <si>
    <t>2,565*1,895-0,895*0,695</t>
  </si>
  <si>
    <t>0,7*3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</si>
  <si>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</si>
  <si>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</si>
  <si>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</si>
  <si>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</si>
  <si>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</si>
  <si>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-1899354301</t>
  </si>
  <si>
    <t>997013219</t>
  </si>
  <si>
    <t>Příplatek k vnitrostaveništní dopravě suti a vybouraných hmot za zvětšenou dopravu suti ZKD 10 m</t>
  </si>
  <si>
    <t>-5417460</t>
  </si>
  <si>
    <t>3,816*50 'Přepočtené koeficientem množství</t>
  </si>
  <si>
    <t>997013501</t>
  </si>
  <si>
    <t>Odvoz suti a vybouraných hmot na skládku nebo meziskládku do 1 km se složením</t>
  </si>
  <si>
    <t>-96431356</t>
  </si>
  <si>
    <t>997013509</t>
  </si>
  <si>
    <t>Příplatek k odvozu suti a vybouraných hmot na skládku ZKD 1 km přes 1 km</t>
  </si>
  <si>
    <t>-1046595138</t>
  </si>
  <si>
    <t>3,816*9 'Přepočtené koeficientem množství</t>
  </si>
  <si>
    <t>997013831</t>
  </si>
  <si>
    <t>Poplatek za uložení na skládce (skládkovné) stavebního odpadu směsného kód odpadu 170 904</t>
  </si>
  <si>
    <t>-1958917737</t>
  </si>
  <si>
    <t>998</t>
  </si>
  <si>
    <t>Přesun hmot</t>
  </si>
  <si>
    <t>998011003</t>
  </si>
  <si>
    <t>Přesun hmot pro budovy zděné v do 24 m</t>
  </si>
  <si>
    <t>589530862</t>
  </si>
  <si>
    <t>998011014</t>
  </si>
  <si>
    <t>Příplatek k přesunu hmot pro budovy zděné za zvětšený přesun do 500 m</t>
  </si>
  <si>
    <t>1274351239</t>
  </si>
  <si>
    <t>998017003</t>
  </si>
  <si>
    <t>Přesun hmot s omezením mechanizace pro budovy v do 24 m</t>
  </si>
  <si>
    <t>2050818285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</si>
  <si>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</si>
  <si>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</si>
  <si>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</si>
  <si>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</si>
  <si>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</si>
  <si>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</si>
  <si>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-540226330</t>
  </si>
  <si>
    <t>1,87*1,535</t>
  </si>
  <si>
    <t>711192201</t>
  </si>
  <si>
    <t>Provedení izolace proti zemní vlhkosti hydroizolační stěrkou svislé na betonu, 2 vrstvy</t>
  </si>
  <si>
    <t>2058972705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</si>
  <si>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</si>
  <si>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</si>
  <si>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</si>
  <si>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</si>
  <si>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</si>
  <si>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</si>
  <si>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</si>
  <si>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</si>
  <si>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</si>
  <si>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-1252307985</t>
  </si>
  <si>
    <t>spotřeba 3kg/m2, tl. 2mm</t>
  </si>
  <si>
    <t>(3,863+8,589)*3</t>
  </si>
  <si>
    <t>711199095</t>
  </si>
  <si>
    <t>Příplatek k izolacím proti zemní vlhkosti za plochu do 10 m2 natěradly za studena nebo za horka</t>
  </si>
  <si>
    <t>730769371</t>
  </si>
  <si>
    <t>3,863+8,589</t>
  </si>
  <si>
    <t>711199101</t>
  </si>
  <si>
    <t>Provedení těsnícího pásu do spoje dilatační nebo styčné spáry podlaha - stěna</t>
  </si>
  <si>
    <t>m</t>
  </si>
  <si>
    <t>-66414347</t>
  </si>
  <si>
    <t>1,11+0,895+1,11</t>
  </si>
  <si>
    <t>(1,87+1,535)*2</t>
  </si>
  <si>
    <t>1,535</t>
  </si>
  <si>
    <t>2,6*2</t>
  </si>
  <si>
    <t>0,2*6</t>
  </si>
  <si>
    <t>711199102</t>
  </si>
  <si>
    <t>Provedení těsnícího koutu pro vnější nebo vnitřní roh spáry podlaha - stěna</t>
  </si>
  <si>
    <t>32448904</t>
  </si>
  <si>
    <t>28355020</t>
  </si>
  <si>
    <t>páska pružná těsnící š 80mm</t>
  </si>
  <si>
    <t>1148479442</t>
  </si>
  <si>
    <t>17,86*1,1</t>
  </si>
  <si>
    <t>998711103</t>
  </si>
  <si>
    <t>Přesun hmot tonážní pro izolace proti vodě, vlhkosti a plynům v objektech výšky do 60 m</t>
  </si>
  <si>
    <t>-1122174992</t>
  </si>
  <si>
    <t>998711181</t>
  </si>
  <si>
    <t>Příplatek k přesunu hmot tonážní 711 prováděný bez použití mechanizace</t>
  </si>
  <si>
    <t>1406961122</t>
  </si>
  <si>
    <t>721</t>
  </si>
  <si>
    <t>Zdravotechnika - vnitřní kanalizace</t>
  </si>
  <si>
    <t>721171808</t>
  </si>
  <si>
    <t>Demontáž potrubí z PVC do D 114</t>
  </si>
  <si>
    <t>-900150667</t>
  </si>
  <si>
    <t>721173706</t>
  </si>
  <si>
    <t>Potrubí kanalizační z PE odpadní DN 100</t>
  </si>
  <si>
    <t>-1176396410</t>
  </si>
  <si>
    <t>721173722</t>
  </si>
  <si>
    <t>Potrubí kanalizační z PE připojovací DN 40</t>
  </si>
  <si>
    <t>994055493</t>
  </si>
  <si>
    <t>721173724</t>
  </si>
  <si>
    <t>Potrubí kanalizační z PE připojovací DN 70</t>
  </si>
  <si>
    <t>-1147273261</t>
  </si>
  <si>
    <t>721220801</t>
  </si>
  <si>
    <t>Demontáž uzávěrek zápachových DN 70</t>
  </si>
  <si>
    <t>854959739</t>
  </si>
  <si>
    <t>vana,umyvadlo,pračka:</t>
  </si>
  <si>
    <t>721290111</t>
  </si>
  <si>
    <t>Zkouška těsnosti potrubí kanalizace vodou do DN 125</t>
  </si>
  <si>
    <t>-415691280</t>
  </si>
  <si>
    <t>998721103</t>
  </si>
  <si>
    <t>Přesun hmot tonážní pro vnitřní kanalizace v objektech v do 24 m</t>
  </si>
  <si>
    <t>-294237105</t>
  </si>
  <si>
    <t>998721181</t>
  </si>
  <si>
    <t>Příplatek k přesunu hmot tonážní 721 prováděný bez použití mechanizace</t>
  </si>
  <si>
    <t>-860278764</t>
  </si>
  <si>
    <t>722</t>
  </si>
  <si>
    <t>Zdravotechnika - vnitřní vodovod</t>
  </si>
  <si>
    <t>722170801</t>
  </si>
  <si>
    <t>Demontáž rozvodů vody z plastů do D 25</t>
  </si>
  <si>
    <t>976287877</t>
  </si>
  <si>
    <t>722176113</t>
  </si>
  <si>
    <t>Montáž potrubí plastové spojované svary polyfuzně do D 25 mm</t>
  </si>
  <si>
    <t>-1126928118</t>
  </si>
  <si>
    <t>28615150</t>
  </si>
  <si>
    <t>trubka vodovodní tlaková PPR řada PN 20 D 16mm dl 4m</t>
  </si>
  <si>
    <t>-649034203</t>
  </si>
  <si>
    <t>28615152</t>
  </si>
  <si>
    <t>trubka vodovodní tlaková PPR řada PN 20 D 20mm dl 4m</t>
  </si>
  <si>
    <t>-142187798</t>
  </si>
  <si>
    <t>28615153</t>
  </si>
  <si>
    <t>trubka vodovodní tlaková PPR řada PN 20 D 25mm dl 4m</t>
  </si>
  <si>
    <t>222706494</t>
  </si>
  <si>
    <t>722179191</t>
  </si>
  <si>
    <t>Příplatek k rozvodu vody z plastů za malý rozsah prací na zakázce do 20 m</t>
  </si>
  <si>
    <t>soubor</t>
  </si>
  <si>
    <t>-1773189831</t>
  </si>
  <si>
    <t>722179192</t>
  </si>
  <si>
    <t>Příplatek k rozvodu vody z plastů za potrubí do D 32 mm do 15 svarů</t>
  </si>
  <si>
    <t>-159629040</t>
  </si>
  <si>
    <t>722290215</t>
  </si>
  <si>
    <t>Zkouška těsnosti vodovodního potrubí hrdlového nebo přírubového do DN 100</t>
  </si>
  <si>
    <t>-1084003950</t>
  </si>
  <si>
    <t>722290234</t>
  </si>
  <si>
    <t>Proplach a dezinfekce vodovodního potrubí do DN 80</t>
  </si>
  <si>
    <t>1222375159</t>
  </si>
  <si>
    <t>998722103</t>
  </si>
  <si>
    <t>Přesun hmot tonážní pro vnitřní vodovod v objektech v do 24 m</t>
  </si>
  <si>
    <t>143569513</t>
  </si>
  <si>
    <t>998722181</t>
  </si>
  <si>
    <t>Příplatek k přesunu hmot tonážní 722 prováděný bez použití mechanizace</t>
  </si>
  <si>
    <t>1363856136</t>
  </si>
  <si>
    <t>723</t>
  </si>
  <si>
    <t>Zdravotechnika - vnitřní plynovod</t>
  </si>
  <si>
    <t>723120804</t>
  </si>
  <si>
    <t>Demontáž potrubí ocelové závitové svařované do DN 25</t>
  </si>
  <si>
    <t>-2009152772</t>
  </si>
  <si>
    <t>723150402</t>
  </si>
  <si>
    <t>Potrubí plyn ocelové z ušlechtilé oceli spojované lisováním DN 15</t>
  </si>
  <si>
    <t>1594389945</t>
  </si>
  <si>
    <t>chránička:</t>
  </si>
  <si>
    <t>723181002</t>
  </si>
  <si>
    <t>Potrubí měděné měkké spojované lisováním DN 15 ZTI</t>
  </si>
  <si>
    <t>-1733961282</t>
  </si>
  <si>
    <t>723190105</t>
  </si>
  <si>
    <t>-1396485994</t>
  </si>
  <si>
    <t>723190901</t>
  </si>
  <si>
    <t>Uzavření,otevření plynovodního potrubí při opravě</t>
  </si>
  <si>
    <t>2054220447</t>
  </si>
  <si>
    <t>723190907</t>
  </si>
  <si>
    <t>Odvzdušnění nebo napuštění plynovodního potrubí</t>
  </si>
  <si>
    <t>662353724</t>
  </si>
  <si>
    <t>723190909</t>
  </si>
  <si>
    <t>Zkouška těsnosti potrubí plynovodního</t>
  </si>
  <si>
    <t>730304096</t>
  </si>
  <si>
    <t>998723103</t>
  </si>
  <si>
    <t>Přesun hmot tonážní pro vnitřní plynovod v objektech v do 24 m</t>
  </si>
  <si>
    <t>817193773</t>
  </si>
  <si>
    <t>998723181</t>
  </si>
  <si>
    <t>Příplatek k přesunu hmot tonážní 723 prováděný bez použití mechanizace</t>
  </si>
  <si>
    <t>64561121</t>
  </si>
  <si>
    <t>725</t>
  </si>
  <si>
    <t>Zdravotechnika - zařizovací předměty</t>
  </si>
  <si>
    <t>725210821</t>
  </si>
  <si>
    <t>Demontáž umyvadel bez výtokových armatur</t>
  </si>
  <si>
    <t>-1195193400</t>
  </si>
  <si>
    <t>725211602</t>
  </si>
  <si>
    <t>Umyvadlo keramické připevněné na stěnu šrouby bílé bez krytu na sifon 550 mm</t>
  </si>
  <si>
    <t>-1511032647</t>
  </si>
  <si>
    <t>725220841</t>
  </si>
  <si>
    <t>Demontáž van ocelová</t>
  </si>
  <si>
    <t>-259779477</t>
  </si>
  <si>
    <t>725222116</t>
  </si>
  <si>
    <t>Vana bez armatur výtokových akrylátová se zápachovou uzávěrkou 1500x700 mm</t>
  </si>
  <si>
    <t>1485716050</t>
  </si>
  <si>
    <t>725810811</t>
  </si>
  <si>
    <t>Demontáž ventilů výtokových nástěnných</t>
  </si>
  <si>
    <t>1543670522</t>
  </si>
  <si>
    <t>725811115</t>
  </si>
  <si>
    <t>Ventil nástěnný pevný výtok G1/2x80 mm</t>
  </si>
  <si>
    <t>-2038256663</t>
  </si>
  <si>
    <t>725820801</t>
  </si>
  <si>
    <t>Demontáž baterie nástěnné do G 3 / 4</t>
  </si>
  <si>
    <t>1850762132</t>
  </si>
  <si>
    <t>725822611</t>
  </si>
  <si>
    <t>Baterie umyvadlová stojánková páková bez výpusti</t>
  </si>
  <si>
    <t>208186691</t>
  </si>
  <si>
    <t>725831313</t>
  </si>
  <si>
    <t>Baterie vanová nástěnná páková s příslušenstvím a pohyblivým držákem</t>
  </si>
  <si>
    <t>-1527686222</t>
  </si>
  <si>
    <t>725865501</t>
  </si>
  <si>
    <t>Odpadní souprava DN 40/50 se zápachovou uzávěrkou pro vanu, ovládání bovdenem</t>
  </si>
  <si>
    <t>-1533132409</t>
  </si>
  <si>
    <t>725869101</t>
  </si>
  <si>
    <t>Montáž zápachových uzávěrek do DN 40</t>
  </si>
  <si>
    <t>-119366167</t>
  </si>
  <si>
    <t>55161837</t>
  </si>
  <si>
    <t>uzávěrka zápachová pro pračku a myčku nástěnná PP-bílá DN 40</t>
  </si>
  <si>
    <t>343505334</t>
  </si>
  <si>
    <t>ZUU</t>
  </si>
  <si>
    <t>662322184</t>
  </si>
  <si>
    <t>725980123</t>
  </si>
  <si>
    <t>Dvířka 40/20 vč. montáže a začištění k obkladu</t>
  </si>
  <si>
    <t>-1378890197</t>
  </si>
  <si>
    <t>998725103</t>
  </si>
  <si>
    <t>Přesun hmot tonážní pro zařizovací předměty v objektech v do 24 m</t>
  </si>
  <si>
    <t>-1098255507</t>
  </si>
  <si>
    <t>998725181</t>
  </si>
  <si>
    <t>Příplatek k přesunu hmot tonážní 725 prováděný bez použití mechanizace</t>
  </si>
  <si>
    <t>1583775140</t>
  </si>
  <si>
    <t>OIM</t>
  </si>
  <si>
    <t>Ostatní instalační materiál nutný pro dopojení zařizovacích předmětů (pancéřové hadičky, těsnění atd...)</t>
  </si>
  <si>
    <t>kpl</t>
  </si>
  <si>
    <t>-1890844680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</si>
  <si>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</si>
  <si>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</si>
  <si>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</si>
  <si>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</si>
  <si>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-1064753846</t>
  </si>
  <si>
    <t>998726113</t>
  </si>
  <si>
    <t>Přesun hmot tonážní pro instalační prefabrikáty v objektech v do 24 m</t>
  </si>
  <si>
    <t>998298946</t>
  </si>
  <si>
    <t>998726181</t>
  </si>
  <si>
    <t>Příplatek k přesunu hmot tonážní 726 prováděný bez použití mechanizace</t>
  </si>
  <si>
    <t>1851784940</t>
  </si>
  <si>
    <t>741</t>
  </si>
  <si>
    <t>Elektroinstalace - silnoproud</t>
  </si>
  <si>
    <t>725610902</t>
  </si>
  <si>
    <t>Výměna plynových sporáků s úpravou instalace</t>
  </si>
  <si>
    <t>1475804792</t>
  </si>
  <si>
    <t>54111971</t>
  </si>
  <si>
    <t>-346540920</t>
  </si>
  <si>
    <t>741112001</t>
  </si>
  <si>
    <t>Montáž krabice zapuštěná plastová kruhová</t>
  </si>
  <si>
    <t>1167524547</t>
  </si>
  <si>
    <t>34571515</t>
  </si>
  <si>
    <t>krabice přístrojová instalační 400 V, 142x71x45mm do dutých stěn</t>
  </si>
  <si>
    <t>-248870915</t>
  </si>
  <si>
    <t>741120001</t>
  </si>
  <si>
    <t>Montáž vodič Cu izolovaný plný a laněný žíla 0,35-6 mm2 pod omítku (CY)</t>
  </si>
  <si>
    <t>-784053592</t>
  </si>
  <si>
    <t>34111036</t>
  </si>
  <si>
    <t>kabel silový s Cu jádrem 1 kV 3x2,5mm2</t>
  </si>
  <si>
    <t>-961798996</t>
  </si>
  <si>
    <t>34111018</t>
  </si>
  <si>
    <t>kabel silový s Cu jádrem 6mm2</t>
  </si>
  <si>
    <t>-236279039</t>
  </si>
  <si>
    <t>741210001</t>
  </si>
  <si>
    <t>Montáž rozvodnice oceloplechová nebo plastová běžná do 20 kg</t>
  </si>
  <si>
    <t>1747655022</t>
  </si>
  <si>
    <t>35713850</t>
  </si>
  <si>
    <t>rozvodnice elektroměrové s jedním 1 fázovým místem bez požární úpravy 18 pozic</t>
  </si>
  <si>
    <t>-968364182</t>
  </si>
  <si>
    <t>741310001</t>
  </si>
  <si>
    <t>Montáž vypínač nástěnný 1-jednopólový prostředí normální</t>
  </si>
  <si>
    <t>-1618387777</t>
  </si>
  <si>
    <t>34535799</t>
  </si>
  <si>
    <t>ovladač zapínací tlačítkový 10A 3553-80289 velkoplošný</t>
  </si>
  <si>
    <t>642948650</t>
  </si>
  <si>
    <t>741313001</t>
  </si>
  <si>
    <t>Montáž zásuvka (polo)zapuštěná bezšroubové připojení 2P+PE se zapojením vodičů</t>
  </si>
  <si>
    <t>-2007432545</t>
  </si>
  <si>
    <t>35811077</t>
  </si>
  <si>
    <t>zásuvka nepropustná nástěnná 16A 220 V 3pólová</t>
  </si>
  <si>
    <t>22724163</t>
  </si>
  <si>
    <t>741370002</t>
  </si>
  <si>
    <t>Montáž svítidlo žárovkové bytové stropní přisazené 1 zdroj se sklem</t>
  </si>
  <si>
    <t>1018117160</t>
  </si>
  <si>
    <t>34821275</t>
  </si>
  <si>
    <t>svítidlo bytové žárovkové IP 42, max. 60 W E27</t>
  </si>
  <si>
    <t>-427057917</t>
  </si>
  <si>
    <t>34111030</t>
  </si>
  <si>
    <t>kabel silový s Cu jádrem 1 kV 3x1,5mm2</t>
  </si>
  <si>
    <t>-707043792</t>
  </si>
  <si>
    <t>741810001</t>
  </si>
  <si>
    <t>Celková prohlídka elektrického rozvodu a zařízení do 100 000,- Kč</t>
  </si>
  <si>
    <t>-310091926</t>
  </si>
  <si>
    <t>998741103</t>
  </si>
  <si>
    <t>Přesun hmot tonážní pro silnoproud v objektech v do 24 m</t>
  </si>
  <si>
    <t>127910887</t>
  </si>
  <si>
    <t>998741181</t>
  </si>
  <si>
    <t>Příplatek k přesunu hmot tonážní 741 prováděný bez použití mechanizace</t>
  </si>
  <si>
    <t>-142407033</t>
  </si>
  <si>
    <t>34823735</t>
  </si>
  <si>
    <t>svítidlo zářivkové interiérové s kompenzací, barva bílá, 18W, délka 974 mm</t>
  </si>
  <si>
    <t>1557292332</t>
  </si>
  <si>
    <t>751</t>
  </si>
  <si>
    <t>Vzduchotechnika</t>
  </si>
  <si>
    <t>751111012</t>
  </si>
  <si>
    <t>Mtž vent ax ntl nástěnného základního D do 200 mm</t>
  </si>
  <si>
    <t>916265765</t>
  </si>
  <si>
    <t>V</t>
  </si>
  <si>
    <t>Axiální ventilátor max. 20x20cm, pr. 125 mm</t>
  </si>
  <si>
    <t>-1982664801</t>
  </si>
  <si>
    <t>751111811</t>
  </si>
  <si>
    <t>Demontáž ventilátoru axiálního nízkotlakého kruhové potrubí D do 200 mm</t>
  </si>
  <si>
    <t>-724065183</t>
  </si>
  <si>
    <t>998751102</t>
  </si>
  <si>
    <t>Přesun hmot tonážní pro vzduchotechniku v objektech v do 24 m</t>
  </si>
  <si>
    <t>231944042</t>
  </si>
  <si>
    <t>998751181</t>
  </si>
  <si>
    <t>Příplatek k přesunu hmot tonážní 751 prováděný bez použití mechanizace</t>
  </si>
  <si>
    <t>1168733598</t>
  </si>
  <si>
    <t>763</t>
  </si>
  <si>
    <t>Konstrukce suché výstavby</t>
  </si>
  <si>
    <t>763111331</t>
  </si>
  <si>
    <t>SDK příčka tl 80 mm profil CW+UW 50 desky 1xH2 15 TI 40 mm</t>
  </si>
  <si>
    <t>485676061</t>
  </si>
  <si>
    <t>1,95*2*2,6</t>
  </si>
  <si>
    <t>2,85*2,6</t>
  </si>
  <si>
    <t>(0,91+2,59)*2,6</t>
  </si>
  <si>
    <t>-0,8*2,1</t>
  </si>
  <si>
    <t>763111718</t>
  </si>
  <si>
    <t>SDK příčka úprava styku příčky a stropu/stávající stěny páskou nebo silikonováním</t>
  </si>
  <si>
    <t>1250974921</t>
  </si>
  <si>
    <t>2,85</t>
  </si>
  <si>
    <t>(0,895+1,11)*2</t>
  </si>
  <si>
    <t>0,9+2,59+1,95</t>
  </si>
  <si>
    <t>2,6*6</t>
  </si>
  <si>
    <t>763111724</t>
  </si>
  <si>
    <t>SDK příčka páska k vyztužení různých úhlů</t>
  </si>
  <si>
    <t>-779254498</t>
  </si>
  <si>
    <t>2,6*3</t>
  </si>
  <si>
    <t>763111751</t>
  </si>
  <si>
    <t>Příplatek k SDK příčce za plochu do 6 m2 jednotlivě</t>
  </si>
  <si>
    <t>-1693094499</t>
  </si>
  <si>
    <t>763111762</t>
  </si>
  <si>
    <t>Příplatek k SDK příčce s jednoduchou nosnou konstrukcí za zahuštění profilů na vzdálenost 41 mm</t>
  </si>
  <si>
    <t>1044365322</t>
  </si>
  <si>
    <t>763111771</t>
  </si>
  <si>
    <t>Příplatek k SDK příčce za rovinnost kvality Q3</t>
  </si>
  <si>
    <t>-1478888397</t>
  </si>
  <si>
    <t>24,97*2</t>
  </si>
  <si>
    <t>998763303</t>
  </si>
  <si>
    <t>Přesun hmot tonážní pro sádrokartonové konstrukce v objektech v do 24 m</t>
  </si>
  <si>
    <t>1044439924</t>
  </si>
  <si>
    <t>998763381</t>
  </si>
  <si>
    <t>Příplatek k přesunu hmot tonážní 763 SDK prováděný bez použití mechanizace</t>
  </si>
  <si>
    <t>384386980</t>
  </si>
  <si>
    <t>VS</t>
  </si>
  <si>
    <t>Příplatek za použití vysokopevnostního sádrokartonu tvrzeného v místě zavěšení kuchyňské linky</t>
  </si>
  <si>
    <t>-1808747203</t>
  </si>
  <si>
    <t>2,85*2,6-0,8*2,1</t>
  </si>
  <si>
    <t>766</t>
  </si>
  <si>
    <t>Konstrukce truhlářské</t>
  </si>
  <si>
    <t>766421812</t>
  </si>
  <si>
    <t>Demontáž truhlářského obložení podhledů z panelů plochy přes 1,5 m2</t>
  </si>
  <si>
    <t>2050477103</t>
  </si>
  <si>
    <t>demontáž obložení stropu umakartem:</t>
  </si>
  <si>
    <t>2,6*1,895</t>
  </si>
  <si>
    <t>766660001</t>
  </si>
  <si>
    <t>Montáž dveřních křídel otvíravých 1křídlových š do 0,8 m do ocelové zárubně</t>
  </si>
  <si>
    <t>-1656693602</t>
  </si>
  <si>
    <t>61162854</t>
  </si>
  <si>
    <t>dveře vnitřní foliované plné 1křídlové 70x197 cm</t>
  </si>
  <si>
    <t>1356350802</t>
  </si>
  <si>
    <t>54914610</t>
  </si>
  <si>
    <t>1939652200</t>
  </si>
  <si>
    <t>766660722</t>
  </si>
  <si>
    <t>Montáž dveřního kování - zámku</t>
  </si>
  <si>
    <t>88928362</t>
  </si>
  <si>
    <t>54925015</t>
  </si>
  <si>
    <t>1700506271</t>
  </si>
  <si>
    <t>766695212</t>
  </si>
  <si>
    <t>Montáž truhlářských prahů dveří 1křídlových šířky do 10 cm</t>
  </si>
  <si>
    <t>-383076074</t>
  </si>
  <si>
    <t>61187416</t>
  </si>
  <si>
    <t>práh dveřní dřevěný bukový tl 2cm dl 92cm š 10cm</t>
  </si>
  <si>
    <t>1812767466</t>
  </si>
  <si>
    <t>766812840</t>
  </si>
  <si>
    <t>Demontáž kuchyňských linek dřevěných nebo kovových délky do 2,1 m</t>
  </si>
  <si>
    <t>148985316</t>
  </si>
  <si>
    <t>998766103</t>
  </si>
  <si>
    <t>Přesun hmot tonážní pro konstrukce truhlářské v objektech v do 24 m</t>
  </si>
  <si>
    <t>66600285</t>
  </si>
  <si>
    <t>998766181</t>
  </si>
  <si>
    <t>Příplatek k přesunu hmot tonážní 766 prováděný bez použití mechanizace</t>
  </si>
  <si>
    <t>1545145336</t>
  </si>
  <si>
    <t>DV</t>
  </si>
  <si>
    <t>Dodávka a osazení SDK konstrukce dvířek za wc - pro obklad vč. úchytek a začištění</t>
  </si>
  <si>
    <t>-1242814748</t>
  </si>
  <si>
    <t>KL</t>
  </si>
  <si>
    <t>-999999320</t>
  </si>
  <si>
    <t>MKL</t>
  </si>
  <si>
    <t>Montáž kuchyňské linky dle specifikace</t>
  </si>
  <si>
    <t>-2120240474</t>
  </si>
  <si>
    <t>UP</t>
  </si>
  <si>
    <t>Dodatečná úprava dveřních prahů vzhledem k výškovým rozdílům podlah</t>
  </si>
  <si>
    <t>461539954</t>
  </si>
  <si>
    <t>771</t>
  </si>
  <si>
    <t>Podlahy z dlaždic</t>
  </si>
  <si>
    <t>771571113</t>
  </si>
  <si>
    <t>Montáž podlah z keramických dlaždic režných hladkých do malty do 12 ks/m2</t>
  </si>
  <si>
    <t>-1428088813</t>
  </si>
  <si>
    <t>771591111</t>
  </si>
  <si>
    <t>Podlahy penetrace podkladu</t>
  </si>
  <si>
    <t>-1115155556</t>
  </si>
  <si>
    <t>59761408</t>
  </si>
  <si>
    <t>dlaždice keramická barevná přes 9 do 12 ks/m2</t>
  </si>
  <si>
    <t>-1308452514</t>
  </si>
  <si>
    <t>3,863*1,1</t>
  </si>
  <si>
    <t>4,249*1,1 'Přepočtené koeficientem množství</t>
  </si>
  <si>
    <t>998771103</t>
  </si>
  <si>
    <t>Přesun hmot tonážní pro podlahy z dlaždic v objektech v do 24 m</t>
  </si>
  <si>
    <t>1512732911</t>
  </si>
  <si>
    <t>998771181</t>
  </si>
  <si>
    <t>Příplatek k přesunu hmot tonážní 771 prováděný bez použití mechanizace</t>
  </si>
  <si>
    <t>7938984</t>
  </si>
  <si>
    <t>776</t>
  </si>
  <si>
    <t>Podlahy povlakové</t>
  </si>
  <si>
    <t>776201812</t>
  </si>
  <si>
    <t>Demontáž lepených povlakových podlah s podložkou ručně</t>
  </si>
  <si>
    <t>106242694</t>
  </si>
  <si>
    <t>demontáž nášlapné vrstvy z pvc:</t>
  </si>
  <si>
    <t>1,13*0,895</t>
  </si>
  <si>
    <t>1,6*1,78</t>
  </si>
  <si>
    <t>0,7*2,85</t>
  </si>
  <si>
    <t>776421111</t>
  </si>
  <si>
    <t>Montáž obvodových lišt lepením</t>
  </si>
  <si>
    <t>1515613466</t>
  </si>
  <si>
    <t>2,69+1,95</t>
  </si>
  <si>
    <t>28411003</t>
  </si>
  <si>
    <t>lišta soklová PVC 30 x 30 mm</t>
  </si>
  <si>
    <t>2077273185</t>
  </si>
  <si>
    <t>5,30285714285714*1,02 'Přepočtené koeficientem množství</t>
  </si>
  <si>
    <t>998776103</t>
  </si>
  <si>
    <t>Přesun hmot tonážní pro podlahy povlakové v objektech v do 24 m</t>
  </si>
  <si>
    <t>453800494</t>
  </si>
  <si>
    <t>998776181</t>
  </si>
  <si>
    <t>Příplatek k přesunu hmot tonážní 776 prováděný bez použití mechanizace</t>
  </si>
  <si>
    <t>-1130833118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</si>
  <si>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</si>
  <si>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</si>
  <si>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</si>
  <si>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</si>
  <si>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157984117</t>
  </si>
  <si>
    <t>L</t>
  </si>
  <si>
    <t>Listela - dekorovaný obklad</t>
  </si>
  <si>
    <t>-485343881</t>
  </si>
  <si>
    <t>10,82/0,4*1,1</t>
  </si>
  <si>
    <t>781471113</t>
  </si>
  <si>
    <t>Montáž obkladů vnitřních keramických hladkých do 19 ks/m2 kladených do malty</t>
  </si>
  <si>
    <t>-1626862726</t>
  </si>
  <si>
    <t>(1,87+1,535)*2*2</t>
  </si>
  <si>
    <t>(0,895+1,11)*2*2</t>
  </si>
  <si>
    <t>(0,6+2+0,6)*0,6</t>
  </si>
  <si>
    <t>59761155</t>
  </si>
  <si>
    <t>dlaždice keramické koupelnové(barevné) přes 19 do 25 ks/m2</t>
  </si>
  <si>
    <t>1867993112</t>
  </si>
  <si>
    <t>23,56*1,1</t>
  </si>
  <si>
    <t>781495111</t>
  </si>
  <si>
    <t>Penetrace podkladu vnitřních obkladů</t>
  </si>
  <si>
    <t>-521572316</t>
  </si>
  <si>
    <t>998781103</t>
  </si>
  <si>
    <t>Přesun hmot tonážní pro obklady keramické v objektech v do 24 m</t>
  </si>
  <si>
    <t>-770533016</t>
  </si>
  <si>
    <t>998781181</t>
  </si>
  <si>
    <t>Příplatek k přesunu hmot tonážní 781 prováděný bez použití mechanizace</t>
  </si>
  <si>
    <t>-1028085708</t>
  </si>
  <si>
    <t>783</t>
  </si>
  <si>
    <t>Dokončovací práce - nátěry</t>
  </si>
  <si>
    <t>783301313</t>
  </si>
  <si>
    <t>Odmaštění zámečnických konstrukcí ředidlovým odmašťovačem</t>
  </si>
  <si>
    <t>939353953</t>
  </si>
  <si>
    <t>783314101</t>
  </si>
  <si>
    <t>Základní jednonásobný syntetický nátěr zámečnických konstrukcí</t>
  </si>
  <si>
    <t>640309247</t>
  </si>
  <si>
    <t>zárubně:</t>
  </si>
  <si>
    <t>(2*2+0,9)*2*0,5</t>
  </si>
  <si>
    <t>783317101</t>
  </si>
  <si>
    <t>Krycí jednonásobný syntetický standardní nátěr zámečnických konstrukcí</t>
  </si>
  <si>
    <t>-2070493208</t>
  </si>
  <si>
    <t>784</t>
  </si>
  <si>
    <t>Dokončovací práce - malby a tapety</t>
  </si>
  <si>
    <t>1069273154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</si>
  <si>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</si>
  <si>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</si>
  <si>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</si>
  <si>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</si>
  <si>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</si>
  <si>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</si>
  <si>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784181111</t>
  </si>
  <si>
    <t>Základní silikátová jednonásobná penetrace podkladu v místnostech výšky do 3,80m</t>
  </si>
  <si>
    <t>-1800785759</t>
  </si>
  <si>
    <t>784321001</t>
  </si>
  <si>
    <t>Jednonásobné silikátové bílé malby v místnosti výšky do 3,80 m</t>
  </si>
  <si>
    <t>-1899487369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</si>
  <si>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</si>
  <si>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</si>
  <si>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</si>
  <si>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</si>
  <si>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</si>
  <si>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</si>
  <si>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-2104858184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</si>
  <si>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</si>
  <si>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</si>
  <si>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</si>
  <si>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</si>
  <si>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</si>
  <si>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</si>
  <si>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</si>
  <si>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</si>
  <si>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</si>
  <si>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1170368367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</si>
  <si>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</si>
  <si>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</si>
  <si>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</si>
  <si>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</si>
  <si>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2026724961</t>
  </si>
  <si>
    <t>dopojení nového ventilátoru na stávající potrubí:</t>
  </si>
  <si>
    <t>HZS4212</t>
  </si>
  <si>
    <t>Hodinová zúčtovací sazba revizní technik specialista</t>
  </si>
  <si>
    <t>-127720185</t>
  </si>
  <si>
    <t>VRN</t>
  </si>
  <si>
    <t>Vedlejší rozpočtové náklady</t>
  </si>
  <si>
    <t>VRN3</t>
  </si>
  <si>
    <t>Zařízení staveniště</t>
  </si>
  <si>
    <t>030001000</t>
  </si>
  <si>
    <t>1024</t>
  </si>
  <si>
    <t>978116303</t>
  </si>
  <si>
    <t>VRN7</t>
  </si>
  <si>
    <t>Provozní vlivy</t>
  </si>
  <si>
    <t>070001000</t>
  </si>
  <si>
    <t>-569477373</t>
  </si>
  <si>
    <t>V. Košaře 125/4</t>
  </si>
  <si>
    <t>3a - Bytová jednotka č. 34 - varianta 2</t>
  </si>
  <si>
    <t>Přípojka plynovodní nerezová hadice G1/2 F x G1/2 F délky 100 cm spojovaná na závit vč. kulového ventilu</t>
  </si>
  <si>
    <t xml:space="preserve">sporák plynový s elktrickou troubou - pizoelektrickým zapalováním a pojistkou "STOP GAS" </t>
  </si>
  <si>
    <t xml:space="preserve">Zápachová uzávěra  - uzavíratelná výpusť "clic clack"  - sifon pro umyvadla, provedení chrom  </t>
  </si>
  <si>
    <t>kování vrchní dveřní klika včetně rozet a montážního materiál nerez  - masivní kov PK</t>
  </si>
  <si>
    <t>zámek stavební zadlabací tzv. "WC zámek"</t>
  </si>
  <si>
    <t>Kuchyňská linka dle specifikace vč. dřezu s odkapávačem a výsuvným dílem pro myčku  - dodávka</t>
  </si>
  <si>
    <t>revize plynu vč. vystavení 2 ks revizních zpráv: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</si>
</sst>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V. Košaře 122/1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27. 8. 2019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'3a - Bytová jednotka č.34 ...'!J30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'3a - Bytová jednotka č.34 ...'!P142</f>
        <v>0</v>
      </c>
      <c r="AV95" s="85">
        <f>'3a - Bytová jednotka č.34 ...'!J33</f>
        <v>0</v>
      </c>
      <c r="AW95" s="85">
        <f>'3a - Bytová jednotka č.34 ...'!J34</f>
        <v>0</v>
      </c>
      <c r="AX95" s="85">
        <f>'3a - Bytová jednotka č.34 ...'!J35</f>
        <v>0</v>
      </c>
      <c r="AY95" s="85">
        <f>'3a - Bytová jednotka č.34 ...'!J36</f>
        <v>0</v>
      </c>
      <c r="AZ95" s="85">
        <f>'3a - Bytová jednotka č.34 ...'!F33</f>
        <v>0</v>
      </c>
      <c r="BA95" s="85">
        <f>'3a - Bytová jednotka č.34 ...'!F34</f>
        <v>0</v>
      </c>
      <c r="BB95" s="85">
        <f>'3a - Bytová jednotka č.34 ...'!F35</f>
        <v>0</v>
      </c>
      <c r="BC95" s="85">
        <f>'3a - Bytová jednotka č.34 ...'!F36</f>
        <v>0</v>
      </c>
      <c r="BD95" s="87">
        <f>'3a - Bytová jednotka č.34 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a - Bytová jednotka č.3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6"/>
  <sheetViews>
    <sheetView showGridLines="0" tabSelected="1" workbookViewId="0" topLeftCell="A414">
      <selection activeCell="E458" sqref="E45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8515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">
        <v>753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754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ROUND((SUM(BE142:BE455)),2)</f>
        <v>0</v>
      </c>
      <c r="G33" s="32"/>
      <c r="H33" s="32"/>
      <c r="I33" s="103">
        <v>0.21</v>
      </c>
      <c r="J33" s="102">
        <f>ROUND(((SUM(BE142:BE455))*I33),2)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ROUND((SUM(BF142:BF455)),2)</f>
        <v>0</v>
      </c>
      <c r="G34" s="32"/>
      <c r="H34" s="32"/>
      <c r="I34" s="103">
        <v>0.15</v>
      </c>
      <c r="J34" s="102">
        <f>ROUND(((SUM(BF142:BF455))*I34),2)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V. Košaře 125/4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3a - Bytová jednotka č. 34 - varianta 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J167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J191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J199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J203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J204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J233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J244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J256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J268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J286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J290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J311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J317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J343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J362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J373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J386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J403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J409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J423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J451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J452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V. Košaře 125/4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3a - Bytová jednotka č. 34 - varianta 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P143+P203+P423+P451</f>
        <v>0</v>
      </c>
      <c r="Q142" s="66"/>
      <c r="R142" s="141">
        <f>R143+R203+R423+R451</f>
        <v>3.1969843099999995</v>
      </c>
      <c r="S142" s="66"/>
      <c r="T142" s="142">
        <f>T143+T203+T423+T451</f>
        <v>3.7969987000000005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BK143+BK203+BK423+BK451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P144+P147+P167+P191+P199</f>
        <v>0</v>
      </c>
      <c r="Q143" s="150"/>
      <c r="R143" s="151">
        <f>R144+R147+R167+R191+R199</f>
        <v>0.8132899299999999</v>
      </c>
      <c r="S143" s="150"/>
      <c r="T143" s="152">
        <f>T144+T147+T167+T191+T199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BK144+BK147+BK167+BK191+BK199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SUM(P148:P166)</f>
        <v>0</v>
      </c>
      <c r="Q147" s="150"/>
      <c r="R147" s="151">
        <f>SUM(R148:R166)</f>
        <v>0.69814193</v>
      </c>
      <c r="S147" s="150"/>
      <c r="T147" s="152">
        <f>SUM(T148:T166)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SUM(BK148:BK166)</f>
        <v>0</v>
      </c>
    </row>
    <row r="148" spans="1:65" s="2" customFormat="1" ht="21.75" customHeight="1">
      <c r="A148" s="32"/>
      <c r="B148" s="157"/>
      <c r="C148" s="158">
        <v>2</v>
      </c>
      <c r="D148" s="158" t="s">
        <v>137</v>
      </c>
      <c r="E148" s="159" t="s">
        <v>151</v>
      </c>
      <c r="F148" s="160" t="s">
        <v>152</v>
      </c>
      <c r="G148" s="161" t="s">
        <v>140</v>
      </c>
      <c r="H148" s="162">
        <v>15.197</v>
      </c>
      <c r="I148" s="163"/>
      <c r="J148" s="164">
        <f aca="true" t="shared" si="0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0">O148*H148</f>
        <v>0</v>
      </c>
      <c r="Q148" s="168">
        <v>0.00026</v>
      </c>
      <c r="R148" s="168">
        <f aca="true" t="shared" si="2" ref="R148:R150">Q148*H148</f>
        <v>0.003951219999999999</v>
      </c>
      <c r="S148" s="168">
        <v>0</v>
      </c>
      <c r="T148" s="169">
        <f aca="true" t="shared" si="3" ref="T148:T150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0">IF(N148="základní",J148,0)</f>
        <v>0</v>
      </c>
      <c r="BF148" s="171">
        <f aca="true" t="shared" si="5" ref="BF148:BF150">IF(N148="snížená",J148,0)</f>
        <v>0</v>
      </c>
      <c r="BG148" s="171">
        <f aca="true" t="shared" si="6" ref="BG148:BG150">IF(N148="zákl. přenesená",J148,0)</f>
        <v>0</v>
      </c>
      <c r="BH148" s="171">
        <f aca="true" t="shared" si="7" ref="BH148:BH150">IF(N148="sníž. přenesená",J148,0)</f>
        <v>0</v>
      </c>
      <c r="BI148" s="171">
        <f aca="true" t="shared" si="8" ref="BI148:BI150">IF(N148="nulová",J148,0)</f>
        <v>0</v>
      </c>
      <c r="BJ148" s="17" t="s">
        <v>142</v>
      </c>
      <c r="BK148" s="171">
        <f aca="true" t="shared" si="9" ref="BK148:BK150">ROUND(I148*H148,2)</f>
        <v>0</v>
      </c>
      <c r="BL148" s="17" t="s">
        <v>141</v>
      </c>
      <c r="BM148" s="170" t="s">
        <v>153</v>
      </c>
    </row>
    <row r="149" spans="1:65" s="2" customFormat="1" ht="21.75" customHeight="1">
      <c r="A149" s="32"/>
      <c r="B149" s="157"/>
      <c r="C149" s="158">
        <v>3</v>
      </c>
      <c r="D149" s="158" t="s">
        <v>137</v>
      </c>
      <c r="E149" s="159" t="s">
        <v>154</v>
      </c>
      <c r="F149" s="160" t="s">
        <v>155</v>
      </c>
      <c r="G149" s="161" t="s">
        <v>140</v>
      </c>
      <c r="H149" s="162">
        <v>15.197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0.06656286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156</v>
      </c>
    </row>
    <row r="150" spans="1:65" s="2" customFormat="1" ht="21.75" customHeight="1">
      <c r="A150" s="32"/>
      <c r="B150" s="157"/>
      <c r="C150" s="158">
        <v>4</v>
      </c>
      <c r="D150" s="158" t="s">
        <v>137</v>
      </c>
      <c r="E150" s="159" t="s">
        <v>158</v>
      </c>
      <c r="F150" s="160" t="s">
        <v>159</v>
      </c>
      <c r="G150" s="161" t="s">
        <v>140</v>
      </c>
      <c r="H150" s="162">
        <v>9.541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0.028623000000000003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160</v>
      </c>
    </row>
    <row r="151" spans="2:51" s="13" customFormat="1" ht="11.25">
      <c r="B151" s="172"/>
      <c r="D151" s="173" t="s">
        <v>144</v>
      </c>
      <c r="E151" s="174" t="s">
        <v>1</v>
      </c>
      <c r="F151" s="175" t="s">
        <v>161</v>
      </c>
      <c r="H151" s="176">
        <v>0.921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134</v>
      </c>
    </row>
    <row r="152" spans="2:51" s="13" customFormat="1" ht="11.25">
      <c r="B152" s="172"/>
      <c r="D152" s="173" t="s">
        <v>144</v>
      </c>
      <c r="E152" s="174" t="s">
        <v>1</v>
      </c>
      <c r="F152" s="175" t="s">
        <v>162</v>
      </c>
      <c r="H152" s="176">
        <v>8.62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144</v>
      </c>
      <c r="AU152" s="174" t="s">
        <v>142</v>
      </c>
      <c r="AV152" s="13" t="s">
        <v>142</v>
      </c>
      <c r="AW152" s="13" t="s">
        <v>33</v>
      </c>
      <c r="AX152" s="13" t="s">
        <v>76</v>
      </c>
      <c r="AY152" s="174" t="s">
        <v>134</v>
      </c>
    </row>
    <row r="153" spans="2:51" s="14" customFormat="1" ht="11.25">
      <c r="B153" s="181"/>
      <c r="D153" s="173" t="s">
        <v>144</v>
      </c>
      <c r="E153" s="182" t="s">
        <v>1</v>
      </c>
      <c r="F153" s="183" t="s">
        <v>149</v>
      </c>
      <c r="H153" s="184">
        <v>9.541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144</v>
      </c>
      <c r="AU153" s="182" t="s">
        <v>142</v>
      </c>
      <c r="AV153" s="14" t="s">
        <v>141</v>
      </c>
      <c r="AW153" s="14" t="s">
        <v>33</v>
      </c>
      <c r="AX153" s="14" t="s">
        <v>84</v>
      </c>
      <c r="AY153" s="182" t="s">
        <v>134</v>
      </c>
    </row>
    <row r="154" spans="1:65" s="2" customFormat="1" ht="21.75" customHeight="1">
      <c r="A154" s="32"/>
      <c r="B154" s="157"/>
      <c r="C154" s="158">
        <v>5</v>
      </c>
      <c r="D154" s="158" t="s">
        <v>137</v>
      </c>
      <c r="E154" s="159" t="s">
        <v>164</v>
      </c>
      <c r="F154" s="160" t="s">
        <v>165</v>
      </c>
      <c r="G154" s="161" t="s">
        <v>140</v>
      </c>
      <c r="H154" s="162">
        <v>15.197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0.01575</v>
      </c>
      <c r="R154" s="168">
        <f>Q154*H154</f>
        <v>0.23935274999999998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141</v>
      </c>
      <c r="BM154" s="170" t="s">
        <v>166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167</v>
      </c>
      <c r="H155" s="176">
        <v>15.197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134</v>
      </c>
    </row>
    <row r="156" spans="1:65" s="2" customFormat="1" ht="16.5" customHeight="1">
      <c r="A156" s="32"/>
      <c r="B156" s="157"/>
      <c r="C156" s="158">
        <v>6</v>
      </c>
      <c r="D156" s="158" t="s">
        <v>137</v>
      </c>
      <c r="E156" s="159" t="s">
        <v>168</v>
      </c>
      <c r="F156" s="160" t="s">
        <v>169</v>
      </c>
      <c r="G156" s="161" t="s">
        <v>140</v>
      </c>
      <c r="H156" s="162">
        <v>13.5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170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171</v>
      </c>
      <c r="H157" s="176">
        <v>13.5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84</v>
      </c>
      <c r="AY157" s="174" t="s">
        <v>134</v>
      </c>
    </row>
    <row r="158" spans="1:65" s="2" customFormat="1" ht="21.75" customHeight="1">
      <c r="A158" s="32"/>
      <c r="B158" s="157"/>
      <c r="C158" s="158">
        <v>7</v>
      </c>
      <c r="D158" s="158" t="s">
        <v>137</v>
      </c>
      <c r="E158" s="159" t="s">
        <v>172</v>
      </c>
      <c r="F158" s="160" t="s">
        <v>173</v>
      </c>
      <c r="G158" s="161" t="s">
        <v>140</v>
      </c>
      <c r="H158" s="162">
        <v>50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174</v>
      </c>
    </row>
    <row r="159" spans="2:51" s="15" customFormat="1" ht="11.25">
      <c r="B159" s="189"/>
      <c r="D159" s="173" t="s">
        <v>144</v>
      </c>
      <c r="E159" s="190" t="s">
        <v>1</v>
      </c>
      <c r="F159" s="191" t="s">
        <v>175</v>
      </c>
      <c r="H159" s="190" t="s">
        <v>1</v>
      </c>
      <c r="I159" s="192"/>
      <c r="L159" s="189"/>
      <c r="M159" s="193"/>
      <c r="N159" s="194"/>
      <c r="O159" s="194"/>
      <c r="P159" s="194"/>
      <c r="Q159" s="194"/>
      <c r="R159" s="194"/>
      <c r="S159" s="194"/>
      <c r="T159" s="195"/>
      <c r="AT159" s="190" t="s">
        <v>144</v>
      </c>
      <c r="AU159" s="190" t="s">
        <v>142</v>
      </c>
      <c r="AV159" s="15" t="s">
        <v>84</v>
      </c>
      <c r="AW159" s="15" t="s">
        <v>33</v>
      </c>
      <c r="AX159" s="15" t="s">
        <v>76</v>
      </c>
      <c r="AY159" s="190" t="s">
        <v>134</v>
      </c>
    </row>
    <row r="160" spans="2:51" s="13" customFormat="1" ht="11.25">
      <c r="B160" s="172"/>
      <c r="D160" s="173" t="s">
        <v>144</v>
      </c>
      <c r="E160" s="174" t="s">
        <v>1</v>
      </c>
      <c r="F160" s="175" t="s">
        <v>176</v>
      </c>
      <c r="H160" s="176">
        <v>50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84</v>
      </c>
      <c r="AY160" s="174" t="s">
        <v>134</v>
      </c>
    </row>
    <row r="161" spans="1:65" s="2" customFormat="1" ht="21.75" customHeight="1">
      <c r="A161" s="32"/>
      <c r="B161" s="157"/>
      <c r="C161" s="158">
        <v>8</v>
      </c>
      <c r="D161" s="158" t="s">
        <v>137</v>
      </c>
      <c r="E161" s="159" t="s">
        <v>177</v>
      </c>
      <c r="F161" s="160" t="s">
        <v>178</v>
      </c>
      <c r="G161" s="161" t="s">
        <v>140</v>
      </c>
      <c r="H161" s="162">
        <v>3.863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0.0567</v>
      </c>
      <c r="R161" s="168">
        <f>Q161*H161</f>
        <v>0.2190321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141</v>
      </c>
      <c r="AT161" s="170" t="s">
        <v>137</v>
      </c>
      <c r="AU161" s="170" t="s">
        <v>142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142</v>
      </c>
      <c r="BK161" s="171">
        <f>ROUND(I161*H161,2)</f>
        <v>0</v>
      </c>
      <c r="BL161" s="17" t="s">
        <v>141</v>
      </c>
      <c r="BM161" s="170" t="s">
        <v>179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180</v>
      </c>
      <c r="H162" s="176">
        <v>2.87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76</v>
      </c>
      <c r="AY162" s="174" t="s">
        <v>134</v>
      </c>
    </row>
    <row r="163" spans="2:51" s="13" customFormat="1" ht="11.25">
      <c r="B163" s="172"/>
      <c r="D163" s="173" t="s">
        <v>144</v>
      </c>
      <c r="E163" s="174" t="s">
        <v>1</v>
      </c>
      <c r="F163" s="175" t="s">
        <v>181</v>
      </c>
      <c r="H163" s="176">
        <v>0.993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144</v>
      </c>
      <c r="AU163" s="174" t="s">
        <v>142</v>
      </c>
      <c r="AV163" s="13" t="s">
        <v>142</v>
      </c>
      <c r="AW163" s="13" t="s">
        <v>33</v>
      </c>
      <c r="AX163" s="13" t="s">
        <v>76</v>
      </c>
      <c r="AY163" s="174" t="s">
        <v>134</v>
      </c>
    </row>
    <row r="164" spans="2:51" s="14" customFormat="1" ht="11.25">
      <c r="B164" s="181"/>
      <c r="D164" s="173" t="s">
        <v>144</v>
      </c>
      <c r="E164" s="182" t="s">
        <v>1</v>
      </c>
      <c r="F164" s="183" t="s">
        <v>149</v>
      </c>
      <c r="H164" s="184">
        <v>3.863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144</v>
      </c>
      <c r="AU164" s="182" t="s">
        <v>142</v>
      </c>
      <c r="AV164" s="14" t="s">
        <v>141</v>
      </c>
      <c r="AW164" s="14" t="s">
        <v>33</v>
      </c>
      <c r="AX164" s="14" t="s">
        <v>84</v>
      </c>
      <c r="AY164" s="182" t="s">
        <v>134</v>
      </c>
    </row>
    <row r="165" spans="1:65" s="2" customFormat="1" ht="16.5" customHeight="1">
      <c r="A165" s="32"/>
      <c r="B165" s="157"/>
      <c r="C165" s="158">
        <v>9</v>
      </c>
      <c r="D165" s="158" t="s">
        <v>137</v>
      </c>
      <c r="E165" s="159" t="s">
        <v>182</v>
      </c>
      <c r="F165" s="160" t="s">
        <v>183</v>
      </c>
      <c r="G165" s="161" t="s">
        <v>184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141</v>
      </c>
      <c r="AT165" s="170" t="s">
        <v>137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141</v>
      </c>
      <c r="BM165" s="170" t="s">
        <v>185</v>
      </c>
    </row>
    <row r="166" spans="1:65" s="2" customFormat="1" ht="16.5" customHeight="1">
      <c r="A166" s="32"/>
      <c r="B166" s="157"/>
      <c r="C166" s="196">
        <v>10</v>
      </c>
      <c r="D166" s="196" t="s">
        <v>186</v>
      </c>
      <c r="E166" s="197" t="s">
        <v>187</v>
      </c>
      <c r="F166" s="198" t="s">
        <v>188</v>
      </c>
      <c r="G166" s="199" t="s">
        <v>184</v>
      </c>
      <c r="H166" s="200">
        <v>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157</v>
      </c>
      <c r="AT166" s="170" t="s">
        <v>186</v>
      </c>
      <c r="AU166" s="170" t="s">
        <v>142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142</v>
      </c>
      <c r="BK166" s="171">
        <f>ROUND(I166*H166,2)</f>
        <v>0</v>
      </c>
      <c r="BL166" s="17" t="s">
        <v>141</v>
      </c>
      <c r="BM166" s="170" t="s">
        <v>189</v>
      </c>
    </row>
    <row r="167" spans="2:63" s="12" customFormat="1" ht="22.9" customHeight="1">
      <c r="B167" s="144"/>
      <c r="D167" s="145" t="s">
        <v>75</v>
      </c>
      <c r="E167" s="155" t="s">
        <v>163</v>
      </c>
      <c r="F167" s="155" t="s">
        <v>190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SUM(P168:P190)</f>
        <v>0</v>
      </c>
      <c r="Q167" s="150"/>
      <c r="R167" s="151">
        <f>SUM(R168:R190)</f>
        <v>0.0024200000000000003</v>
      </c>
      <c r="S167" s="150"/>
      <c r="T167" s="152">
        <f>SUM(T168:T190)</f>
        <v>3.3338861500000005</v>
      </c>
      <c r="AR167" s="145" t="s">
        <v>84</v>
      </c>
      <c r="AT167" s="153" t="s">
        <v>75</v>
      </c>
      <c r="AU167" s="153" t="s">
        <v>84</v>
      </c>
      <c r="AY167" s="145" t="s">
        <v>134</v>
      </c>
      <c r="BK167" s="154">
        <f>SUM(BK168:BK190)</f>
        <v>0</v>
      </c>
    </row>
    <row r="168" spans="1:65" s="2" customFormat="1" ht="21.75" customHeight="1">
      <c r="A168" s="32"/>
      <c r="B168" s="157"/>
      <c r="C168" s="158">
        <v>11</v>
      </c>
      <c r="D168" s="158" t="s">
        <v>137</v>
      </c>
      <c r="E168" s="159" t="s">
        <v>191</v>
      </c>
      <c r="F168" s="160" t="s">
        <v>192</v>
      </c>
      <c r="G168" s="161" t="s">
        <v>140</v>
      </c>
      <c r="H168" s="162">
        <v>15.607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193</v>
      </c>
      <c r="AT168" s="170" t="s">
        <v>137</v>
      </c>
      <c r="AU168" s="170" t="s">
        <v>142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142</v>
      </c>
      <c r="BK168" s="171">
        <f>ROUND(I168*H168,2)</f>
        <v>0</v>
      </c>
      <c r="BL168" s="17" t="s">
        <v>193</v>
      </c>
      <c r="BM168" s="170" t="s">
        <v>194</v>
      </c>
    </row>
    <row r="169" spans="2:51" s="15" customFormat="1" ht="11.25">
      <c r="B169" s="189"/>
      <c r="D169" s="173" t="s">
        <v>144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144</v>
      </c>
      <c r="AU169" s="190" t="s">
        <v>142</v>
      </c>
      <c r="AV169" s="15" t="s">
        <v>84</v>
      </c>
      <c r="AW169" s="15" t="s">
        <v>33</v>
      </c>
      <c r="AX169" s="15" t="s">
        <v>76</v>
      </c>
      <c r="AY169" s="190" t="s">
        <v>134</v>
      </c>
    </row>
    <row r="170" spans="2:51" s="13" customFormat="1" ht="11.25">
      <c r="B170" s="172"/>
      <c r="D170" s="173" t="s">
        <v>144</v>
      </c>
      <c r="E170" s="174" t="s">
        <v>1</v>
      </c>
      <c r="F170" s="175" t="s">
        <v>196</v>
      </c>
      <c r="H170" s="176">
        <v>10.556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144</v>
      </c>
      <c r="AU170" s="174" t="s">
        <v>142</v>
      </c>
      <c r="AV170" s="13" t="s">
        <v>142</v>
      </c>
      <c r="AW170" s="13" t="s">
        <v>33</v>
      </c>
      <c r="AX170" s="13" t="s">
        <v>76</v>
      </c>
      <c r="AY170" s="174" t="s">
        <v>134</v>
      </c>
    </row>
    <row r="171" spans="2:51" s="15" customFormat="1" ht="11.25">
      <c r="B171" s="189"/>
      <c r="D171" s="173" t="s">
        <v>144</v>
      </c>
      <c r="E171" s="190" t="s">
        <v>1</v>
      </c>
      <c r="F171" s="191" t="s">
        <v>197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144</v>
      </c>
      <c r="AU171" s="190" t="s">
        <v>142</v>
      </c>
      <c r="AV171" s="15" t="s">
        <v>84</v>
      </c>
      <c r="AW171" s="15" t="s">
        <v>33</v>
      </c>
      <c r="AX171" s="15" t="s">
        <v>76</v>
      </c>
      <c r="AY171" s="190" t="s">
        <v>134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148</v>
      </c>
      <c r="H172" s="176">
        <v>5.051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76</v>
      </c>
      <c r="AY172" s="174" t="s">
        <v>134</v>
      </c>
    </row>
    <row r="173" spans="2:51" s="14" customFormat="1" ht="11.25">
      <c r="B173" s="181"/>
      <c r="D173" s="173" t="s">
        <v>144</v>
      </c>
      <c r="E173" s="182" t="s">
        <v>1</v>
      </c>
      <c r="F173" s="183" t="s">
        <v>149</v>
      </c>
      <c r="H173" s="184">
        <v>15.607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144</v>
      </c>
      <c r="AU173" s="182" t="s">
        <v>142</v>
      </c>
      <c r="AV173" s="14" t="s">
        <v>141</v>
      </c>
      <c r="AW173" s="14" t="s">
        <v>33</v>
      </c>
      <c r="AX173" s="14" t="s">
        <v>84</v>
      </c>
      <c r="AY173" s="182" t="s">
        <v>134</v>
      </c>
    </row>
    <row r="174" spans="1:65" s="2" customFormat="1" ht="21.75" customHeight="1">
      <c r="A174" s="32"/>
      <c r="B174" s="157"/>
      <c r="C174" s="158">
        <v>12</v>
      </c>
      <c r="D174" s="158" t="s">
        <v>137</v>
      </c>
      <c r="E174" s="159" t="s">
        <v>198</v>
      </c>
      <c r="F174" s="160" t="s">
        <v>199</v>
      </c>
      <c r="G174" s="161" t="s">
        <v>140</v>
      </c>
      <c r="H174" s="162">
        <v>13.241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0.00198615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193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193</v>
      </c>
      <c r="BM174" s="170" t="s">
        <v>200</v>
      </c>
    </row>
    <row r="175" spans="2:51" s="15" customFormat="1" ht="22.5">
      <c r="B175" s="189"/>
      <c r="D175" s="173" t="s">
        <v>144</v>
      </c>
      <c r="E175" s="190" t="s">
        <v>1</v>
      </c>
      <c r="F175" s="191" t="s">
        <v>201</v>
      </c>
      <c r="H175" s="190" t="s">
        <v>1</v>
      </c>
      <c r="I175" s="192"/>
      <c r="L175" s="189"/>
      <c r="M175" s="193"/>
      <c r="N175" s="194"/>
      <c r="O175" s="194"/>
      <c r="P175" s="194"/>
      <c r="Q175" s="194"/>
      <c r="R175" s="194"/>
      <c r="S175" s="194"/>
      <c r="T175" s="195"/>
      <c r="AT175" s="190" t="s">
        <v>144</v>
      </c>
      <c r="AU175" s="190" t="s">
        <v>142</v>
      </c>
      <c r="AV175" s="15" t="s">
        <v>84</v>
      </c>
      <c r="AW175" s="15" t="s">
        <v>33</v>
      </c>
      <c r="AX175" s="15" t="s">
        <v>76</v>
      </c>
      <c r="AY175" s="190" t="s">
        <v>134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202</v>
      </c>
      <c r="H176" s="176">
        <v>3.822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3" customFormat="1" ht="11.25">
      <c r="B177" s="172"/>
      <c r="D177" s="173" t="s">
        <v>144</v>
      </c>
      <c r="E177" s="174" t="s">
        <v>1</v>
      </c>
      <c r="F177" s="175" t="s">
        <v>203</v>
      </c>
      <c r="H177" s="176">
        <v>4.368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142</v>
      </c>
      <c r="AV177" s="13" t="s">
        <v>142</v>
      </c>
      <c r="AW177" s="13" t="s">
        <v>33</v>
      </c>
      <c r="AX177" s="13" t="s">
        <v>76</v>
      </c>
      <c r="AY177" s="174" t="s">
        <v>134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148</v>
      </c>
      <c r="H178" s="176">
        <v>5.051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134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149</v>
      </c>
      <c r="H179" s="184">
        <v>13.241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2" t="s">
        <v>144</v>
      </c>
      <c r="AU179" s="182" t="s">
        <v>142</v>
      </c>
      <c r="AV179" s="14" t="s">
        <v>141</v>
      </c>
      <c r="AW179" s="14" t="s">
        <v>33</v>
      </c>
      <c r="AX179" s="14" t="s">
        <v>84</v>
      </c>
      <c r="AY179" s="182" t="s">
        <v>134</v>
      </c>
    </row>
    <row r="180" spans="1:65" s="2" customFormat="1" ht="21.75" customHeight="1">
      <c r="A180" s="32"/>
      <c r="B180" s="157"/>
      <c r="C180" s="158">
        <v>13</v>
      </c>
      <c r="D180" s="158" t="s">
        <v>137</v>
      </c>
      <c r="E180" s="159" t="s">
        <v>204</v>
      </c>
      <c r="F180" s="160" t="s">
        <v>205</v>
      </c>
      <c r="G180" s="161" t="s">
        <v>140</v>
      </c>
      <c r="H180" s="162">
        <v>60.5</v>
      </c>
      <c r="I180" s="163"/>
      <c r="J180" s="164">
        <f>ROUND(I180*H180,2)</f>
        <v>0</v>
      </c>
      <c r="K180" s="165"/>
      <c r="L180" s="33"/>
      <c r="M180" s="166" t="s">
        <v>1</v>
      </c>
      <c r="N180" s="167" t="s">
        <v>42</v>
      </c>
      <c r="O180" s="58"/>
      <c r="P180" s="168">
        <f>O180*H180</f>
        <v>0</v>
      </c>
      <c r="Q180" s="168">
        <v>4E-05</v>
      </c>
      <c r="R180" s="168">
        <f>Q180*H180</f>
        <v>0.0024200000000000003</v>
      </c>
      <c r="S180" s="168">
        <v>0</v>
      </c>
      <c r="T180" s="16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0" t="s">
        <v>141</v>
      </c>
      <c r="AT180" s="170" t="s">
        <v>137</v>
      </c>
      <c r="AU180" s="170" t="s">
        <v>142</v>
      </c>
      <c r="AY180" s="17" t="s">
        <v>134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7" t="s">
        <v>142</v>
      </c>
      <c r="BK180" s="171">
        <f>ROUND(I180*H180,2)</f>
        <v>0</v>
      </c>
      <c r="BL180" s="17" t="s">
        <v>141</v>
      </c>
      <c r="BM180" s="170" t="s">
        <v>206</v>
      </c>
    </row>
    <row r="181" spans="2:51" s="13" customFormat="1" ht="11.25">
      <c r="B181" s="172"/>
      <c r="D181" s="173" t="s">
        <v>144</v>
      </c>
      <c r="E181" s="174" t="s">
        <v>1</v>
      </c>
      <c r="F181" s="175" t="s">
        <v>207</v>
      </c>
      <c r="H181" s="176">
        <v>10.5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76</v>
      </c>
      <c r="AY181" s="174" t="s">
        <v>134</v>
      </c>
    </row>
    <row r="182" spans="2:51" s="15" customFormat="1" ht="11.25">
      <c r="B182" s="189"/>
      <c r="D182" s="173" t="s">
        <v>144</v>
      </c>
      <c r="E182" s="190" t="s">
        <v>1</v>
      </c>
      <c r="F182" s="191" t="s">
        <v>208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144</v>
      </c>
      <c r="AU182" s="190" t="s">
        <v>142</v>
      </c>
      <c r="AV182" s="15" t="s">
        <v>84</v>
      </c>
      <c r="AW182" s="15" t="s">
        <v>33</v>
      </c>
      <c r="AX182" s="15" t="s">
        <v>76</v>
      </c>
      <c r="AY182" s="190" t="s">
        <v>134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176</v>
      </c>
      <c r="H183" s="176">
        <v>50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4" customFormat="1" ht="11.25">
      <c r="B184" s="181"/>
      <c r="D184" s="173" t="s">
        <v>144</v>
      </c>
      <c r="E184" s="182" t="s">
        <v>1</v>
      </c>
      <c r="F184" s="183" t="s">
        <v>149</v>
      </c>
      <c r="H184" s="184">
        <v>60.5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144</v>
      </c>
      <c r="AU184" s="182" t="s">
        <v>142</v>
      </c>
      <c r="AV184" s="14" t="s">
        <v>141</v>
      </c>
      <c r="AW184" s="14" t="s">
        <v>33</v>
      </c>
      <c r="AX184" s="14" t="s">
        <v>84</v>
      </c>
      <c r="AY184" s="182" t="s">
        <v>134</v>
      </c>
    </row>
    <row r="185" spans="1:65" s="2" customFormat="1" ht="16.5" customHeight="1">
      <c r="A185" s="32"/>
      <c r="B185" s="157"/>
      <c r="C185" s="158">
        <v>14</v>
      </c>
      <c r="D185" s="158" t="s">
        <v>137</v>
      </c>
      <c r="E185" s="159" t="s">
        <v>209</v>
      </c>
      <c r="F185" s="160" t="s">
        <v>210</v>
      </c>
      <c r="G185" s="161" t="s">
        <v>140</v>
      </c>
      <c r="H185" s="162">
        <v>33.319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0.1</v>
      </c>
      <c r="T185" s="169">
        <f>S185*H185</f>
        <v>3.3319000000000005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141</v>
      </c>
      <c r="AT185" s="170" t="s">
        <v>137</v>
      </c>
      <c r="AU185" s="170" t="s">
        <v>142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142</v>
      </c>
      <c r="BK185" s="171">
        <f>ROUND(I185*H185,2)</f>
        <v>0</v>
      </c>
      <c r="BL185" s="17" t="s">
        <v>141</v>
      </c>
      <c r="BM185" s="170" t="s">
        <v>211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212</v>
      </c>
      <c r="H186" s="176">
        <v>33.319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84</v>
      </c>
      <c r="AY186" s="174" t="s">
        <v>134</v>
      </c>
    </row>
    <row r="187" spans="1:65" s="2" customFormat="1" ht="16.5" customHeight="1">
      <c r="A187" s="32"/>
      <c r="B187" s="157"/>
      <c r="C187" s="158">
        <v>15</v>
      </c>
      <c r="D187" s="158" t="s">
        <v>137</v>
      </c>
      <c r="E187" s="159" t="s">
        <v>213</v>
      </c>
      <c r="F187" s="160" t="s">
        <v>214</v>
      </c>
      <c r="G187" s="161" t="s">
        <v>140</v>
      </c>
      <c r="H187" s="162">
        <v>6.339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142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142</v>
      </c>
      <c r="BK187" s="171">
        <f>ROUND(I187*H187,2)</f>
        <v>0</v>
      </c>
      <c r="BL187" s="17" t="s">
        <v>141</v>
      </c>
      <c r="BM187" s="170" t="s">
        <v>215</v>
      </c>
    </row>
    <row r="188" spans="2:51" s="13" customFormat="1" ht="11.25">
      <c r="B188" s="172"/>
      <c r="D188" s="173" t="s">
        <v>144</v>
      </c>
      <c r="E188" s="174" t="s">
        <v>1</v>
      </c>
      <c r="F188" s="175" t="s">
        <v>216</v>
      </c>
      <c r="H188" s="176">
        <v>4.239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142</v>
      </c>
      <c r="AV188" s="13" t="s">
        <v>142</v>
      </c>
      <c r="AW188" s="13" t="s">
        <v>33</v>
      </c>
      <c r="AX188" s="13" t="s">
        <v>76</v>
      </c>
      <c r="AY188" s="174" t="s">
        <v>134</v>
      </c>
    </row>
    <row r="189" spans="2:51" s="13" customFormat="1" ht="11.25">
      <c r="B189" s="172"/>
      <c r="D189" s="173" t="s">
        <v>144</v>
      </c>
      <c r="E189" s="174" t="s">
        <v>1</v>
      </c>
      <c r="F189" s="175" t="s">
        <v>217</v>
      </c>
      <c r="H189" s="176">
        <v>2.1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74" t="s">
        <v>144</v>
      </c>
      <c r="AU189" s="174" t="s">
        <v>142</v>
      </c>
      <c r="AV189" s="13" t="s">
        <v>142</v>
      </c>
      <c r="AW189" s="13" t="s">
        <v>33</v>
      </c>
      <c r="AX189" s="13" t="s">
        <v>76</v>
      </c>
      <c r="AY189" s="174" t="s">
        <v>134</v>
      </c>
    </row>
    <row r="190" spans="2:51" s="14" customFormat="1" ht="11.25">
      <c r="B190" s="181"/>
      <c r="D190" s="173" t="s">
        <v>144</v>
      </c>
      <c r="E190" s="182" t="s">
        <v>1</v>
      </c>
      <c r="F190" s="183" t="s">
        <v>149</v>
      </c>
      <c r="H190" s="184">
        <v>6.339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2" t="s">
        <v>144</v>
      </c>
      <c r="AU190" s="182" t="s">
        <v>142</v>
      </c>
      <c r="AV190" s="14" t="s">
        <v>141</v>
      </c>
      <c r="AW190" s="14" t="s">
        <v>33</v>
      </c>
      <c r="AX190" s="14" t="s">
        <v>84</v>
      </c>
      <c r="AY190" s="182" t="s">
        <v>134</v>
      </c>
    </row>
    <row r="191" spans="2:63" s="12" customFormat="1" ht="22.9" customHeight="1">
      <c r="B191" s="144"/>
      <c r="D191" s="145" t="s">
        <v>75</v>
      </c>
      <c r="E191" s="155" t="s">
        <v>218</v>
      </c>
      <c r="F191" s="155" t="s">
        <v>219</v>
      </c>
      <c r="I191" s="147"/>
      <c r="J191" s="156">
        <f>BK191</f>
        <v>0</v>
      </c>
      <c r="L191" s="144"/>
      <c r="M191" s="149"/>
      <c r="N191" s="150"/>
      <c r="O191" s="150"/>
      <c r="P191" s="151">
        <f>SUM(P192:P198)</f>
        <v>0</v>
      </c>
      <c r="Q191" s="150"/>
      <c r="R191" s="151">
        <f>SUM(R192:R198)</f>
        <v>0</v>
      </c>
      <c r="S191" s="150"/>
      <c r="T191" s="152">
        <f>SUM(T192:T198)</f>
        <v>0</v>
      </c>
      <c r="AR191" s="145" t="s">
        <v>84</v>
      </c>
      <c r="AT191" s="153" t="s">
        <v>75</v>
      </c>
      <c r="AU191" s="153" t="s">
        <v>84</v>
      </c>
      <c r="AY191" s="145" t="s">
        <v>134</v>
      </c>
      <c r="BK191" s="154">
        <f>SUM(BK192:BK198)</f>
        <v>0</v>
      </c>
    </row>
    <row r="192" spans="1:65" s="2" customFormat="1" ht="21.75" customHeight="1">
      <c r="A192" s="32"/>
      <c r="B192" s="157"/>
      <c r="C192" s="158">
        <v>16</v>
      </c>
      <c r="D192" s="158" t="s">
        <v>137</v>
      </c>
      <c r="E192" s="159" t="s">
        <v>220</v>
      </c>
      <c r="F192" s="160" t="s">
        <v>221</v>
      </c>
      <c r="G192" s="161" t="s">
        <v>222</v>
      </c>
      <c r="H192" s="162">
        <v>3.816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141</v>
      </c>
      <c r="AT192" s="170" t="s">
        <v>137</v>
      </c>
      <c r="AU192" s="170" t="s">
        <v>142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141</v>
      </c>
      <c r="BM192" s="170" t="s">
        <v>223</v>
      </c>
    </row>
    <row r="193" spans="1:65" s="2" customFormat="1" ht="21.75" customHeight="1">
      <c r="A193" s="32"/>
      <c r="B193" s="157"/>
      <c r="C193" s="158">
        <v>17</v>
      </c>
      <c r="D193" s="158" t="s">
        <v>137</v>
      </c>
      <c r="E193" s="159" t="s">
        <v>224</v>
      </c>
      <c r="F193" s="160" t="s">
        <v>225</v>
      </c>
      <c r="G193" s="161" t="s">
        <v>222</v>
      </c>
      <c r="H193" s="162">
        <v>190.8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226</v>
      </c>
    </row>
    <row r="194" spans="2:51" s="13" customFormat="1" ht="11.25">
      <c r="B194" s="172"/>
      <c r="D194" s="173" t="s">
        <v>144</v>
      </c>
      <c r="F194" s="175" t="s">
        <v>227</v>
      </c>
      <c r="H194" s="176">
        <v>190.8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142</v>
      </c>
      <c r="AV194" s="13" t="s">
        <v>142</v>
      </c>
      <c r="AW194" s="13" t="s">
        <v>3</v>
      </c>
      <c r="AX194" s="13" t="s">
        <v>84</v>
      </c>
      <c r="AY194" s="174" t="s">
        <v>134</v>
      </c>
    </row>
    <row r="195" spans="1:65" s="2" customFormat="1" ht="21.75" customHeight="1">
      <c r="A195" s="32"/>
      <c r="B195" s="157"/>
      <c r="C195" s="158">
        <v>18</v>
      </c>
      <c r="D195" s="158" t="s">
        <v>137</v>
      </c>
      <c r="E195" s="159" t="s">
        <v>228</v>
      </c>
      <c r="F195" s="160" t="s">
        <v>229</v>
      </c>
      <c r="G195" s="161" t="s">
        <v>222</v>
      </c>
      <c r="H195" s="162">
        <v>3.816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230</v>
      </c>
    </row>
    <row r="196" spans="1:65" s="2" customFormat="1" ht="21.75" customHeight="1">
      <c r="A196" s="32"/>
      <c r="B196" s="157"/>
      <c r="C196" s="158">
        <v>19</v>
      </c>
      <c r="D196" s="158" t="s">
        <v>137</v>
      </c>
      <c r="E196" s="159" t="s">
        <v>231</v>
      </c>
      <c r="F196" s="160" t="s">
        <v>232</v>
      </c>
      <c r="G196" s="161" t="s">
        <v>222</v>
      </c>
      <c r="H196" s="162">
        <v>34.344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233</v>
      </c>
    </row>
    <row r="197" spans="2:51" s="13" customFormat="1" ht="11.25">
      <c r="B197" s="172"/>
      <c r="D197" s="173" t="s">
        <v>144</v>
      </c>
      <c r="F197" s="175" t="s">
        <v>234</v>
      </c>
      <c r="H197" s="176">
        <v>34.344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144</v>
      </c>
      <c r="AU197" s="174" t="s">
        <v>142</v>
      </c>
      <c r="AV197" s="13" t="s">
        <v>142</v>
      </c>
      <c r="AW197" s="13" t="s">
        <v>3</v>
      </c>
      <c r="AX197" s="13" t="s">
        <v>84</v>
      </c>
      <c r="AY197" s="174" t="s">
        <v>134</v>
      </c>
    </row>
    <row r="198" spans="1:65" s="2" customFormat="1" ht="21.75" customHeight="1">
      <c r="A198" s="32"/>
      <c r="B198" s="157"/>
      <c r="C198" s="158">
        <v>20</v>
      </c>
      <c r="D198" s="158" t="s">
        <v>137</v>
      </c>
      <c r="E198" s="159" t="s">
        <v>235</v>
      </c>
      <c r="F198" s="160" t="s">
        <v>236</v>
      </c>
      <c r="G198" s="161" t="s">
        <v>222</v>
      </c>
      <c r="H198" s="162">
        <v>3.816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237</v>
      </c>
    </row>
    <row r="199" spans="2:63" s="12" customFormat="1" ht="22.9" customHeight="1">
      <c r="B199" s="144"/>
      <c r="D199" s="145" t="s">
        <v>75</v>
      </c>
      <c r="E199" s="155" t="s">
        <v>238</v>
      </c>
      <c r="F199" s="155" t="s">
        <v>239</v>
      </c>
      <c r="I199" s="147"/>
      <c r="J199" s="156">
        <f>BK199</f>
        <v>0</v>
      </c>
      <c r="L199" s="144"/>
      <c r="M199" s="149"/>
      <c r="N199" s="150"/>
      <c r="O199" s="150"/>
      <c r="P199" s="151">
        <f>SUM(P200:P202)</f>
        <v>0</v>
      </c>
      <c r="Q199" s="150"/>
      <c r="R199" s="151">
        <f>SUM(R200:R202)</f>
        <v>0</v>
      </c>
      <c r="S199" s="150"/>
      <c r="T199" s="152">
        <f>SUM(T200:T202)</f>
        <v>0</v>
      </c>
      <c r="AR199" s="145" t="s">
        <v>84</v>
      </c>
      <c r="AT199" s="153" t="s">
        <v>75</v>
      </c>
      <c r="AU199" s="153" t="s">
        <v>84</v>
      </c>
      <c r="AY199" s="145" t="s">
        <v>134</v>
      </c>
      <c r="BK199" s="154">
        <f>SUM(BK200:BK202)</f>
        <v>0</v>
      </c>
    </row>
    <row r="200" spans="1:65" s="2" customFormat="1" ht="16.5" customHeight="1">
      <c r="A200" s="32"/>
      <c r="B200" s="157"/>
      <c r="C200" s="158">
        <v>21</v>
      </c>
      <c r="D200" s="158" t="s">
        <v>137</v>
      </c>
      <c r="E200" s="159" t="s">
        <v>240</v>
      </c>
      <c r="F200" s="160" t="s">
        <v>241</v>
      </c>
      <c r="G200" s="161" t="s">
        <v>222</v>
      </c>
      <c r="H200" s="162">
        <v>0.919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242</v>
      </c>
    </row>
    <row r="201" spans="1:65" s="2" customFormat="1" ht="21.75" customHeight="1">
      <c r="A201" s="32"/>
      <c r="B201" s="157"/>
      <c r="C201" s="158">
        <v>22</v>
      </c>
      <c r="D201" s="158" t="s">
        <v>137</v>
      </c>
      <c r="E201" s="159" t="s">
        <v>243</v>
      </c>
      <c r="F201" s="160" t="s">
        <v>244</v>
      </c>
      <c r="G201" s="161" t="s">
        <v>222</v>
      </c>
      <c r="H201" s="162">
        <v>0.919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141</v>
      </c>
      <c r="AT201" s="170" t="s">
        <v>137</v>
      </c>
      <c r="AU201" s="170" t="s">
        <v>142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142</v>
      </c>
      <c r="BK201" s="171">
        <f>ROUND(I201*H201,2)</f>
        <v>0</v>
      </c>
      <c r="BL201" s="17" t="s">
        <v>141</v>
      </c>
      <c r="BM201" s="170" t="s">
        <v>245</v>
      </c>
    </row>
    <row r="202" spans="1:65" s="2" customFormat="1" ht="21.75" customHeight="1">
      <c r="A202" s="32"/>
      <c r="B202" s="157"/>
      <c r="C202" s="158">
        <v>23</v>
      </c>
      <c r="D202" s="158" t="s">
        <v>137</v>
      </c>
      <c r="E202" s="159" t="s">
        <v>246</v>
      </c>
      <c r="F202" s="160" t="s">
        <v>247</v>
      </c>
      <c r="G202" s="161" t="s">
        <v>222</v>
      </c>
      <c r="H202" s="162">
        <v>0.919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248</v>
      </c>
    </row>
    <row r="203" spans="2:63" s="12" customFormat="1" ht="25.9" customHeight="1">
      <c r="B203" s="144"/>
      <c r="D203" s="145" t="s">
        <v>75</v>
      </c>
      <c r="E203" s="146" t="s">
        <v>249</v>
      </c>
      <c r="F203" s="146" t="s">
        <v>250</v>
      </c>
      <c r="I203" s="147"/>
      <c r="J203" s="148">
        <f>BK203</f>
        <v>0</v>
      </c>
      <c r="L203" s="144"/>
      <c r="M203" s="149"/>
      <c r="N203" s="150"/>
      <c r="O203" s="150"/>
      <c r="P203" s="151">
        <f>P204+P233+P244+P256+P268+P286+P290+P311+P317+P343+P362+P373+P386+P403+P409</f>
        <v>0</v>
      </c>
      <c r="Q203" s="150"/>
      <c r="R203" s="151">
        <f>R204+R233+R244+R256+R268+R286+R290+R311+R317+R343+R362+R373+R386+R403+R409</f>
        <v>2.3836943799999997</v>
      </c>
      <c r="S203" s="150"/>
      <c r="T203" s="152">
        <f>T204+T233+T244+T256+T268+T286+T290+T311+T317+T343+T362+T373+T386+T403+T409</f>
        <v>0.46311255</v>
      </c>
      <c r="AR203" s="145" t="s">
        <v>142</v>
      </c>
      <c r="AT203" s="153" t="s">
        <v>75</v>
      </c>
      <c r="AU203" s="153" t="s">
        <v>76</v>
      </c>
      <c r="AY203" s="145" t="s">
        <v>134</v>
      </c>
      <c r="BK203" s="154">
        <f>BK204+BK233+BK244+BK256+BK268+BK286+BK290+BK311+BK317+BK343+BK362+BK373+BK386+BK403+BK409</f>
        <v>0</v>
      </c>
    </row>
    <row r="204" spans="2:63" s="12" customFormat="1" ht="22.9" customHeight="1">
      <c r="B204" s="144"/>
      <c r="D204" s="145" t="s">
        <v>75</v>
      </c>
      <c r="E204" s="155" t="s">
        <v>251</v>
      </c>
      <c r="F204" s="155" t="s">
        <v>252</v>
      </c>
      <c r="I204" s="147"/>
      <c r="J204" s="156">
        <f>BK204</f>
        <v>0</v>
      </c>
      <c r="L204" s="144"/>
      <c r="M204" s="149"/>
      <c r="N204" s="150"/>
      <c r="O204" s="150"/>
      <c r="P204" s="151">
        <f>SUM(P205:P232)</f>
        <v>0</v>
      </c>
      <c r="Q204" s="150"/>
      <c r="R204" s="151">
        <f>SUM(R205:R232)</f>
        <v>0.03853476</v>
      </c>
      <c r="S204" s="150"/>
      <c r="T204" s="152">
        <f>SUM(T205:T232)</f>
        <v>0</v>
      </c>
      <c r="AR204" s="145" t="s">
        <v>142</v>
      </c>
      <c r="AT204" s="153" t="s">
        <v>75</v>
      </c>
      <c r="AU204" s="153" t="s">
        <v>84</v>
      </c>
      <c r="AY204" s="145" t="s">
        <v>134</v>
      </c>
      <c r="BK204" s="154">
        <f>SUM(BK205:BK232)</f>
        <v>0</v>
      </c>
    </row>
    <row r="205" spans="1:65" s="2" customFormat="1" ht="21.75" customHeight="1">
      <c r="A205" s="32"/>
      <c r="B205" s="157"/>
      <c r="C205" s="158">
        <v>24</v>
      </c>
      <c r="D205" s="158" t="s">
        <v>137</v>
      </c>
      <c r="E205" s="159" t="s">
        <v>253</v>
      </c>
      <c r="F205" s="160" t="s">
        <v>254</v>
      </c>
      <c r="G205" s="161" t="s">
        <v>140</v>
      </c>
      <c r="H205" s="162">
        <v>3.863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193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193</v>
      </c>
      <c r="BM205" s="170" t="s">
        <v>255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181</v>
      </c>
      <c r="H206" s="176">
        <v>0.993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256</v>
      </c>
      <c r="H207" s="176">
        <v>2.87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76</v>
      </c>
      <c r="AY207" s="174" t="s">
        <v>134</v>
      </c>
    </row>
    <row r="208" spans="2:51" s="14" customFormat="1" ht="11.25">
      <c r="B208" s="181"/>
      <c r="D208" s="173" t="s">
        <v>144</v>
      </c>
      <c r="E208" s="182" t="s">
        <v>1</v>
      </c>
      <c r="F208" s="183" t="s">
        <v>149</v>
      </c>
      <c r="H208" s="184">
        <v>3.863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144</v>
      </c>
      <c r="AU208" s="182" t="s">
        <v>142</v>
      </c>
      <c r="AV208" s="14" t="s">
        <v>141</v>
      </c>
      <c r="AW208" s="14" t="s">
        <v>33</v>
      </c>
      <c r="AX208" s="14" t="s">
        <v>84</v>
      </c>
      <c r="AY208" s="182" t="s">
        <v>134</v>
      </c>
    </row>
    <row r="209" spans="1:65" s="2" customFormat="1" ht="21.75" customHeight="1">
      <c r="A209" s="32"/>
      <c r="B209" s="157"/>
      <c r="C209" s="158">
        <v>25</v>
      </c>
      <c r="D209" s="158" t="s">
        <v>137</v>
      </c>
      <c r="E209" s="159" t="s">
        <v>257</v>
      </c>
      <c r="F209" s="160" t="s">
        <v>258</v>
      </c>
      <c r="G209" s="161" t="s">
        <v>140</v>
      </c>
      <c r="H209" s="162">
        <v>8.589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193</v>
      </c>
      <c r="AT209" s="170" t="s">
        <v>137</v>
      </c>
      <c r="AU209" s="170" t="s">
        <v>142</v>
      </c>
      <c r="AY209" s="17" t="s">
        <v>134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142</v>
      </c>
      <c r="BK209" s="171">
        <f>ROUND(I209*H209,2)</f>
        <v>0</v>
      </c>
      <c r="BL209" s="17" t="s">
        <v>193</v>
      </c>
      <c r="BM209" s="170" t="s">
        <v>259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260</v>
      </c>
      <c r="H210" s="176">
        <v>0.802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3" customFormat="1" ht="11.25">
      <c r="B211" s="172"/>
      <c r="D211" s="173" t="s">
        <v>144</v>
      </c>
      <c r="E211" s="174" t="s">
        <v>1</v>
      </c>
      <c r="F211" s="175" t="s">
        <v>261</v>
      </c>
      <c r="H211" s="176">
        <v>5.8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144</v>
      </c>
      <c r="AU211" s="174" t="s">
        <v>142</v>
      </c>
      <c r="AV211" s="13" t="s">
        <v>142</v>
      </c>
      <c r="AW211" s="13" t="s">
        <v>33</v>
      </c>
      <c r="AX211" s="13" t="s">
        <v>76</v>
      </c>
      <c r="AY211" s="174" t="s">
        <v>134</v>
      </c>
    </row>
    <row r="212" spans="2:51" s="13" customFormat="1" ht="11.25">
      <c r="B212" s="172"/>
      <c r="D212" s="173" t="s">
        <v>144</v>
      </c>
      <c r="E212" s="174" t="s">
        <v>1</v>
      </c>
      <c r="F212" s="175" t="s">
        <v>262</v>
      </c>
      <c r="H212" s="176">
        <v>0.787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76</v>
      </c>
      <c r="AY212" s="174" t="s">
        <v>134</v>
      </c>
    </row>
    <row r="213" spans="2:51" s="15" customFormat="1" ht="11.25">
      <c r="B213" s="189"/>
      <c r="D213" s="173" t="s">
        <v>144</v>
      </c>
      <c r="E213" s="190" t="s">
        <v>1</v>
      </c>
      <c r="F213" s="191" t="s">
        <v>263</v>
      </c>
      <c r="H213" s="190" t="s">
        <v>1</v>
      </c>
      <c r="I213" s="192"/>
      <c r="L213" s="189"/>
      <c r="M213" s="193"/>
      <c r="N213" s="194"/>
      <c r="O213" s="194"/>
      <c r="P213" s="194"/>
      <c r="Q213" s="194"/>
      <c r="R213" s="194"/>
      <c r="S213" s="194"/>
      <c r="T213" s="195"/>
      <c r="AT213" s="190" t="s">
        <v>144</v>
      </c>
      <c r="AU213" s="190" t="s">
        <v>142</v>
      </c>
      <c r="AV213" s="15" t="s">
        <v>84</v>
      </c>
      <c r="AW213" s="15" t="s">
        <v>33</v>
      </c>
      <c r="AX213" s="15" t="s">
        <v>76</v>
      </c>
      <c r="AY213" s="190" t="s">
        <v>134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264</v>
      </c>
      <c r="H214" s="176">
        <v>1.2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76</v>
      </c>
      <c r="AY214" s="174" t="s">
        <v>134</v>
      </c>
    </row>
    <row r="215" spans="2:51" s="14" customFormat="1" ht="11.25">
      <c r="B215" s="181"/>
      <c r="D215" s="173" t="s">
        <v>144</v>
      </c>
      <c r="E215" s="182" t="s">
        <v>1</v>
      </c>
      <c r="F215" s="183" t="s">
        <v>149</v>
      </c>
      <c r="H215" s="184">
        <v>8.589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144</v>
      </c>
      <c r="AU215" s="182" t="s">
        <v>142</v>
      </c>
      <c r="AV215" s="14" t="s">
        <v>141</v>
      </c>
      <c r="AW215" s="14" t="s">
        <v>33</v>
      </c>
      <c r="AX215" s="14" t="s">
        <v>84</v>
      </c>
      <c r="AY215" s="182" t="s">
        <v>134</v>
      </c>
    </row>
    <row r="216" spans="1:65" s="2" customFormat="1" ht="21.75" customHeight="1">
      <c r="A216" s="32"/>
      <c r="B216" s="157"/>
      <c r="C216" s="196">
        <v>26</v>
      </c>
      <c r="D216" s="196" t="s">
        <v>186</v>
      </c>
      <c r="E216" s="197" t="s">
        <v>265</v>
      </c>
      <c r="F216" s="198" t="s">
        <v>266</v>
      </c>
      <c r="G216" s="199" t="s">
        <v>267</v>
      </c>
      <c r="H216" s="200">
        <v>37.356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42</v>
      </c>
      <c r="O216" s="58"/>
      <c r="P216" s="168">
        <f>O216*H216</f>
        <v>0</v>
      </c>
      <c r="Q216" s="168">
        <v>0.001</v>
      </c>
      <c r="R216" s="168">
        <f>Q216*H216</f>
        <v>0.037356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268</v>
      </c>
      <c r="AT216" s="170" t="s">
        <v>186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193</v>
      </c>
      <c r="BM216" s="170" t="s">
        <v>269</v>
      </c>
    </row>
    <row r="217" spans="2:51" s="15" customFormat="1" ht="11.25">
      <c r="B217" s="189"/>
      <c r="D217" s="173" t="s">
        <v>144</v>
      </c>
      <c r="E217" s="190" t="s">
        <v>1</v>
      </c>
      <c r="F217" s="191" t="s">
        <v>270</v>
      </c>
      <c r="H217" s="190" t="s">
        <v>1</v>
      </c>
      <c r="I217" s="192"/>
      <c r="L217" s="189"/>
      <c r="M217" s="193"/>
      <c r="N217" s="194"/>
      <c r="O217" s="194"/>
      <c r="P217" s="194"/>
      <c r="Q217" s="194"/>
      <c r="R217" s="194"/>
      <c r="S217" s="194"/>
      <c r="T217" s="195"/>
      <c r="AT217" s="190" t="s">
        <v>144</v>
      </c>
      <c r="AU217" s="190" t="s">
        <v>142</v>
      </c>
      <c r="AV217" s="15" t="s">
        <v>84</v>
      </c>
      <c r="AW217" s="15" t="s">
        <v>33</v>
      </c>
      <c r="AX217" s="15" t="s">
        <v>76</v>
      </c>
      <c r="AY217" s="190" t="s">
        <v>134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271</v>
      </c>
      <c r="H218" s="176">
        <v>37.356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84</v>
      </c>
      <c r="AY218" s="174" t="s">
        <v>134</v>
      </c>
    </row>
    <row r="219" spans="1:65" s="2" customFormat="1" ht="21.75" customHeight="1">
      <c r="A219" s="32"/>
      <c r="B219" s="157"/>
      <c r="C219" s="158">
        <v>27</v>
      </c>
      <c r="D219" s="158" t="s">
        <v>137</v>
      </c>
      <c r="E219" s="159" t="s">
        <v>272</v>
      </c>
      <c r="F219" s="160" t="s">
        <v>273</v>
      </c>
      <c r="G219" s="161" t="s">
        <v>140</v>
      </c>
      <c r="H219" s="162">
        <v>12.452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193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193</v>
      </c>
      <c r="BM219" s="170" t="s">
        <v>274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275</v>
      </c>
      <c r="H220" s="176">
        <v>12.452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84</v>
      </c>
      <c r="AY220" s="174" t="s">
        <v>134</v>
      </c>
    </row>
    <row r="221" spans="1:65" s="2" customFormat="1" ht="21.75" customHeight="1">
      <c r="A221" s="32"/>
      <c r="B221" s="157"/>
      <c r="C221" s="158">
        <v>28</v>
      </c>
      <c r="D221" s="158" t="s">
        <v>137</v>
      </c>
      <c r="E221" s="159" t="s">
        <v>276</v>
      </c>
      <c r="F221" s="160" t="s">
        <v>277</v>
      </c>
      <c r="G221" s="161" t="s">
        <v>278</v>
      </c>
      <c r="H221" s="162">
        <v>17.86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193</v>
      </c>
      <c r="AT221" s="170" t="s">
        <v>137</v>
      </c>
      <c r="AU221" s="170" t="s">
        <v>142</v>
      </c>
      <c r="AY221" s="17" t="s">
        <v>134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142</v>
      </c>
      <c r="BK221" s="171">
        <f>ROUND(I221*H221,2)</f>
        <v>0</v>
      </c>
      <c r="BL221" s="17" t="s">
        <v>193</v>
      </c>
      <c r="BM221" s="170" t="s">
        <v>279</v>
      </c>
    </row>
    <row r="222" spans="2:51" s="13" customFormat="1" ht="11.25">
      <c r="B222" s="172"/>
      <c r="D222" s="173" t="s">
        <v>144</v>
      </c>
      <c r="E222" s="174" t="s">
        <v>1</v>
      </c>
      <c r="F222" s="175" t="s">
        <v>280</v>
      </c>
      <c r="H222" s="176">
        <v>3.115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76</v>
      </c>
      <c r="AY222" s="174" t="s">
        <v>134</v>
      </c>
    </row>
    <row r="223" spans="2:51" s="13" customFormat="1" ht="11.25">
      <c r="B223" s="172"/>
      <c r="D223" s="173" t="s">
        <v>144</v>
      </c>
      <c r="E223" s="174" t="s">
        <v>1</v>
      </c>
      <c r="F223" s="175" t="s">
        <v>281</v>
      </c>
      <c r="H223" s="176">
        <v>6.81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76</v>
      </c>
      <c r="AY223" s="174" t="s">
        <v>134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282</v>
      </c>
      <c r="H224" s="176">
        <v>1.535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283</v>
      </c>
      <c r="H225" s="176">
        <v>5.2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3" customFormat="1" ht="11.25">
      <c r="B226" s="172"/>
      <c r="D226" s="173" t="s">
        <v>144</v>
      </c>
      <c r="E226" s="174" t="s">
        <v>1</v>
      </c>
      <c r="F226" s="175" t="s">
        <v>284</v>
      </c>
      <c r="H226" s="176">
        <v>1.2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144</v>
      </c>
      <c r="AU226" s="174" t="s">
        <v>142</v>
      </c>
      <c r="AV226" s="13" t="s">
        <v>142</v>
      </c>
      <c r="AW226" s="13" t="s">
        <v>33</v>
      </c>
      <c r="AX226" s="13" t="s">
        <v>76</v>
      </c>
      <c r="AY226" s="174" t="s">
        <v>134</v>
      </c>
    </row>
    <row r="227" spans="2:51" s="14" customFormat="1" ht="11.25">
      <c r="B227" s="181"/>
      <c r="D227" s="173" t="s">
        <v>144</v>
      </c>
      <c r="E227" s="182" t="s">
        <v>1</v>
      </c>
      <c r="F227" s="183" t="s">
        <v>149</v>
      </c>
      <c r="H227" s="184">
        <v>17.86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144</v>
      </c>
      <c r="AU227" s="182" t="s">
        <v>142</v>
      </c>
      <c r="AV227" s="14" t="s">
        <v>141</v>
      </c>
      <c r="AW227" s="14" t="s">
        <v>33</v>
      </c>
      <c r="AX227" s="14" t="s">
        <v>84</v>
      </c>
      <c r="AY227" s="182" t="s">
        <v>134</v>
      </c>
    </row>
    <row r="228" spans="1:65" s="2" customFormat="1" ht="21.75" customHeight="1">
      <c r="A228" s="32"/>
      <c r="B228" s="157"/>
      <c r="C228" s="158">
        <v>29</v>
      </c>
      <c r="D228" s="158" t="s">
        <v>137</v>
      </c>
      <c r="E228" s="159" t="s">
        <v>285</v>
      </c>
      <c r="F228" s="160" t="s">
        <v>286</v>
      </c>
      <c r="G228" s="161" t="s">
        <v>184</v>
      </c>
      <c r="H228" s="162">
        <v>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193</v>
      </c>
      <c r="AT228" s="170" t="s">
        <v>137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193</v>
      </c>
      <c r="BM228" s="170" t="s">
        <v>287</v>
      </c>
    </row>
    <row r="229" spans="1:65" s="2" customFormat="1" ht="16.5" customHeight="1">
      <c r="A229" s="32"/>
      <c r="B229" s="157"/>
      <c r="C229" s="196">
        <v>30</v>
      </c>
      <c r="D229" s="196" t="s">
        <v>186</v>
      </c>
      <c r="E229" s="197" t="s">
        <v>288</v>
      </c>
      <c r="F229" s="198" t="s">
        <v>289</v>
      </c>
      <c r="G229" s="199" t="s">
        <v>278</v>
      </c>
      <c r="H229" s="200">
        <v>19.646</v>
      </c>
      <c r="I229" s="201"/>
      <c r="J229" s="202">
        <f>ROUND(I229*H229,2)</f>
        <v>0</v>
      </c>
      <c r="K229" s="203"/>
      <c r="L229" s="204"/>
      <c r="M229" s="205" t="s">
        <v>1</v>
      </c>
      <c r="N229" s="206" t="s">
        <v>42</v>
      </c>
      <c r="O229" s="58"/>
      <c r="P229" s="168">
        <f>O229*H229</f>
        <v>0</v>
      </c>
      <c r="Q229" s="168">
        <v>6E-05</v>
      </c>
      <c r="R229" s="168">
        <f>Q229*H229</f>
        <v>0.00117876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268</v>
      </c>
      <c r="AT229" s="170" t="s">
        <v>186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193</v>
      </c>
      <c r="BM229" s="170" t="s">
        <v>290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291</v>
      </c>
      <c r="H230" s="176">
        <v>19.646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84</v>
      </c>
      <c r="AY230" s="174" t="s">
        <v>134</v>
      </c>
    </row>
    <row r="231" spans="1:65" s="2" customFormat="1" ht="21.75" customHeight="1">
      <c r="A231" s="32"/>
      <c r="B231" s="157"/>
      <c r="C231" s="158">
        <v>31</v>
      </c>
      <c r="D231" s="158" t="s">
        <v>137</v>
      </c>
      <c r="E231" s="159" t="s">
        <v>292</v>
      </c>
      <c r="F231" s="160" t="s">
        <v>293</v>
      </c>
      <c r="G231" s="161" t="s">
        <v>222</v>
      </c>
      <c r="H231" s="162">
        <v>0.039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193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193</v>
      </c>
      <c r="BM231" s="170" t="s">
        <v>294</v>
      </c>
    </row>
    <row r="232" spans="1:65" s="2" customFormat="1" ht="21.75" customHeight="1">
      <c r="A232" s="32"/>
      <c r="B232" s="157"/>
      <c r="C232" s="158">
        <v>32</v>
      </c>
      <c r="D232" s="158" t="s">
        <v>137</v>
      </c>
      <c r="E232" s="159" t="s">
        <v>295</v>
      </c>
      <c r="F232" s="160" t="s">
        <v>296</v>
      </c>
      <c r="G232" s="161" t="s">
        <v>222</v>
      </c>
      <c r="H232" s="162">
        <v>0.039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193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193</v>
      </c>
      <c r="BM232" s="170" t="s">
        <v>297</v>
      </c>
    </row>
    <row r="233" spans="2:63" s="12" customFormat="1" ht="22.9" customHeight="1">
      <c r="B233" s="144"/>
      <c r="D233" s="145" t="s">
        <v>75</v>
      </c>
      <c r="E233" s="155" t="s">
        <v>298</v>
      </c>
      <c r="F233" s="155" t="s">
        <v>299</v>
      </c>
      <c r="I233" s="147"/>
      <c r="J233" s="156">
        <f>BK233</f>
        <v>0</v>
      </c>
      <c r="L233" s="144"/>
      <c r="M233" s="149"/>
      <c r="N233" s="150"/>
      <c r="O233" s="150"/>
      <c r="P233" s="151">
        <f>SUM(P234:P243)</f>
        <v>0</v>
      </c>
      <c r="Q233" s="150"/>
      <c r="R233" s="151">
        <f>SUM(R234:R243)</f>
        <v>0.0083</v>
      </c>
      <c r="S233" s="150"/>
      <c r="T233" s="152">
        <f>SUM(T234:T243)</f>
        <v>0.021179999999999997</v>
      </c>
      <c r="AR233" s="145" t="s">
        <v>142</v>
      </c>
      <c r="AT233" s="153" t="s">
        <v>75</v>
      </c>
      <c r="AU233" s="153" t="s">
        <v>84</v>
      </c>
      <c r="AY233" s="145" t="s">
        <v>134</v>
      </c>
      <c r="BK233" s="154">
        <f>SUM(BK234:BK243)</f>
        <v>0</v>
      </c>
    </row>
    <row r="234" spans="1:65" s="2" customFormat="1" ht="16.5" customHeight="1">
      <c r="A234" s="32"/>
      <c r="B234" s="157"/>
      <c r="C234" s="158">
        <v>33</v>
      </c>
      <c r="D234" s="158" t="s">
        <v>137</v>
      </c>
      <c r="E234" s="159" t="s">
        <v>300</v>
      </c>
      <c r="F234" s="160" t="s">
        <v>301</v>
      </c>
      <c r="G234" s="161" t="s">
        <v>278</v>
      </c>
      <c r="H234" s="162">
        <v>6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0.00198</v>
      </c>
      <c r="T234" s="169">
        <f>S234*H234</f>
        <v>0.01188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193</v>
      </c>
      <c r="AT234" s="170" t="s">
        <v>137</v>
      </c>
      <c r="AU234" s="170" t="s">
        <v>142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193</v>
      </c>
      <c r="BM234" s="170" t="s">
        <v>302</v>
      </c>
    </row>
    <row r="235" spans="1:65" s="2" customFormat="1" ht="16.5" customHeight="1">
      <c r="A235" s="32"/>
      <c r="B235" s="157"/>
      <c r="C235" s="158">
        <v>34</v>
      </c>
      <c r="D235" s="158" t="s">
        <v>137</v>
      </c>
      <c r="E235" s="159" t="s">
        <v>303</v>
      </c>
      <c r="F235" s="160" t="s">
        <v>304</v>
      </c>
      <c r="G235" s="161" t="s">
        <v>278</v>
      </c>
      <c r="H235" s="162">
        <v>2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0.00177</v>
      </c>
      <c r="R235" s="168">
        <f>Q235*H235</f>
        <v>0.00354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193</v>
      </c>
      <c r="AT235" s="170" t="s">
        <v>137</v>
      </c>
      <c r="AU235" s="170" t="s">
        <v>142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193</v>
      </c>
      <c r="BM235" s="170" t="s">
        <v>305</v>
      </c>
    </row>
    <row r="236" spans="1:65" s="2" customFormat="1" ht="16.5" customHeight="1">
      <c r="A236" s="32"/>
      <c r="B236" s="157"/>
      <c r="C236" s="158">
        <v>35</v>
      </c>
      <c r="D236" s="158" t="s">
        <v>137</v>
      </c>
      <c r="E236" s="159" t="s">
        <v>306</v>
      </c>
      <c r="F236" s="160" t="s">
        <v>307</v>
      </c>
      <c r="G236" s="161" t="s">
        <v>278</v>
      </c>
      <c r="H236" s="162">
        <v>7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0.00046</v>
      </c>
      <c r="R236" s="168">
        <f>Q236*H236</f>
        <v>0.00322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193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193</v>
      </c>
      <c r="BM236" s="170" t="s">
        <v>308</v>
      </c>
    </row>
    <row r="237" spans="1:65" s="2" customFormat="1" ht="16.5" customHeight="1">
      <c r="A237" s="32"/>
      <c r="B237" s="157"/>
      <c r="C237" s="158">
        <v>36</v>
      </c>
      <c r="D237" s="158" t="s">
        <v>137</v>
      </c>
      <c r="E237" s="159" t="s">
        <v>309</v>
      </c>
      <c r="F237" s="160" t="s">
        <v>310</v>
      </c>
      <c r="G237" s="161" t="s">
        <v>278</v>
      </c>
      <c r="H237" s="162">
        <v>2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0.00077</v>
      </c>
      <c r="R237" s="168">
        <f>Q237*H237</f>
        <v>0.00154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193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193</v>
      </c>
      <c r="BM237" s="170" t="s">
        <v>311</v>
      </c>
    </row>
    <row r="238" spans="1:65" s="2" customFormat="1" ht="16.5" customHeight="1">
      <c r="A238" s="32"/>
      <c r="B238" s="157"/>
      <c r="C238" s="158">
        <v>37</v>
      </c>
      <c r="D238" s="158" t="s">
        <v>137</v>
      </c>
      <c r="E238" s="159" t="s">
        <v>312</v>
      </c>
      <c r="F238" s="160" t="s">
        <v>313</v>
      </c>
      <c r="G238" s="161" t="s">
        <v>184</v>
      </c>
      <c r="H238" s="162">
        <v>3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0.0031</v>
      </c>
      <c r="T238" s="169">
        <f>S238*H238</f>
        <v>0.0093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193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193</v>
      </c>
      <c r="BM238" s="170" t="s">
        <v>314</v>
      </c>
    </row>
    <row r="239" spans="2:51" s="15" customFormat="1" ht="11.25">
      <c r="B239" s="189"/>
      <c r="D239" s="173" t="s">
        <v>144</v>
      </c>
      <c r="E239" s="190" t="s">
        <v>1</v>
      </c>
      <c r="F239" s="191" t="s">
        <v>315</v>
      </c>
      <c r="H239" s="190" t="s">
        <v>1</v>
      </c>
      <c r="I239" s="192"/>
      <c r="L239" s="189"/>
      <c r="M239" s="193"/>
      <c r="N239" s="194"/>
      <c r="O239" s="194"/>
      <c r="P239" s="194"/>
      <c r="Q239" s="194"/>
      <c r="R239" s="194"/>
      <c r="S239" s="194"/>
      <c r="T239" s="195"/>
      <c r="AT239" s="190" t="s">
        <v>144</v>
      </c>
      <c r="AU239" s="190" t="s">
        <v>142</v>
      </c>
      <c r="AV239" s="15" t="s">
        <v>84</v>
      </c>
      <c r="AW239" s="15" t="s">
        <v>33</v>
      </c>
      <c r="AX239" s="15" t="s">
        <v>76</v>
      </c>
      <c r="AY239" s="190" t="s">
        <v>134</v>
      </c>
    </row>
    <row r="240" spans="2:51" s="13" customFormat="1" ht="11.25">
      <c r="B240" s="172"/>
      <c r="D240" s="173" t="s">
        <v>144</v>
      </c>
      <c r="E240" s="174" t="s">
        <v>1</v>
      </c>
      <c r="F240" s="175" t="s">
        <v>135</v>
      </c>
      <c r="H240" s="176">
        <v>3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84</v>
      </c>
      <c r="AY240" s="174" t="s">
        <v>134</v>
      </c>
    </row>
    <row r="241" spans="1:65" s="2" customFormat="1" ht="16.5" customHeight="1">
      <c r="A241" s="32"/>
      <c r="B241" s="157"/>
      <c r="C241" s="158">
        <v>38</v>
      </c>
      <c r="D241" s="158" t="s">
        <v>137</v>
      </c>
      <c r="E241" s="159" t="s">
        <v>316</v>
      </c>
      <c r="F241" s="160" t="s">
        <v>317</v>
      </c>
      <c r="G241" s="161" t="s">
        <v>278</v>
      </c>
      <c r="H241" s="162">
        <v>11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193</v>
      </c>
      <c r="AT241" s="170" t="s">
        <v>137</v>
      </c>
      <c r="AU241" s="170" t="s">
        <v>142</v>
      </c>
      <c r="AY241" s="17" t="s">
        <v>134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142</v>
      </c>
      <c r="BK241" s="171">
        <f>ROUND(I241*H241,2)</f>
        <v>0</v>
      </c>
      <c r="BL241" s="17" t="s">
        <v>193</v>
      </c>
      <c r="BM241" s="170" t="s">
        <v>318</v>
      </c>
    </row>
    <row r="242" spans="1:65" s="2" customFormat="1" ht="21.75" customHeight="1">
      <c r="A242" s="32"/>
      <c r="B242" s="157"/>
      <c r="C242" s="158">
        <v>39</v>
      </c>
      <c r="D242" s="158" t="s">
        <v>137</v>
      </c>
      <c r="E242" s="159" t="s">
        <v>319</v>
      </c>
      <c r="F242" s="160" t="s">
        <v>320</v>
      </c>
      <c r="G242" s="161" t="s">
        <v>222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193</v>
      </c>
      <c r="AT242" s="170" t="s">
        <v>137</v>
      </c>
      <c r="AU242" s="170" t="s">
        <v>142</v>
      </c>
      <c r="AY242" s="17" t="s">
        <v>134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142</v>
      </c>
      <c r="BK242" s="171">
        <f>ROUND(I242*H242,2)</f>
        <v>0</v>
      </c>
      <c r="BL242" s="17" t="s">
        <v>193</v>
      </c>
      <c r="BM242" s="170" t="s">
        <v>321</v>
      </c>
    </row>
    <row r="243" spans="1:65" s="2" customFormat="1" ht="21.75" customHeight="1">
      <c r="A243" s="32"/>
      <c r="B243" s="157"/>
      <c r="C243" s="158">
        <v>40</v>
      </c>
      <c r="D243" s="158" t="s">
        <v>137</v>
      </c>
      <c r="E243" s="159" t="s">
        <v>322</v>
      </c>
      <c r="F243" s="160" t="s">
        <v>323</v>
      </c>
      <c r="G243" s="161" t="s">
        <v>222</v>
      </c>
      <c r="H243" s="162">
        <v>0.008</v>
      </c>
      <c r="I243" s="163"/>
      <c r="J243" s="164">
        <f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>O243*H243</f>
        <v>0</v>
      </c>
      <c r="Q243" s="168">
        <v>0</v>
      </c>
      <c r="R243" s="168">
        <f>Q243*H243</f>
        <v>0</v>
      </c>
      <c r="S243" s="168">
        <v>0</v>
      </c>
      <c r="T243" s="16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193</v>
      </c>
      <c r="AT243" s="170" t="s">
        <v>137</v>
      </c>
      <c r="AU243" s="170" t="s">
        <v>142</v>
      </c>
      <c r="AY243" s="17" t="s">
        <v>134</v>
      </c>
      <c r="BE243" s="171">
        <f>IF(N243="základní",J243,0)</f>
        <v>0</v>
      </c>
      <c r="BF243" s="171">
        <f>IF(N243="snížená",J243,0)</f>
        <v>0</v>
      </c>
      <c r="BG243" s="171">
        <f>IF(N243="zákl. přenesená",J243,0)</f>
        <v>0</v>
      </c>
      <c r="BH243" s="171">
        <f>IF(N243="sníž. přenesená",J243,0)</f>
        <v>0</v>
      </c>
      <c r="BI243" s="171">
        <f>IF(N243="nulová",J243,0)</f>
        <v>0</v>
      </c>
      <c r="BJ243" s="17" t="s">
        <v>142</v>
      </c>
      <c r="BK243" s="171">
        <f>ROUND(I243*H243,2)</f>
        <v>0</v>
      </c>
      <c r="BL243" s="17" t="s">
        <v>193</v>
      </c>
      <c r="BM243" s="170" t="s">
        <v>324</v>
      </c>
    </row>
    <row r="244" spans="2:63" s="12" customFormat="1" ht="22.9" customHeight="1">
      <c r="B244" s="144"/>
      <c r="D244" s="145" t="s">
        <v>75</v>
      </c>
      <c r="E244" s="155" t="s">
        <v>325</v>
      </c>
      <c r="F244" s="155" t="s">
        <v>326</v>
      </c>
      <c r="I244" s="147"/>
      <c r="J244" s="156">
        <f>BK244</f>
        <v>0</v>
      </c>
      <c r="L244" s="144"/>
      <c r="M244" s="149"/>
      <c r="N244" s="150"/>
      <c r="O244" s="150"/>
      <c r="P244" s="151">
        <f>SUM(P245:P255)</f>
        <v>0</v>
      </c>
      <c r="Q244" s="150"/>
      <c r="R244" s="151">
        <f>SUM(R245:R255)</f>
        <v>0.02018</v>
      </c>
      <c r="S244" s="150"/>
      <c r="T244" s="152">
        <f>SUM(T245:T255)</f>
        <v>0.0027999999999999995</v>
      </c>
      <c r="AR244" s="145" t="s">
        <v>142</v>
      </c>
      <c r="AT244" s="153" t="s">
        <v>75</v>
      </c>
      <c r="AU244" s="153" t="s">
        <v>84</v>
      </c>
      <c r="AY244" s="145" t="s">
        <v>134</v>
      </c>
      <c r="BK244" s="154">
        <f>SUM(BK245:BK255)</f>
        <v>0</v>
      </c>
    </row>
    <row r="245" spans="1:65" s="2" customFormat="1" ht="16.5" customHeight="1">
      <c r="A245" s="32"/>
      <c r="B245" s="157"/>
      <c r="C245" s="158">
        <v>41</v>
      </c>
      <c r="D245" s="158" t="s">
        <v>137</v>
      </c>
      <c r="E245" s="159" t="s">
        <v>327</v>
      </c>
      <c r="F245" s="160" t="s">
        <v>328</v>
      </c>
      <c r="G245" s="161" t="s">
        <v>278</v>
      </c>
      <c r="H245" s="162">
        <v>10</v>
      </c>
      <c r="I245" s="163"/>
      <c r="J245" s="164">
        <f aca="true" t="shared" si="10" ref="J245:J255"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 aca="true" t="shared" si="11" ref="P245:P255">O245*H245</f>
        <v>0</v>
      </c>
      <c r="Q245" s="168">
        <v>0</v>
      </c>
      <c r="R245" s="168">
        <f aca="true" t="shared" si="12" ref="R245:R255">Q245*H245</f>
        <v>0</v>
      </c>
      <c r="S245" s="168">
        <v>0.00028</v>
      </c>
      <c r="T245" s="169">
        <f aca="true" t="shared" si="13" ref="T245:T255">S245*H245</f>
        <v>0.0027999999999999995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193</v>
      </c>
      <c r="AT245" s="170" t="s">
        <v>137</v>
      </c>
      <c r="AU245" s="170" t="s">
        <v>142</v>
      </c>
      <c r="AY245" s="17" t="s">
        <v>134</v>
      </c>
      <c r="BE245" s="171">
        <f aca="true" t="shared" si="14" ref="BE245:BE255">IF(N245="základní",J245,0)</f>
        <v>0</v>
      </c>
      <c r="BF245" s="171">
        <f aca="true" t="shared" si="15" ref="BF245:BF255">IF(N245="snížená",J245,0)</f>
        <v>0</v>
      </c>
      <c r="BG245" s="171">
        <f aca="true" t="shared" si="16" ref="BG245:BG255">IF(N245="zákl. přenesená",J245,0)</f>
        <v>0</v>
      </c>
      <c r="BH245" s="171">
        <f aca="true" t="shared" si="17" ref="BH245:BH255">IF(N245="sníž. přenesená",J245,0)</f>
        <v>0</v>
      </c>
      <c r="BI245" s="171">
        <f aca="true" t="shared" si="18" ref="BI245:BI255">IF(N245="nulová",J245,0)</f>
        <v>0</v>
      </c>
      <c r="BJ245" s="17" t="s">
        <v>142</v>
      </c>
      <c r="BK245" s="171">
        <f aca="true" t="shared" si="19" ref="BK245:BK255">ROUND(I245*H245,2)</f>
        <v>0</v>
      </c>
      <c r="BL245" s="17" t="s">
        <v>193</v>
      </c>
      <c r="BM245" s="170" t="s">
        <v>329</v>
      </c>
    </row>
    <row r="246" spans="1:65" s="2" customFormat="1" ht="21.75" customHeight="1">
      <c r="A246" s="32"/>
      <c r="B246" s="157"/>
      <c r="C246" s="158">
        <v>42</v>
      </c>
      <c r="D246" s="158" t="s">
        <v>137</v>
      </c>
      <c r="E246" s="159" t="s">
        <v>330</v>
      </c>
      <c r="F246" s="160" t="s">
        <v>331</v>
      </c>
      <c r="G246" s="161" t="s">
        <v>278</v>
      </c>
      <c r="H246" s="162">
        <v>20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0.00042</v>
      </c>
      <c r="R246" s="168">
        <f t="shared" si="12"/>
        <v>0.008400000000000001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193</v>
      </c>
      <c r="AT246" s="170" t="s">
        <v>137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193</v>
      </c>
      <c r="BM246" s="170" t="s">
        <v>332</v>
      </c>
    </row>
    <row r="247" spans="1:65" s="2" customFormat="1" ht="21.75" customHeight="1">
      <c r="A247" s="32"/>
      <c r="B247" s="157"/>
      <c r="C247" s="196">
        <v>43</v>
      </c>
      <c r="D247" s="196" t="s">
        <v>186</v>
      </c>
      <c r="E247" s="197" t="s">
        <v>333</v>
      </c>
      <c r="F247" s="198" t="s">
        <v>334</v>
      </c>
      <c r="G247" s="199" t="s">
        <v>278</v>
      </c>
      <c r="H247" s="200">
        <v>7</v>
      </c>
      <c r="I247" s="201"/>
      <c r="J247" s="202">
        <f t="shared" si="10"/>
        <v>0</v>
      </c>
      <c r="K247" s="203"/>
      <c r="L247" s="204"/>
      <c r="M247" s="205" t="s">
        <v>1</v>
      </c>
      <c r="N247" s="206" t="s">
        <v>42</v>
      </c>
      <c r="O247" s="58"/>
      <c r="P247" s="168">
        <f t="shared" si="11"/>
        <v>0</v>
      </c>
      <c r="Q247" s="168">
        <v>0.00011</v>
      </c>
      <c r="R247" s="168">
        <f t="shared" si="12"/>
        <v>0.0007700000000000001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268</v>
      </c>
      <c r="AT247" s="170" t="s">
        <v>186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193</v>
      </c>
      <c r="BM247" s="170" t="s">
        <v>335</v>
      </c>
    </row>
    <row r="248" spans="1:65" s="2" customFormat="1" ht="21.75" customHeight="1">
      <c r="A248" s="32"/>
      <c r="B248" s="157"/>
      <c r="C248" s="196">
        <v>44</v>
      </c>
      <c r="D248" s="196" t="s">
        <v>186</v>
      </c>
      <c r="E248" s="197" t="s">
        <v>336</v>
      </c>
      <c r="F248" s="198" t="s">
        <v>337</v>
      </c>
      <c r="G248" s="199" t="s">
        <v>278</v>
      </c>
      <c r="H248" s="200">
        <v>7</v>
      </c>
      <c r="I248" s="201"/>
      <c r="J248" s="202">
        <f t="shared" si="1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11"/>
        <v>0</v>
      </c>
      <c r="Q248" s="168">
        <v>0.00017</v>
      </c>
      <c r="R248" s="168">
        <f t="shared" si="12"/>
        <v>0.00119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268</v>
      </c>
      <c r="AT248" s="170" t="s">
        <v>186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193</v>
      </c>
      <c r="BM248" s="170" t="s">
        <v>338</v>
      </c>
    </row>
    <row r="249" spans="1:65" s="2" customFormat="1" ht="21.75" customHeight="1">
      <c r="A249" s="32"/>
      <c r="B249" s="157"/>
      <c r="C249" s="196">
        <v>45</v>
      </c>
      <c r="D249" s="196" t="s">
        <v>186</v>
      </c>
      <c r="E249" s="197" t="s">
        <v>339</v>
      </c>
      <c r="F249" s="198" t="s">
        <v>340</v>
      </c>
      <c r="G249" s="199" t="s">
        <v>278</v>
      </c>
      <c r="H249" s="200">
        <v>6</v>
      </c>
      <c r="I249" s="201"/>
      <c r="J249" s="202">
        <f t="shared" si="1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11"/>
        <v>0</v>
      </c>
      <c r="Q249" s="168">
        <v>0.00027</v>
      </c>
      <c r="R249" s="168">
        <f t="shared" si="12"/>
        <v>0.00162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268</v>
      </c>
      <c r="AT249" s="170" t="s">
        <v>186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193</v>
      </c>
      <c r="BM249" s="170" t="s">
        <v>341</v>
      </c>
    </row>
    <row r="250" spans="1:65" s="2" customFormat="1" ht="21.75" customHeight="1">
      <c r="A250" s="32"/>
      <c r="B250" s="157"/>
      <c r="C250" s="158">
        <v>46</v>
      </c>
      <c r="D250" s="158" t="s">
        <v>137</v>
      </c>
      <c r="E250" s="159" t="s">
        <v>342</v>
      </c>
      <c r="F250" s="160" t="s">
        <v>343</v>
      </c>
      <c r="G250" s="161" t="s">
        <v>344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193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193</v>
      </c>
      <c r="BM250" s="170" t="s">
        <v>345</v>
      </c>
    </row>
    <row r="251" spans="1:65" s="2" customFormat="1" ht="21.75" customHeight="1">
      <c r="A251" s="32"/>
      <c r="B251" s="157"/>
      <c r="C251" s="158">
        <v>47</v>
      </c>
      <c r="D251" s="158" t="s">
        <v>137</v>
      </c>
      <c r="E251" s="159" t="s">
        <v>346</v>
      </c>
      <c r="F251" s="160" t="s">
        <v>347</v>
      </c>
      <c r="G251" s="161" t="s">
        <v>344</v>
      </c>
      <c r="H251" s="162">
        <v>1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</v>
      </c>
      <c r="R251" s="168">
        <f t="shared" si="12"/>
        <v>0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193</v>
      </c>
      <c r="AT251" s="170" t="s">
        <v>137</v>
      </c>
      <c r="AU251" s="170" t="s">
        <v>142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142</v>
      </c>
      <c r="BK251" s="171">
        <f t="shared" si="19"/>
        <v>0</v>
      </c>
      <c r="BL251" s="17" t="s">
        <v>193</v>
      </c>
      <c r="BM251" s="170" t="s">
        <v>348</v>
      </c>
    </row>
    <row r="252" spans="1:65" s="2" customFormat="1" ht="21.75" customHeight="1">
      <c r="A252" s="32"/>
      <c r="B252" s="157"/>
      <c r="C252" s="158">
        <v>48</v>
      </c>
      <c r="D252" s="158" t="s">
        <v>137</v>
      </c>
      <c r="E252" s="159" t="s">
        <v>349</v>
      </c>
      <c r="F252" s="160" t="s">
        <v>350</v>
      </c>
      <c r="G252" s="161" t="s">
        <v>278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0.0004</v>
      </c>
      <c r="R252" s="168">
        <f t="shared" si="12"/>
        <v>0.008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193</v>
      </c>
      <c r="AT252" s="170" t="s">
        <v>137</v>
      </c>
      <c r="AU252" s="170" t="s">
        <v>142</v>
      </c>
      <c r="AY252" s="17" t="s">
        <v>134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142</v>
      </c>
      <c r="BK252" s="171">
        <f t="shared" si="19"/>
        <v>0</v>
      </c>
      <c r="BL252" s="17" t="s">
        <v>193</v>
      </c>
      <c r="BM252" s="170" t="s">
        <v>351</v>
      </c>
    </row>
    <row r="253" spans="1:65" s="2" customFormat="1" ht="16.5" customHeight="1">
      <c r="A253" s="32"/>
      <c r="B253" s="157"/>
      <c r="C253" s="158">
        <v>49</v>
      </c>
      <c r="D253" s="158" t="s">
        <v>137</v>
      </c>
      <c r="E253" s="159" t="s">
        <v>352</v>
      </c>
      <c r="F253" s="160" t="s">
        <v>353</v>
      </c>
      <c r="G253" s="161" t="s">
        <v>278</v>
      </c>
      <c r="H253" s="162">
        <v>20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1E-05</v>
      </c>
      <c r="R253" s="168">
        <f t="shared" si="12"/>
        <v>0.0002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193</v>
      </c>
      <c r="AT253" s="170" t="s">
        <v>137</v>
      </c>
      <c r="AU253" s="170" t="s">
        <v>142</v>
      </c>
      <c r="AY253" s="17" t="s">
        <v>134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142</v>
      </c>
      <c r="BK253" s="171">
        <f t="shared" si="19"/>
        <v>0</v>
      </c>
      <c r="BL253" s="17" t="s">
        <v>193</v>
      </c>
      <c r="BM253" s="170" t="s">
        <v>354</v>
      </c>
    </row>
    <row r="254" spans="1:65" s="2" customFormat="1" ht="21.75" customHeight="1">
      <c r="A254" s="32"/>
      <c r="B254" s="157"/>
      <c r="C254" s="158">
        <v>50</v>
      </c>
      <c r="D254" s="158" t="s">
        <v>137</v>
      </c>
      <c r="E254" s="159" t="s">
        <v>355</v>
      </c>
      <c r="F254" s="160" t="s">
        <v>356</v>
      </c>
      <c r="G254" s="161" t="s">
        <v>222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193</v>
      </c>
      <c r="AT254" s="170" t="s">
        <v>137</v>
      </c>
      <c r="AU254" s="170" t="s">
        <v>142</v>
      </c>
      <c r="AY254" s="17" t="s">
        <v>134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142</v>
      </c>
      <c r="BK254" s="171">
        <f t="shared" si="19"/>
        <v>0</v>
      </c>
      <c r="BL254" s="17" t="s">
        <v>193</v>
      </c>
      <c r="BM254" s="170" t="s">
        <v>357</v>
      </c>
    </row>
    <row r="255" spans="1:65" s="2" customFormat="1" ht="21.75" customHeight="1">
      <c r="A255" s="32"/>
      <c r="B255" s="157"/>
      <c r="C255" s="158">
        <v>51</v>
      </c>
      <c r="D255" s="158" t="s">
        <v>137</v>
      </c>
      <c r="E255" s="159" t="s">
        <v>358</v>
      </c>
      <c r="F255" s="160" t="s">
        <v>359</v>
      </c>
      <c r="G255" s="161" t="s">
        <v>222</v>
      </c>
      <c r="H255" s="162">
        <v>0.02</v>
      </c>
      <c r="I255" s="163"/>
      <c r="J255" s="164">
        <f t="shared" si="1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11"/>
        <v>0</v>
      </c>
      <c r="Q255" s="168">
        <v>0</v>
      </c>
      <c r="R255" s="168">
        <f t="shared" si="12"/>
        <v>0</v>
      </c>
      <c r="S255" s="168">
        <v>0</v>
      </c>
      <c r="T255" s="169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193</v>
      </c>
      <c r="AT255" s="170" t="s">
        <v>137</v>
      </c>
      <c r="AU255" s="170" t="s">
        <v>142</v>
      </c>
      <c r="AY255" s="17" t="s">
        <v>134</v>
      </c>
      <c r="BE255" s="171">
        <f t="shared" si="14"/>
        <v>0</v>
      </c>
      <c r="BF255" s="171">
        <f t="shared" si="15"/>
        <v>0</v>
      </c>
      <c r="BG255" s="171">
        <f t="shared" si="16"/>
        <v>0</v>
      </c>
      <c r="BH255" s="171">
        <f t="shared" si="17"/>
        <v>0</v>
      </c>
      <c r="BI255" s="171">
        <f t="shared" si="18"/>
        <v>0</v>
      </c>
      <c r="BJ255" s="17" t="s">
        <v>142</v>
      </c>
      <c r="BK255" s="171">
        <f t="shared" si="19"/>
        <v>0</v>
      </c>
      <c r="BL255" s="17" t="s">
        <v>193</v>
      </c>
      <c r="BM255" s="170" t="s">
        <v>360</v>
      </c>
    </row>
    <row r="256" spans="2:63" s="12" customFormat="1" ht="22.9" customHeight="1">
      <c r="B256" s="144"/>
      <c r="D256" s="145" t="s">
        <v>75</v>
      </c>
      <c r="E256" s="155" t="s">
        <v>361</v>
      </c>
      <c r="F256" s="155" t="s">
        <v>362</v>
      </c>
      <c r="I256" s="147"/>
      <c r="J256" s="156">
        <f>BK256</f>
        <v>0</v>
      </c>
      <c r="L256" s="144"/>
      <c r="M256" s="149"/>
      <c r="N256" s="150"/>
      <c r="O256" s="150"/>
      <c r="P256" s="151">
        <f>SUM(P257:P267)</f>
        <v>0</v>
      </c>
      <c r="Q256" s="150"/>
      <c r="R256" s="151">
        <f>SUM(R257:R267)</f>
        <v>0.0031499999999999996</v>
      </c>
      <c r="S256" s="150"/>
      <c r="T256" s="152">
        <f>SUM(T257:T267)</f>
        <v>0.00645</v>
      </c>
      <c r="AR256" s="145" t="s">
        <v>142</v>
      </c>
      <c r="AT256" s="153" t="s">
        <v>75</v>
      </c>
      <c r="AU256" s="153" t="s">
        <v>84</v>
      </c>
      <c r="AY256" s="145" t="s">
        <v>134</v>
      </c>
      <c r="BK256" s="154">
        <f>SUM(BK257:BK267)</f>
        <v>0</v>
      </c>
    </row>
    <row r="257" spans="1:65" s="2" customFormat="1" ht="21.75" customHeight="1">
      <c r="A257" s="32"/>
      <c r="B257" s="157"/>
      <c r="C257" s="158">
        <v>52</v>
      </c>
      <c r="D257" s="158" t="s">
        <v>137</v>
      </c>
      <c r="E257" s="159" t="s">
        <v>363</v>
      </c>
      <c r="F257" s="160" t="s">
        <v>364</v>
      </c>
      <c r="G257" s="161" t="s">
        <v>278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0.00011</v>
      </c>
      <c r="R257" s="168">
        <f>Q257*H257</f>
        <v>0.00033</v>
      </c>
      <c r="S257" s="168">
        <v>0.00215</v>
      </c>
      <c r="T257" s="169">
        <f>S257*H257</f>
        <v>0.00645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193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193</v>
      </c>
      <c r="BM257" s="170" t="s">
        <v>365</v>
      </c>
    </row>
    <row r="258" spans="1:65" s="2" customFormat="1" ht="21.75" customHeight="1">
      <c r="A258" s="32"/>
      <c r="B258" s="157"/>
      <c r="C258" s="158">
        <v>53</v>
      </c>
      <c r="D258" s="158" t="s">
        <v>137</v>
      </c>
      <c r="E258" s="159" t="s">
        <v>366</v>
      </c>
      <c r="F258" s="160" t="s">
        <v>367</v>
      </c>
      <c r="G258" s="161" t="s">
        <v>278</v>
      </c>
      <c r="H258" s="162">
        <v>1</v>
      </c>
      <c r="I258" s="163"/>
      <c r="J258" s="164">
        <f>ROUND(I258*H258,2)</f>
        <v>0</v>
      </c>
      <c r="K258" s="165"/>
      <c r="L258" s="33"/>
      <c r="M258" s="166" t="s">
        <v>1</v>
      </c>
      <c r="N258" s="167" t="s">
        <v>42</v>
      </c>
      <c r="O258" s="58"/>
      <c r="P258" s="168">
        <f>O258*H258</f>
        <v>0</v>
      </c>
      <c r="Q258" s="168">
        <v>0.0006</v>
      </c>
      <c r="R258" s="168">
        <f>Q258*H258</f>
        <v>0.0006</v>
      </c>
      <c r="S258" s="168">
        <v>0</v>
      </c>
      <c r="T258" s="169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193</v>
      </c>
      <c r="AT258" s="170" t="s">
        <v>137</v>
      </c>
      <c r="AU258" s="170" t="s">
        <v>142</v>
      </c>
      <c r="AY258" s="17" t="s">
        <v>134</v>
      </c>
      <c r="BE258" s="171">
        <f>IF(N258="základní",J258,0)</f>
        <v>0</v>
      </c>
      <c r="BF258" s="171">
        <f>IF(N258="snížená",J258,0)</f>
        <v>0</v>
      </c>
      <c r="BG258" s="171">
        <f>IF(N258="zákl. přenesená",J258,0)</f>
        <v>0</v>
      </c>
      <c r="BH258" s="171">
        <f>IF(N258="sníž. přenesená",J258,0)</f>
        <v>0</v>
      </c>
      <c r="BI258" s="171">
        <f>IF(N258="nulová",J258,0)</f>
        <v>0</v>
      </c>
      <c r="BJ258" s="17" t="s">
        <v>142</v>
      </c>
      <c r="BK258" s="171">
        <f>ROUND(I258*H258,2)</f>
        <v>0</v>
      </c>
      <c r="BL258" s="17" t="s">
        <v>193</v>
      </c>
      <c r="BM258" s="170" t="s">
        <v>368</v>
      </c>
    </row>
    <row r="259" spans="2:51" s="15" customFormat="1" ht="11.25">
      <c r="B259" s="189"/>
      <c r="D259" s="173" t="s">
        <v>144</v>
      </c>
      <c r="E259" s="190" t="s">
        <v>1</v>
      </c>
      <c r="F259" s="191" t="s">
        <v>369</v>
      </c>
      <c r="H259" s="190" t="s">
        <v>1</v>
      </c>
      <c r="I259" s="192"/>
      <c r="L259" s="189"/>
      <c r="M259" s="193"/>
      <c r="N259" s="194"/>
      <c r="O259" s="194"/>
      <c r="P259" s="194"/>
      <c r="Q259" s="194"/>
      <c r="R259" s="194"/>
      <c r="S259" s="194"/>
      <c r="T259" s="195"/>
      <c r="AT259" s="190" t="s">
        <v>144</v>
      </c>
      <c r="AU259" s="190" t="s">
        <v>142</v>
      </c>
      <c r="AV259" s="15" t="s">
        <v>84</v>
      </c>
      <c r="AW259" s="15" t="s">
        <v>33</v>
      </c>
      <c r="AX259" s="15" t="s">
        <v>76</v>
      </c>
      <c r="AY259" s="190" t="s">
        <v>134</v>
      </c>
    </row>
    <row r="260" spans="2:51" s="13" customFormat="1" ht="11.25">
      <c r="B260" s="172"/>
      <c r="D260" s="173" t="s">
        <v>144</v>
      </c>
      <c r="E260" s="174" t="s">
        <v>1</v>
      </c>
      <c r="F260" s="175" t="s">
        <v>84</v>
      </c>
      <c r="H260" s="176">
        <v>1</v>
      </c>
      <c r="I260" s="177"/>
      <c r="L260" s="172"/>
      <c r="M260" s="178"/>
      <c r="N260" s="179"/>
      <c r="O260" s="179"/>
      <c r="P260" s="179"/>
      <c r="Q260" s="179"/>
      <c r="R260" s="179"/>
      <c r="S260" s="179"/>
      <c r="T260" s="180"/>
      <c r="AT260" s="174" t="s">
        <v>144</v>
      </c>
      <c r="AU260" s="174" t="s">
        <v>142</v>
      </c>
      <c r="AV260" s="13" t="s">
        <v>142</v>
      </c>
      <c r="AW260" s="13" t="s">
        <v>33</v>
      </c>
      <c r="AX260" s="13" t="s">
        <v>84</v>
      </c>
      <c r="AY260" s="174" t="s">
        <v>134</v>
      </c>
    </row>
    <row r="261" spans="1:65" s="2" customFormat="1" ht="21.75" customHeight="1">
      <c r="A261" s="32"/>
      <c r="B261" s="157"/>
      <c r="C261" s="158">
        <v>54</v>
      </c>
      <c r="D261" s="158" t="s">
        <v>137</v>
      </c>
      <c r="E261" s="159" t="s">
        <v>370</v>
      </c>
      <c r="F261" s="160" t="s">
        <v>371</v>
      </c>
      <c r="G261" s="161" t="s">
        <v>278</v>
      </c>
      <c r="H261" s="162">
        <v>3</v>
      </c>
      <c r="I261" s="163"/>
      <c r="J261" s="164">
        <f aca="true" t="shared" si="20" ref="J261:J267"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 aca="true" t="shared" si="21" ref="P261:P267">O261*H261</f>
        <v>0</v>
      </c>
      <c r="Q261" s="168">
        <v>0.00054</v>
      </c>
      <c r="R261" s="168">
        <f aca="true" t="shared" si="22" ref="R261:R267">Q261*H261</f>
        <v>0.00162</v>
      </c>
      <c r="S261" s="168">
        <v>0</v>
      </c>
      <c r="T261" s="169">
        <f aca="true" t="shared" si="23" ref="T261:T267"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193</v>
      </c>
      <c r="AT261" s="170" t="s">
        <v>137</v>
      </c>
      <c r="AU261" s="170" t="s">
        <v>142</v>
      </c>
      <c r="AY261" s="17" t="s">
        <v>134</v>
      </c>
      <c r="BE261" s="171">
        <f aca="true" t="shared" si="24" ref="BE261:BE267">IF(N261="základní",J261,0)</f>
        <v>0</v>
      </c>
      <c r="BF261" s="171">
        <f aca="true" t="shared" si="25" ref="BF261:BF267">IF(N261="snížená",J261,0)</f>
        <v>0</v>
      </c>
      <c r="BG261" s="171">
        <f aca="true" t="shared" si="26" ref="BG261:BG267">IF(N261="zákl. přenesená",J261,0)</f>
        <v>0</v>
      </c>
      <c r="BH261" s="171">
        <f aca="true" t="shared" si="27" ref="BH261:BH267">IF(N261="sníž. přenesená",J261,0)</f>
        <v>0</v>
      </c>
      <c r="BI261" s="171">
        <f aca="true" t="shared" si="28" ref="BI261:BI267">IF(N261="nulová",J261,0)</f>
        <v>0</v>
      </c>
      <c r="BJ261" s="17" t="s">
        <v>142</v>
      </c>
      <c r="BK261" s="171">
        <f aca="true" t="shared" si="29" ref="BK261:BK267">ROUND(I261*H261,2)</f>
        <v>0</v>
      </c>
      <c r="BL261" s="17" t="s">
        <v>193</v>
      </c>
      <c r="BM261" s="170" t="s">
        <v>372</v>
      </c>
    </row>
    <row r="262" spans="1:65" s="2" customFormat="1" ht="21.75" customHeight="1">
      <c r="A262" s="32"/>
      <c r="B262" s="157"/>
      <c r="C262" s="158">
        <v>55</v>
      </c>
      <c r="D262" s="158" t="s">
        <v>137</v>
      </c>
      <c r="E262" s="159" t="s">
        <v>373</v>
      </c>
      <c r="F262" s="160" t="s">
        <v>755</v>
      </c>
      <c r="G262" s="161" t="s">
        <v>344</v>
      </c>
      <c r="H262" s="162">
        <v>1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0.0006</v>
      </c>
      <c r="R262" s="168">
        <f t="shared" si="22"/>
        <v>0.0006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193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193</v>
      </c>
      <c r="BM262" s="170" t="s">
        <v>374</v>
      </c>
    </row>
    <row r="263" spans="1:65" s="2" customFormat="1" ht="16.5" customHeight="1">
      <c r="A263" s="32"/>
      <c r="B263" s="157"/>
      <c r="C263" s="158">
        <v>56</v>
      </c>
      <c r="D263" s="158" t="s">
        <v>137</v>
      </c>
      <c r="E263" s="159" t="s">
        <v>375</v>
      </c>
      <c r="F263" s="160" t="s">
        <v>376</v>
      </c>
      <c r="G263" s="161" t="s">
        <v>184</v>
      </c>
      <c r="H263" s="162">
        <v>2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193</v>
      </c>
      <c r="AT263" s="170" t="s">
        <v>137</v>
      </c>
      <c r="AU263" s="170" t="s">
        <v>142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142</v>
      </c>
      <c r="BK263" s="171">
        <f t="shared" si="29"/>
        <v>0</v>
      </c>
      <c r="BL263" s="17" t="s">
        <v>193</v>
      </c>
      <c r="BM263" s="170" t="s">
        <v>377</v>
      </c>
    </row>
    <row r="264" spans="1:65" s="2" customFormat="1" ht="16.5" customHeight="1">
      <c r="A264" s="32"/>
      <c r="B264" s="157"/>
      <c r="C264" s="158">
        <v>57</v>
      </c>
      <c r="D264" s="158" t="s">
        <v>137</v>
      </c>
      <c r="E264" s="159" t="s">
        <v>378</v>
      </c>
      <c r="F264" s="160" t="s">
        <v>379</v>
      </c>
      <c r="G264" s="161" t="s">
        <v>278</v>
      </c>
      <c r="H264" s="162">
        <v>3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193</v>
      </c>
      <c r="AT264" s="170" t="s">
        <v>137</v>
      </c>
      <c r="AU264" s="170" t="s">
        <v>142</v>
      </c>
      <c r="AY264" s="17" t="s">
        <v>134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142</v>
      </c>
      <c r="BK264" s="171">
        <f t="shared" si="29"/>
        <v>0</v>
      </c>
      <c r="BL264" s="17" t="s">
        <v>193</v>
      </c>
      <c r="BM264" s="170" t="s">
        <v>380</v>
      </c>
    </row>
    <row r="265" spans="1:65" s="2" customFormat="1" ht="16.5" customHeight="1">
      <c r="A265" s="32"/>
      <c r="B265" s="157"/>
      <c r="C265" s="158">
        <v>58</v>
      </c>
      <c r="D265" s="158" t="s">
        <v>137</v>
      </c>
      <c r="E265" s="159" t="s">
        <v>381</v>
      </c>
      <c r="F265" s="160" t="s">
        <v>382</v>
      </c>
      <c r="G265" s="161" t="s">
        <v>184</v>
      </c>
      <c r="H265" s="162">
        <v>1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193</v>
      </c>
      <c r="AT265" s="170" t="s">
        <v>137</v>
      </c>
      <c r="AU265" s="170" t="s">
        <v>142</v>
      </c>
      <c r="AY265" s="17" t="s">
        <v>134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142</v>
      </c>
      <c r="BK265" s="171">
        <f t="shared" si="29"/>
        <v>0</v>
      </c>
      <c r="BL265" s="17" t="s">
        <v>193</v>
      </c>
      <c r="BM265" s="170" t="s">
        <v>383</v>
      </c>
    </row>
    <row r="266" spans="1:65" s="2" customFormat="1" ht="21.75" customHeight="1">
      <c r="A266" s="32"/>
      <c r="B266" s="157"/>
      <c r="C266" s="158">
        <v>59</v>
      </c>
      <c r="D266" s="158" t="s">
        <v>137</v>
      </c>
      <c r="E266" s="159" t="s">
        <v>384</v>
      </c>
      <c r="F266" s="160" t="s">
        <v>385</v>
      </c>
      <c r="G266" s="161" t="s">
        <v>222</v>
      </c>
      <c r="H266" s="162">
        <v>0.003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193</v>
      </c>
      <c r="AT266" s="170" t="s">
        <v>137</v>
      </c>
      <c r="AU266" s="170" t="s">
        <v>142</v>
      </c>
      <c r="AY266" s="17" t="s">
        <v>134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142</v>
      </c>
      <c r="BK266" s="171">
        <f t="shared" si="29"/>
        <v>0</v>
      </c>
      <c r="BL266" s="17" t="s">
        <v>193</v>
      </c>
      <c r="BM266" s="170" t="s">
        <v>386</v>
      </c>
    </row>
    <row r="267" spans="1:65" s="2" customFormat="1" ht="21.75" customHeight="1">
      <c r="A267" s="32"/>
      <c r="B267" s="157"/>
      <c r="C267" s="158">
        <v>60</v>
      </c>
      <c r="D267" s="158" t="s">
        <v>137</v>
      </c>
      <c r="E267" s="159" t="s">
        <v>387</v>
      </c>
      <c r="F267" s="160" t="s">
        <v>388</v>
      </c>
      <c r="G267" s="161" t="s">
        <v>222</v>
      </c>
      <c r="H267" s="162">
        <v>0.003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</v>
      </c>
      <c r="R267" s="168">
        <f t="shared" si="22"/>
        <v>0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193</v>
      </c>
      <c r="AT267" s="170" t="s">
        <v>137</v>
      </c>
      <c r="AU267" s="170" t="s">
        <v>142</v>
      </c>
      <c r="AY267" s="17" t="s">
        <v>134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142</v>
      </c>
      <c r="BK267" s="171">
        <f t="shared" si="29"/>
        <v>0</v>
      </c>
      <c r="BL267" s="17" t="s">
        <v>193</v>
      </c>
      <c r="BM267" s="170" t="s">
        <v>389</v>
      </c>
    </row>
    <row r="268" spans="2:63" s="12" customFormat="1" ht="22.9" customHeight="1">
      <c r="B268" s="144"/>
      <c r="D268" s="145" t="s">
        <v>75</v>
      </c>
      <c r="E268" s="155" t="s">
        <v>390</v>
      </c>
      <c r="F268" s="155" t="s">
        <v>391</v>
      </c>
      <c r="I268" s="147"/>
      <c r="J268" s="156">
        <f>BK268</f>
        <v>0</v>
      </c>
      <c r="L268" s="144"/>
      <c r="M268" s="149"/>
      <c r="N268" s="150"/>
      <c r="O268" s="150"/>
      <c r="P268" s="151">
        <f>SUM(P269:P285)</f>
        <v>0</v>
      </c>
      <c r="Q268" s="150"/>
      <c r="R268" s="151">
        <f>SUM(R269:R285)</f>
        <v>0.051289999999999995</v>
      </c>
      <c r="S268" s="150"/>
      <c r="T268" s="152">
        <f>SUM(T269:T285)</f>
        <v>0.05842</v>
      </c>
      <c r="AR268" s="145" t="s">
        <v>142</v>
      </c>
      <c r="AT268" s="153" t="s">
        <v>75</v>
      </c>
      <c r="AU268" s="153" t="s">
        <v>84</v>
      </c>
      <c r="AY268" s="145" t="s">
        <v>134</v>
      </c>
      <c r="BK268" s="154">
        <f>SUM(BK269:BK285)</f>
        <v>0</v>
      </c>
    </row>
    <row r="269" spans="1:65" s="2" customFormat="1" ht="16.5" customHeight="1">
      <c r="A269" s="32"/>
      <c r="B269" s="157"/>
      <c r="C269" s="158">
        <v>61</v>
      </c>
      <c r="D269" s="158" t="s">
        <v>137</v>
      </c>
      <c r="E269" s="159" t="s">
        <v>392</v>
      </c>
      <c r="F269" s="160" t="s">
        <v>393</v>
      </c>
      <c r="G269" s="161" t="s">
        <v>344</v>
      </c>
      <c r="H269" s="162">
        <v>1</v>
      </c>
      <c r="I269" s="163"/>
      <c r="J269" s="164">
        <f aca="true" t="shared" si="30" ref="J269:J285">ROUND(I269*H269,2)</f>
        <v>0</v>
      </c>
      <c r="K269" s="165"/>
      <c r="L269" s="33"/>
      <c r="M269" s="166" t="s">
        <v>1</v>
      </c>
      <c r="N269" s="167" t="s">
        <v>42</v>
      </c>
      <c r="O269" s="58"/>
      <c r="P269" s="168">
        <f aca="true" t="shared" si="31" ref="P269:P285">O269*H269</f>
        <v>0</v>
      </c>
      <c r="Q269" s="168">
        <v>0</v>
      </c>
      <c r="R269" s="168">
        <f aca="true" t="shared" si="32" ref="R269:R285">Q269*H269</f>
        <v>0</v>
      </c>
      <c r="S269" s="168">
        <v>0.01946</v>
      </c>
      <c r="T269" s="169">
        <f aca="true" t="shared" si="33" ref="T269:T285">S269*H269</f>
        <v>0.01946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193</v>
      </c>
      <c r="AT269" s="170" t="s">
        <v>137</v>
      </c>
      <c r="AU269" s="170" t="s">
        <v>142</v>
      </c>
      <c r="AY269" s="17" t="s">
        <v>134</v>
      </c>
      <c r="BE269" s="171">
        <f aca="true" t="shared" si="34" ref="BE269:BE285">IF(N269="základní",J269,0)</f>
        <v>0</v>
      </c>
      <c r="BF269" s="171">
        <f aca="true" t="shared" si="35" ref="BF269:BF285">IF(N269="snížená",J269,0)</f>
        <v>0</v>
      </c>
      <c r="BG269" s="171">
        <f aca="true" t="shared" si="36" ref="BG269:BG285">IF(N269="zákl. přenesená",J269,0)</f>
        <v>0</v>
      </c>
      <c r="BH269" s="171">
        <f aca="true" t="shared" si="37" ref="BH269:BH285">IF(N269="sníž. přenesená",J269,0)</f>
        <v>0</v>
      </c>
      <c r="BI269" s="171">
        <f aca="true" t="shared" si="38" ref="BI269:BI285">IF(N269="nulová",J269,0)</f>
        <v>0</v>
      </c>
      <c r="BJ269" s="17" t="s">
        <v>142</v>
      </c>
      <c r="BK269" s="171">
        <f aca="true" t="shared" si="39" ref="BK269:BK285">ROUND(I269*H269,2)</f>
        <v>0</v>
      </c>
      <c r="BL269" s="17" t="s">
        <v>193</v>
      </c>
      <c r="BM269" s="170" t="s">
        <v>394</v>
      </c>
    </row>
    <row r="270" spans="1:65" s="2" customFormat="1" ht="21.75" customHeight="1">
      <c r="A270" s="32"/>
      <c r="B270" s="157"/>
      <c r="C270" s="158">
        <v>62</v>
      </c>
      <c r="D270" s="158" t="s">
        <v>137</v>
      </c>
      <c r="E270" s="159" t="s">
        <v>395</v>
      </c>
      <c r="F270" s="160" t="s">
        <v>396</v>
      </c>
      <c r="G270" s="161" t="s">
        <v>344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0.01375</v>
      </c>
      <c r="R270" s="168">
        <f t="shared" si="32"/>
        <v>0.01375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193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193</v>
      </c>
      <c r="BM270" s="170" t="s">
        <v>397</v>
      </c>
    </row>
    <row r="271" spans="1:65" s="2" customFormat="1" ht="16.5" customHeight="1">
      <c r="A271" s="32"/>
      <c r="B271" s="157"/>
      <c r="C271" s="158">
        <v>63</v>
      </c>
      <c r="D271" s="158" t="s">
        <v>137</v>
      </c>
      <c r="E271" s="159" t="s">
        <v>398</v>
      </c>
      <c r="F271" s="160" t="s">
        <v>399</v>
      </c>
      <c r="G271" s="161" t="s">
        <v>344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0.0329</v>
      </c>
      <c r="T271" s="169">
        <f t="shared" si="33"/>
        <v>0.0329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193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193</v>
      </c>
      <c r="BM271" s="170" t="s">
        <v>400</v>
      </c>
    </row>
    <row r="272" spans="1:65" s="2" customFormat="1" ht="21.75" customHeight="1">
      <c r="A272" s="32"/>
      <c r="B272" s="157"/>
      <c r="C272" s="158">
        <v>64</v>
      </c>
      <c r="D272" s="158" t="s">
        <v>137</v>
      </c>
      <c r="E272" s="159" t="s">
        <v>401</v>
      </c>
      <c r="F272" s="160" t="s">
        <v>402</v>
      </c>
      <c r="G272" s="161" t="s">
        <v>344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0.01999</v>
      </c>
      <c r="R272" s="168">
        <f t="shared" si="32"/>
        <v>0.01999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193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193</v>
      </c>
      <c r="BM272" s="170" t="s">
        <v>403</v>
      </c>
    </row>
    <row r="273" spans="1:65" s="2" customFormat="1" ht="16.5" customHeight="1">
      <c r="A273" s="32"/>
      <c r="B273" s="157"/>
      <c r="C273" s="158">
        <v>65</v>
      </c>
      <c r="D273" s="158" t="s">
        <v>137</v>
      </c>
      <c r="E273" s="159" t="s">
        <v>404</v>
      </c>
      <c r="F273" s="160" t="s">
        <v>405</v>
      </c>
      <c r="G273" s="161" t="s">
        <v>184</v>
      </c>
      <c r="H273" s="162">
        <v>6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0.00049</v>
      </c>
      <c r="T273" s="169">
        <f t="shared" si="33"/>
        <v>0.00294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193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193</v>
      </c>
      <c r="BM273" s="170" t="s">
        <v>406</v>
      </c>
    </row>
    <row r="274" spans="1:65" s="2" customFormat="1" ht="16.5" customHeight="1">
      <c r="A274" s="32"/>
      <c r="B274" s="157"/>
      <c r="C274" s="158">
        <v>66</v>
      </c>
      <c r="D274" s="158" t="s">
        <v>137</v>
      </c>
      <c r="E274" s="159" t="s">
        <v>407</v>
      </c>
      <c r="F274" s="160" t="s">
        <v>408</v>
      </c>
      <c r="G274" s="161" t="s">
        <v>344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0.00189</v>
      </c>
      <c r="R274" s="168">
        <f t="shared" si="32"/>
        <v>0.01134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193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193</v>
      </c>
      <c r="BM274" s="170" t="s">
        <v>409</v>
      </c>
    </row>
    <row r="275" spans="1:65" s="2" customFormat="1" ht="16.5" customHeight="1">
      <c r="A275" s="32"/>
      <c r="B275" s="157"/>
      <c r="C275" s="158">
        <v>67</v>
      </c>
      <c r="D275" s="158" t="s">
        <v>137</v>
      </c>
      <c r="E275" s="159" t="s">
        <v>410</v>
      </c>
      <c r="F275" s="160" t="s">
        <v>411</v>
      </c>
      <c r="G275" s="161" t="s">
        <v>344</v>
      </c>
      <c r="H275" s="162">
        <v>2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0.00156</v>
      </c>
      <c r="T275" s="169">
        <f t="shared" si="33"/>
        <v>0.00312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193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193</v>
      </c>
      <c r="BM275" s="170" t="s">
        <v>412</v>
      </c>
    </row>
    <row r="276" spans="1:65" s="2" customFormat="1" ht="16.5" customHeight="1">
      <c r="A276" s="32"/>
      <c r="B276" s="157"/>
      <c r="C276" s="158">
        <v>68</v>
      </c>
      <c r="D276" s="158" t="s">
        <v>137</v>
      </c>
      <c r="E276" s="159" t="s">
        <v>413</v>
      </c>
      <c r="F276" s="160" t="s">
        <v>414</v>
      </c>
      <c r="G276" s="161" t="s">
        <v>344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0.0018</v>
      </c>
      <c r="R276" s="168">
        <f t="shared" si="32"/>
        <v>0.0018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193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193</v>
      </c>
      <c r="BM276" s="170" t="s">
        <v>415</v>
      </c>
    </row>
    <row r="277" spans="1:65" s="2" customFormat="1" ht="21.75" customHeight="1">
      <c r="A277" s="32"/>
      <c r="B277" s="157"/>
      <c r="C277" s="158">
        <v>69</v>
      </c>
      <c r="D277" s="158" t="s">
        <v>137</v>
      </c>
      <c r="E277" s="159" t="s">
        <v>416</v>
      </c>
      <c r="F277" s="160" t="s">
        <v>417</v>
      </c>
      <c r="G277" s="161" t="s">
        <v>344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0.00196</v>
      </c>
      <c r="R277" s="168">
        <f t="shared" si="32"/>
        <v>0.00196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193</v>
      </c>
      <c r="AT277" s="170" t="s">
        <v>137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193</v>
      </c>
      <c r="BM277" s="170" t="s">
        <v>418</v>
      </c>
    </row>
    <row r="278" spans="1:65" s="2" customFormat="1" ht="21.75" customHeight="1">
      <c r="A278" s="32"/>
      <c r="B278" s="157"/>
      <c r="C278" s="158">
        <v>70</v>
      </c>
      <c r="D278" s="158" t="s">
        <v>137</v>
      </c>
      <c r="E278" s="159" t="s">
        <v>419</v>
      </c>
      <c r="F278" s="160" t="s">
        <v>420</v>
      </c>
      <c r="G278" s="161" t="s">
        <v>184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0.00128</v>
      </c>
      <c r="R278" s="168">
        <f t="shared" si="32"/>
        <v>0.00128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193</v>
      </c>
      <c r="AT278" s="170" t="s">
        <v>137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193</v>
      </c>
      <c r="BM278" s="170" t="s">
        <v>421</v>
      </c>
    </row>
    <row r="279" spans="1:65" s="2" customFormat="1" ht="16.5" customHeight="1">
      <c r="A279" s="32"/>
      <c r="B279" s="157"/>
      <c r="C279" s="158">
        <v>71</v>
      </c>
      <c r="D279" s="158" t="s">
        <v>137</v>
      </c>
      <c r="E279" s="159" t="s">
        <v>422</v>
      </c>
      <c r="F279" s="160" t="s">
        <v>423</v>
      </c>
      <c r="G279" s="161" t="s">
        <v>184</v>
      </c>
      <c r="H279" s="162">
        <v>3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0.00014</v>
      </c>
      <c r="R279" s="168">
        <f t="shared" si="32"/>
        <v>0.00041999999999999996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193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193</v>
      </c>
      <c r="BM279" s="170" t="s">
        <v>424</v>
      </c>
    </row>
    <row r="280" spans="1:65" s="2" customFormat="1" ht="21.75" customHeight="1">
      <c r="A280" s="32"/>
      <c r="B280" s="157"/>
      <c r="C280" s="196">
        <v>72</v>
      </c>
      <c r="D280" s="196" t="s">
        <v>186</v>
      </c>
      <c r="E280" s="197" t="s">
        <v>425</v>
      </c>
      <c r="F280" s="198" t="s">
        <v>426</v>
      </c>
      <c r="G280" s="199" t="s">
        <v>184</v>
      </c>
      <c r="H280" s="200">
        <v>1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0.00044</v>
      </c>
      <c r="R280" s="168">
        <f t="shared" si="32"/>
        <v>0.00044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268</v>
      </c>
      <c r="AT280" s="170" t="s">
        <v>186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193</v>
      </c>
      <c r="BM280" s="170" t="s">
        <v>427</v>
      </c>
    </row>
    <row r="281" spans="1:65" s="2" customFormat="1" ht="21.75" customHeight="1">
      <c r="A281" s="32"/>
      <c r="B281" s="157"/>
      <c r="C281" s="196">
        <v>73</v>
      </c>
      <c r="D281" s="196" t="s">
        <v>186</v>
      </c>
      <c r="E281" s="197" t="s">
        <v>428</v>
      </c>
      <c r="F281" s="198" t="s">
        <v>757</v>
      </c>
      <c r="G281" s="199" t="s">
        <v>184</v>
      </c>
      <c r="H281" s="200">
        <v>1</v>
      </c>
      <c r="I281" s="201"/>
      <c r="J281" s="202">
        <f t="shared" si="30"/>
        <v>0</v>
      </c>
      <c r="K281" s="203"/>
      <c r="L281" s="204"/>
      <c r="M281" s="205" t="s">
        <v>1</v>
      </c>
      <c r="N281" s="206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268</v>
      </c>
      <c r="AT281" s="170" t="s">
        <v>186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193</v>
      </c>
      <c r="BM281" s="170" t="s">
        <v>429</v>
      </c>
    </row>
    <row r="282" spans="1:65" s="2" customFormat="1" ht="16.5" customHeight="1">
      <c r="A282" s="32"/>
      <c r="B282" s="157"/>
      <c r="C282" s="158">
        <v>74</v>
      </c>
      <c r="D282" s="158" t="s">
        <v>137</v>
      </c>
      <c r="E282" s="159" t="s">
        <v>430</v>
      </c>
      <c r="F282" s="160" t="s">
        <v>431</v>
      </c>
      <c r="G282" s="161" t="s">
        <v>184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0.00031</v>
      </c>
      <c r="R282" s="168">
        <f t="shared" si="32"/>
        <v>0.00031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193</v>
      </c>
      <c r="AT282" s="170" t="s">
        <v>137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193</v>
      </c>
      <c r="BM282" s="170" t="s">
        <v>432</v>
      </c>
    </row>
    <row r="283" spans="1:65" s="2" customFormat="1" ht="21.75" customHeight="1">
      <c r="A283" s="32"/>
      <c r="B283" s="157"/>
      <c r="C283" s="158">
        <v>75</v>
      </c>
      <c r="D283" s="158" t="s">
        <v>137</v>
      </c>
      <c r="E283" s="159" t="s">
        <v>433</v>
      </c>
      <c r="F283" s="160" t="s">
        <v>434</v>
      </c>
      <c r="G283" s="161" t="s">
        <v>222</v>
      </c>
      <c r="H283" s="162">
        <v>0.065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193</v>
      </c>
      <c r="AT283" s="170" t="s">
        <v>137</v>
      </c>
      <c r="AU283" s="170" t="s">
        <v>142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142</v>
      </c>
      <c r="BK283" s="171">
        <f t="shared" si="39"/>
        <v>0</v>
      </c>
      <c r="BL283" s="17" t="s">
        <v>193</v>
      </c>
      <c r="BM283" s="170" t="s">
        <v>435</v>
      </c>
    </row>
    <row r="284" spans="1:65" s="2" customFormat="1" ht="21.75" customHeight="1">
      <c r="A284" s="32"/>
      <c r="B284" s="157"/>
      <c r="C284" s="158">
        <v>76</v>
      </c>
      <c r="D284" s="158" t="s">
        <v>137</v>
      </c>
      <c r="E284" s="159" t="s">
        <v>436</v>
      </c>
      <c r="F284" s="160" t="s">
        <v>437</v>
      </c>
      <c r="G284" s="161" t="s">
        <v>222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193</v>
      </c>
      <c r="AT284" s="170" t="s">
        <v>137</v>
      </c>
      <c r="AU284" s="170" t="s">
        <v>142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142</v>
      </c>
      <c r="BK284" s="171">
        <f t="shared" si="39"/>
        <v>0</v>
      </c>
      <c r="BL284" s="17" t="s">
        <v>193</v>
      </c>
      <c r="BM284" s="170" t="s">
        <v>438</v>
      </c>
    </row>
    <row r="285" spans="1:65" s="2" customFormat="1" ht="33" customHeight="1">
      <c r="A285" s="32"/>
      <c r="B285" s="157"/>
      <c r="C285" s="158">
        <v>77</v>
      </c>
      <c r="D285" s="158" t="s">
        <v>137</v>
      </c>
      <c r="E285" s="159" t="s">
        <v>439</v>
      </c>
      <c r="F285" s="160" t="s">
        <v>440</v>
      </c>
      <c r="G285" s="161" t="s">
        <v>441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193</v>
      </c>
      <c r="AT285" s="170" t="s">
        <v>137</v>
      </c>
      <c r="AU285" s="170" t="s">
        <v>142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142</v>
      </c>
      <c r="BK285" s="171">
        <f t="shared" si="39"/>
        <v>0</v>
      </c>
      <c r="BL285" s="17" t="s">
        <v>193</v>
      </c>
      <c r="BM285" s="170" t="s">
        <v>442</v>
      </c>
    </row>
    <row r="286" spans="2:63" s="12" customFormat="1" ht="22.9" customHeight="1">
      <c r="B286" s="144"/>
      <c r="D286" s="145" t="s">
        <v>75</v>
      </c>
      <c r="E286" s="155" t="s">
        <v>443</v>
      </c>
      <c r="F286" s="155" t="s">
        <v>444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SUM(P287:P289)</f>
        <v>0</v>
      </c>
      <c r="Q286" s="150"/>
      <c r="R286" s="151">
        <f>SUM(R287:R289)</f>
        <v>0.012</v>
      </c>
      <c r="S286" s="150"/>
      <c r="T286" s="152">
        <f>SUM(T287:T289)</f>
        <v>0</v>
      </c>
      <c r="AR286" s="145" t="s">
        <v>142</v>
      </c>
      <c r="AT286" s="153" t="s">
        <v>75</v>
      </c>
      <c r="AU286" s="153" t="s">
        <v>84</v>
      </c>
      <c r="AY286" s="145" t="s">
        <v>134</v>
      </c>
      <c r="BK286" s="154">
        <f>SUM(BK287:BK289)</f>
        <v>0</v>
      </c>
    </row>
    <row r="287" spans="1:65" s="2" customFormat="1" ht="21.75" customHeight="1">
      <c r="A287" s="32"/>
      <c r="B287" s="157"/>
      <c r="C287" s="158">
        <v>78</v>
      </c>
      <c r="D287" s="158" t="s">
        <v>137</v>
      </c>
      <c r="E287" s="159" t="s">
        <v>445</v>
      </c>
      <c r="F287" s="160" t="s">
        <v>446</v>
      </c>
      <c r="G287" s="161" t="s">
        <v>344</v>
      </c>
      <c r="H287" s="162">
        <v>1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0.012</v>
      </c>
      <c r="R287" s="168">
        <f>Q287*H287</f>
        <v>0.012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193</v>
      </c>
      <c r="AT287" s="170" t="s">
        <v>137</v>
      </c>
      <c r="AU287" s="170" t="s">
        <v>142</v>
      </c>
      <c r="AY287" s="17" t="s">
        <v>134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142</v>
      </c>
      <c r="BK287" s="171">
        <f>ROUND(I287*H287,2)</f>
        <v>0</v>
      </c>
      <c r="BL287" s="17" t="s">
        <v>193</v>
      </c>
      <c r="BM287" s="170" t="s">
        <v>447</v>
      </c>
    </row>
    <row r="288" spans="1:65" s="2" customFormat="1" ht="21.75" customHeight="1">
      <c r="A288" s="32"/>
      <c r="B288" s="157"/>
      <c r="C288" s="158">
        <v>79</v>
      </c>
      <c r="D288" s="158" t="s">
        <v>137</v>
      </c>
      <c r="E288" s="159" t="s">
        <v>448</v>
      </c>
      <c r="F288" s="160" t="s">
        <v>449</v>
      </c>
      <c r="G288" s="161" t="s">
        <v>222</v>
      </c>
      <c r="H288" s="162">
        <v>0.012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193</v>
      </c>
      <c r="AT288" s="170" t="s">
        <v>137</v>
      </c>
      <c r="AU288" s="170" t="s">
        <v>142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142</v>
      </c>
      <c r="BK288" s="171">
        <f>ROUND(I288*H288,2)</f>
        <v>0</v>
      </c>
      <c r="BL288" s="17" t="s">
        <v>193</v>
      </c>
      <c r="BM288" s="170" t="s">
        <v>450</v>
      </c>
    </row>
    <row r="289" spans="1:65" s="2" customFormat="1" ht="21.75" customHeight="1">
      <c r="A289" s="32"/>
      <c r="B289" s="157"/>
      <c r="C289" s="158">
        <v>80</v>
      </c>
      <c r="D289" s="158" t="s">
        <v>137</v>
      </c>
      <c r="E289" s="159" t="s">
        <v>451</v>
      </c>
      <c r="F289" s="160" t="s">
        <v>452</v>
      </c>
      <c r="G289" s="161" t="s">
        <v>222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193</v>
      </c>
      <c r="AT289" s="170" t="s">
        <v>137</v>
      </c>
      <c r="AU289" s="170" t="s">
        <v>142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142</v>
      </c>
      <c r="BK289" s="171">
        <f>ROUND(I289*H289,2)</f>
        <v>0</v>
      </c>
      <c r="BL289" s="17" t="s">
        <v>193</v>
      </c>
      <c r="BM289" s="170" t="s">
        <v>453</v>
      </c>
    </row>
    <row r="290" spans="2:63" s="12" customFormat="1" ht="22.9" customHeight="1">
      <c r="B290" s="144"/>
      <c r="D290" s="145" t="s">
        <v>75</v>
      </c>
      <c r="E290" s="155" t="s">
        <v>454</v>
      </c>
      <c r="F290" s="155" t="s">
        <v>455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SUM(P291:P310)</f>
        <v>0</v>
      </c>
      <c r="Q290" s="150"/>
      <c r="R290" s="151">
        <f>SUM(R291:R310)</f>
        <v>0.0759</v>
      </c>
      <c r="S290" s="150"/>
      <c r="T290" s="152">
        <f>SUM(T291:T310)</f>
        <v>0.05725</v>
      </c>
      <c r="AR290" s="145" t="s">
        <v>142</v>
      </c>
      <c r="AT290" s="153" t="s">
        <v>75</v>
      </c>
      <c r="AU290" s="153" t="s">
        <v>84</v>
      </c>
      <c r="AY290" s="145" t="s">
        <v>134</v>
      </c>
      <c r="BK290" s="154">
        <f>SUM(BK291:BK310)</f>
        <v>0</v>
      </c>
    </row>
    <row r="291" spans="1:65" s="2" customFormat="1" ht="16.5" customHeight="1">
      <c r="A291" s="32"/>
      <c r="B291" s="157"/>
      <c r="C291" s="158">
        <v>81</v>
      </c>
      <c r="D291" s="158" t="s">
        <v>137</v>
      </c>
      <c r="E291" s="159" t="s">
        <v>456</v>
      </c>
      <c r="F291" s="160" t="s">
        <v>457</v>
      </c>
      <c r="G291" s="161" t="s">
        <v>184</v>
      </c>
      <c r="H291" s="162">
        <v>1</v>
      </c>
      <c r="I291" s="163"/>
      <c r="J291" s="164">
        <f aca="true" t="shared" si="40" ref="J291:J310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310">O291*H291</f>
        <v>0</v>
      </c>
      <c r="Q291" s="168">
        <v>0.00177</v>
      </c>
      <c r="R291" s="168">
        <f aca="true" t="shared" si="42" ref="R291:R310">Q291*H291</f>
        <v>0.00177</v>
      </c>
      <c r="S291" s="168">
        <v>0.05725</v>
      </c>
      <c r="T291" s="169">
        <f aca="true" t="shared" si="43" ref="T291:T310">S291*H291</f>
        <v>0.05725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193</v>
      </c>
      <c r="AT291" s="170" t="s">
        <v>137</v>
      </c>
      <c r="AU291" s="170" t="s">
        <v>142</v>
      </c>
      <c r="AY291" s="17" t="s">
        <v>134</v>
      </c>
      <c r="BE291" s="171">
        <f aca="true" t="shared" si="44" ref="BE291:BE310">IF(N291="základní",J291,0)</f>
        <v>0</v>
      </c>
      <c r="BF291" s="171">
        <f aca="true" t="shared" si="45" ref="BF291:BF310">IF(N291="snížená",J291,0)</f>
        <v>0</v>
      </c>
      <c r="BG291" s="171">
        <f aca="true" t="shared" si="46" ref="BG291:BG310">IF(N291="zákl. přenesená",J291,0)</f>
        <v>0</v>
      </c>
      <c r="BH291" s="171">
        <f aca="true" t="shared" si="47" ref="BH291:BH310">IF(N291="sníž. přenesená",J291,0)</f>
        <v>0</v>
      </c>
      <c r="BI291" s="171">
        <f aca="true" t="shared" si="48" ref="BI291:BI310">IF(N291="nulová",J291,0)</f>
        <v>0</v>
      </c>
      <c r="BJ291" s="17" t="s">
        <v>142</v>
      </c>
      <c r="BK291" s="171">
        <f aca="true" t="shared" si="49" ref="BK291:BK310">ROUND(I291*H291,2)</f>
        <v>0</v>
      </c>
      <c r="BL291" s="17" t="s">
        <v>193</v>
      </c>
      <c r="BM291" s="170" t="s">
        <v>458</v>
      </c>
    </row>
    <row r="292" spans="1:65" s="2" customFormat="1" ht="27.75" customHeight="1">
      <c r="A292" s="32"/>
      <c r="B292" s="157"/>
      <c r="C292" s="196">
        <v>82</v>
      </c>
      <c r="D292" s="196" t="s">
        <v>186</v>
      </c>
      <c r="E292" s="197" t="s">
        <v>459</v>
      </c>
      <c r="F292" s="198" t="s">
        <v>756</v>
      </c>
      <c r="G292" s="199" t="s">
        <v>184</v>
      </c>
      <c r="H292" s="200">
        <v>1</v>
      </c>
      <c r="I292" s="201"/>
      <c r="J292" s="202">
        <f t="shared" si="4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41"/>
        <v>0</v>
      </c>
      <c r="Q292" s="168">
        <v>0.036</v>
      </c>
      <c r="R292" s="168">
        <f t="shared" si="42"/>
        <v>0.036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268</v>
      </c>
      <c r="AT292" s="170" t="s">
        <v>186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193</v>
      </c>
      <c r="BM292" s="170" t="s">
        <v>460</v>
      </c>
    </row>
    <row r="293" spans="1:65" s="2" customFormat="1" ht="16.5" customHeight="1">
      <c r="A293" s="32"/>
      <c r="B293" s="157"/>
      <c r="C293" s="158">
        <v>83</v>
      </c>
      <c r="D293" s="158" t="s">
        <v>137</v>
      </c>
      <c r="E293" s="159" t="s">
        <v>461</v>
      </c>
      <c r="F293" s="160" t="s">
        <v>462</v>
      </c>
      <c r="G293" s="161" t="s">
        <v>184</v>
      </c>
      <c r="H293" s="162">
        <v>2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193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193</v>
      </c>
      <c r="BM293" s="170" t="s">
        <v>463</v>
      </c>
    </row>
    <row r="294" spans="1:65" s="2" customFormat="1" ht="21.75" customHeight="1">
      <c r="A294" s="32"/>
      <c r="B294" s="157"/>
      <c r="C294" s="196">
        <v>84</v>
      </c>
      <c r="D294" s="196" t="s">
        <v>186</v>
      </c>
      <c r="E294" s="197" t="s">
        <v>464</v>
      </c>
      <c r="F294" s="198" t="s">
        <v>465</v>
      </c>
      <c r="G294" s="199" t="s">
        <v>184</v>
      </c>
      <c r="H294" s="200">
        <v>2</v>
      </c>
      <c r="I294" s="201"/>
      <c r="J294" s="202">
        <f t="shared" si="4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41"/>
        <v>0</v>
      </c>
      <c r="Q294" s="168">
        <v>2E-05</v>
      </c>
      <c r="R294" s="168">
        <f t="shared" si="42"/>
        <v>4E-05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268</v>
      </c>
      <c r="AT294" s="170" t="s">
        <v>186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193</v>
      </c>
      <c r="BM294" s="170" t="s">
        <v>466</v>
      </c>
    </row>
    <row r="295" spans="1:65" s="2" customFormat="1" ht="21.75" customHeight="1">
      <c r="A295" s="32"/>
      <c r="B295" s="157"/>
      <c r="C295" s="158">
        <v>85</v>
      </c>
      <c r="D295" s="158" t="s">
        <v>137</v>
      </c>
      <c r="E295" s="159" t="s">
        <v>467</v>
      </c>
      <c r="F295" s="160" t="s">
        <v>468</v>
      </c>
      <c r="G295" s="161" t="s">
        <v>278</v>
      </c>
      <c r="H295" s="162">
        <v>90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193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193</v>
      </c>
      <c r="BM295" s="170" t="s">
        <v>469</v>
      </c>
    </row>
    <row r="296" spans="1:65" s="2" customFormat="1" ht="16.5" customHeight="1">
      <c r="A296" s="32"/>
      <c r="B296" s="157"/>
      <c r="C296" s="196">
        <v>86</v>
      </c>
      <c r="D296" s="196" t="s">
        <v>186</v>
      </c>
      <c r="E296" s="197" t="s">
        <v>470</v>
      </c>
      <c r="F296" s="198" t="s">
        <v>471</v>
      </c>
      <c r="G296" s="199" t="s">
        <v>278</v>
      </c>
      <c r="H296" s="200">
        <v>50</v>
      </c>
      <c r="I296" s="201"/>
      <c r="J296" s="202">
        <f t="shared" si="40"/>
        <v>0</v>
      </c>
      <c r="K296" s="203"/>
      <c r="L296" s="204"/>
      <c r="M296" s="205" t="s">
        <v>1</v>
      </c>
      <c r="N296" s="206" t="s">
        <v>42</v>
      </c>
      <c r="O296" s="58"/>
      <c r="P296" s="168">
        <f t="shared" si="41"/>
        <v>0</v>
      </c>
      <c r="Q296" s="168">
        <v>0.00017</v>
      </c>
      <c r="R296" s="168">
        <f t="shared" si="42"/>
        <v>0.0085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268</v>
      </c>
      <c r="AT296" s="170" t="s">
        <v>186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193</v>
      </c>
      <c r="BM296" s="170" t="s">
        <v>472</v>
      </c>
    </row>
    <row r="297" spans="1:65" s="2" customFormat="1" ht="16.5" customHeight="1">
      <c r="A297" s="32"/>
      <c r="B297" s="157"/>
      <c r="C297" s="196">
        <v>87</v>
      </c>
      <c r="D297" s="196" t="s">
        <v>186</v>
      </c>
      <c r="E297" s="197" t="s">
        <v>473</v>
      </c>
      <c r="F297" s="198" t="s">
        <v>474</v>
      </c>
      <c r="G297" s="199" t="s">
        <v>278</v>
      </c>
      <c r="H297" s="200">
        <v>5</v>
      </c>
      <c r="I297" s="201"/>
      <c r="J297" s="202">
        <f t="shared" si="40"/>
        <v>0</v>
      </c>
      <c r="K297" s="203"/>
      <c r="L297" s="204"/>
      <c r="M297" s="205" t="s">
        <v>1</v>
      </c>
      <c r="N297" s="206" t="s">
        <v>42</v>
      </c>
      <c r="O297" s="58"/>
      <c r="P297" s="168">
        <f t="shared" si="41"/>
        <v>0</v>
      </c>
      <c r="Q297" s="168">
        <v>0.00028</v>
      </c>
      <c r="R297" s="168">
        <f t="shared" si="42"/>
        <v>0.0013999999999999998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268</v>
      </c>
      <c r="AT297" s="170" t="s">
        <v>186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193</v>
      </c>
      <c r="BM297" s="170" t="s">
        <v>475</v>
      </c>
    </row>
    <row r="298" spans="1:65" s="2" customFormat="1" ht="21.75" customHeight="1">
      <c r="A298" s="32"/>
      <c r="B298" s="157"/>
      <c r="C298" s="158">
        <v>88</v>
      </c>
      <c r="D298" s="158" t="s">
        <v>137</v>
      </c>
      <c r="E298" s="159" t="s">
        <v>476</v>
      </c>
      <c r="F298" s="160" t="s">
        <v>477</v>
      </c>
      <c r="G298" s="161" t="s">
        <v>184</v>
      </c>
      <c r="H298" s="162">
        <v>1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193</v>
      </c>
      <c r="AT298" s="170" t="s">
        <v>137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193</v>
      </c>
      <c r="BM298" s="170" t="s">
        <v>478</v>
      </c>
    </row>
    <row r="299" spans="1:65" s="2" customFormat="1" ht="21.75" customHeight="1">
      <c r="A299" s="32"/>
      <c r="B299" s="157"/>
      <c r="C299" s="196">
        <v>89</v>
      </c>
      <c r="D299" s="196" t="s">
        <v>186</v>
      </c>
      <c r="E299" s="197" t="s">
        <v>479</v>
      </c>
      <c r="F299" s="198" t="s">
        <v>480</v>
      </c>
      <c r="G299" s="199" t="s">
        <v>184</v>
      </c>
      <c r="H299" s="200">
        <v>1</v>
      </c>
      <c r="I299" s="201"/>
      <c r="J299" s="202">
        <f t="shared" si="40"/>
        <v>0</v>
      </c>
      <c r="K299" s="203"/>
      <c r="L299" s="204"/>
      <c r="M299" s="205" t="s">
        <v>1</v>
      </c>
      <c r="N299" s="206" t="s">
        <v>42</v>
      </c>
      <c r="O299" s="58"/>
      <c r="P299" s="168">
        <f t="shared" si="41"/>
        <v>0</v>
      </c>
      <c r="Q299" s="168">
        <v>0.0169</v>
      </c>
      <c r="R299" s="168">
        <f t="shared" si="42"/>
        <v>0.0169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268</v>
      </c>
      <c r="AT299" s="170" t="s">
        <v>186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193</v>
      </c>
      <c r="BM299" s="170" t="s">
        <v>481</v>
      </c>
    </row>
    <row r="300" spans="1:65" s="2" customFormat="1" ht="21.75" customHeight="1">
      <c r="A300" s="32"/>
      <c r="B300" s="157"/>
      <c r="C300" s="158">
        <v>90</v>
      </c>
      <c r="D300" s="158" t="s">
        <v>137</v>
      </c>
      <c r="E300" s="159" t="s">
        <v>482</v>
      </c>
      <c r="F300" s="160" t="s">
        <v>483</v>
      </c>
      <c r="G300" s="161" t="s">
        <v>184</v>
      </c>
      <c r="H300" s="162">
        <v>4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193</v>
      </c>
      <c r="AT300" s="170" t="s">
        <v>137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193</v>
      </c>
      <c r="BM300" s="170" t="s">
        <v>484</v>
      </c>
    </row>
    <row r="301" spans="1:65" s="2" customFormat="1" ht="21.75" customHeight="1">
      <c r="A301" s="32"/>
      <c r="B301" s="157"/>
      <c r="C301" s="196">
        <v>91</v>
      </c>
      <c r="D301" s="196" t="s">
        <v>186</v>
      </c>
      <c r="E301" s="197" t="s">
        <v>485</v>
      </c>
      <c r="F301" s="198" t="s">
        <v>486</v>
      </c>
      <c r="G301" s="199" t="s">
        <v>184</v>
      </c>
      <c r="H301" s="200">
        <v>4</v>
      </c>
      <c r="I301" s="201"/>
      <c r="J301" s="202">
        <f t="shared" si="4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41"/>
        <v>0</v>
      </c>
      <c r="Q301" s="168">
        <v>0.0001</v>
      </c>
      <c r="R301" s="168">
        <f t="shared" si="42"/>
        <v>0.0004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268</v>
      </c>
      <c r="AT301" s="170" t="s">
        <v>186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193</v>
      </c>
      <c r="BM301" s="170" t="s">
        <v>487</v>
      </c>
    </row>
    <row r="302" spans="1:65" s="2" customFormat="1" ht="21.75" customHeight="1">
      <c r="A302" s="32"/>
      <c r="B302" s="157"/>
      <c r="C302" s="158">
        <v>92</v>
      </c>
      <c r="D302" s="158" t="s">
        <v>137</v>
      </c>
      <c r="E302" s="159" t="s">
        <v>488</v>
      </c>
      <c r="F302" s="160" t="s">
        <v>489</v>
      </c>
      <c r="G302" s="161" t="s">
        <v>184</v>
      </c>
      <c r="H302" s="162">
        <v>7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193</v>
      </c>
      <c r="AT302" s="170" t="s">
        <v>137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193</v>
      </c>
      <c r="BM302" s="170" t="s">
        <v>490</v>
      </c>
    </row>
    <row r="303" spans="1:65" s="2" customFormat="1" ht="16.5" customHeight="1">
      <c r="A303" s="32"/>
      <c r="B303" s="157"/>
      <c r="C303" s="196">
        <v>93</v>
      </c>
      <c r="D303" s="196" t="s">
        <v>186</v>
      </c>
      <c r="E303" s="197" t="s">
        <v>491</v>
      </c>
      <c r="F303" s="198" t="s">
        <v>492</v>
      </c>
      <c r="G303" s="199" t="s">
        <v>184</v>
      </c>
      <c r="H303" s="200">
        <v>7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0.00027</v>
      </c>
      <c r="R303" s="168">
        <f t="shared" si="42"/>
        <v>0.00189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268</v>
      </c>
      <c r="AT303" s="170" t="s">
        <v>186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193</v>
      </c>
      <c r="BM303" s="170" t="s">
        <v>493</v>
      </c>
    </row>
    <row r="304" spans="1:65" s="2" customFormat="1" ht="21.75" customHeight="1">
      <c r="A304" s="32"/>
      <c r="B304" s="157"/>
      <c r="C304" s="158">
        <v>94</v>
      </c>
      <c r="D304" s="158" t="s">
        <v>137</v>
      </c>
      <c r="E304" s="159" t="s">
        <v>494</v>
      </c>
      <c r="F304" s="160" t="s">
        <v>495</v>
      </c>
      <c r="G304" s="161" t="s">
        <v>184</v>
      </c>
      <c r="H304" s="162">
        <v>4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193</v>
      </c>
      <c r="AT304" s="170" t="s">
        <v>137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193</v>
      </c>
      <c r="BM304" s="170" t="s">
        <v>496</v>
      </c>
    </row>
    <row r="305" spans="1:65" s="2" customFormat="1" ht="16.5" customHeight="1">
      <c r="A305" s="32"/>
      <c r="B305" s="157"/>
      <c r="C305" s="196">
        <v>95</v>
      </c>
      <c r="D305" s="196" t="s">
        <v>186</v>
      </c>
      <c r="E305" s="197" t="s">
        <v>497</v>
      </c>
      <c r="F305" s="198" t="s">
        <v>498</v>
      </c>
      <c r="G305" s="199" t="s">
        <v>184</v>
      </c>
      <c r="H305" s="200">
        <v>2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0.0008</v>
      </c>
      <c r="R305" s="168">
        <f t="shared" si="42"/>
        <v>0.0016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268</v>
      </c>
      <c r="AT305" s="170" t="s">
        <v>186</v>
      </c>
      <c r="AU305" s="170" t="s">
        <v>142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142</v>
      </c>
      <c r="BK305" s="171">
        <f t="shared" si="49"/>
        <v>0</v>
      </c>
      <c r="BL305" s="17" t="s">
        <v>193</v>
      </c>
      <c r="BM305" s="170" t="s">
        <v>499</v>
      </c>
    </row>
    <row r="306" spans="1:65" s="2" customFormat="1" ht="16.5" customHeight="1">
      <c r="A306" s="32"/>
      <c r="B306" s="157"/>
      <c r="C306" s="196">
        <v>96</v>
      </c>
      <c r="D306" s="196" t="s">
        <v>186</v>
      </c>
      <c r="E306" s="197" t="s">
        <v>500</v>
      </c>
      <c r="F306" s="198" t="s">
        <v>501</v>
      </c>
      <c r="G306" s="199" t="s">
        <v>278</v>
      </c>
      <c r="H306" s="200">
        <v>35</v>
      </c>
      <c r="I306" s="201"/>
      <c r="J306" s="202">
        <f t="shared" si="40"/>
        <v>0</v>
      </c>
      <c r="K306" s="203"/>
      <c r="L306" s="204"/>
      <c r="M306" s="205" t="s">
        <v>1</v>
      </c>
      <c r="N306" s="206" t="s">
        <v>42</v>
      </c>
      <c r="O306" s="58"/>
      <c r="P306" s="168">
        <f t="shared" si="41"/>
        <v>0</v>
      </c>
      <c r="Q306" s="168">
        <v>0.00012</v>
      </c>
      <c r="R306" s="168">
        <f t="shared" si="42"/>
        <v>0.0042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268</v>
      </c>
      <c r="AT306" s="170" t="s">
        <v>186</v>
      </c>
      <c r="AU306" s="170" t="s">
        <v>142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142</v>
      </c>
      <c r="BK306" s="171">
        <f t="shared" si="49"/>
        <v>0</v>
      </c>
      <c r="BL306" s="17" t="s">
        <v>193</v>
      </c>
      <c r="BM306" s="170" t="s">
        <v>502</v>
      </c>
    </row>
    <row r="307" spans="1:65" s="2" customFormat="1" ht="21.75" customHeight="1">
      <c r="A307" s="32"/>
      <c r="B307" s="157"/>
      <c r="C307" s="158">
        <v>97</v>
      </c>
      <c r="D307" s="158" t="s">
        <v>137</v>
      </c>
      <c r="E307" s="159" t="s">
        <v>503</v>
      </c>
      <c r="F307" s="160" t="s">
        <v>504</v>
      </c>
      <c r="G307" s="161" t="s">
        <v>184</v>
      </c>
      <c r="H307" s="162">
        <v>1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193</v>
      </c>
      <c r="AT307" s="170" t="s">
        <v>137</v>
      </c>
      <c r="AU307" s="170" t="s">
        <v>142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142</v>
      </c>
      <c r="BK307" s="171">
        <f t="shared" si="49"/>
        <v>0</v>
      </c>
      <c r="BL307" s="17" t="s">
        <v>193</v>
      </c>
      <c r="BM307" s="170" t="s">
        <v>505</v>
      </c>
    </row>
    <row r="308" spans="1:65" s="2" customFormat="1" ht="21.75" customHeight="1">
      <c r="A308" s="32"/>
      <c r="B308" s="157"/>
      <c r="C308" s="158">
        <v>98</v>
      </c>
      <c r="D308" s="158" t="s">
        <v>137</v>
      </c>
      <c r="E308" s="159" t="s">
        <v>506</v>
      </c>
      <c r="F308" s="160" t="s">
        <v>507</v>
      </c>
      <c r="G308" s="161" t="s">
        <v>222</v>
      </c>
      <c r="H308" s="162">
        <v>0.076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193</v>
      </c>
      <c r="AT308" s="170" t="s">
        <v>137</v>
      </c>
      <c r="AU308" s="170" t="s">
        <v>142</v>
      </c>
      <c r="AY308" s="17" t="s">
        <v>134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142</v>
      </c>
      <c r="BK308" s="171">
        <f t="shared" si="49"/>
        <v>0</v>
      </c>
      <c r="BL308" s="17" t="s">
        <v>193</v>
      </c>
      <c r="BM308" s="170" t="s">
        <v>508</v>
      </c>
    </row>
    <row r="309" spans="1:65" s="2" customFormat="1" ht="21.75" customHeight="1">
      <c r="A309" s="32"/>
      <c r="B309" s="157"/>
      <c r="C309" s="158">
        <v>99</v>
      </c>
      <c r="D309" s="158" t="s">
        <v>137</v>
      </c>
      <c r="E309" s="159" t="s">
        <v>509</v>
      </c>
      <c r="F309" s="160" t="s">
        <v>510</v>
      </c>
      <c r="G309" s="161" t="s">
        <v>222</v>
      </c>
      <c r="H309" s="162">
        <v>0.076</v>
      </c>
      <c r="I309" s="163"/>
      <c r="J309" s="164">
        <f t="shared" si="40"/>
        <v>0</v>
      </c>
      <c r="K309" s="165"/>
      <c r="L309" s="33"/>
      <c r="M309" s="166" t="s">
        <v>1</v>
      </c>
      <c r="N309" s="167" t="s">
        <v>42</v>
      </c>
      <c r="O309" s="58"/>
      <c r="P309" s="168">
        <f t="shared" si="41"/>
        <v>0</v>
      </c>
      <c r="Q309" s="168">
        <v>0</v>
      </c>
      <c r="R309" s="168">
        <f t="shared" si="42"/>
        <v>0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193</v>
      </c>
      <c r="AT309" s="170" t="s">
        <v>137</v>
      </c>
      <c r="AU309" s="170" t="s">
        <v>142</v>
      </c>
      <c r="AY309" s="17" t="s">
        <v>134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142</v>
      </c>
      <c r="BK309" s="171">
        <f t="shared" si="49"/>
        <v>0</v>
      </c>
      <c r="BL309" s="17" t="s">
        <v>193</v>
      </c>
      <c r="BM309" s="170" t="s">
        <v>511</v>
      </c>
    </row>
    <row r="310" spans="1:65" s="2" customFormat="1" ht="21.75" customHeight="1">
      <c r="A310" s="32"/>
      <c r="B310" s="157"/>
      <c r="C310" s="196">
        <v>100</v>
      </c>
      <c r="D310" s="196" t="s">
        <v>186</v>
      </c>
      <c r="E310" s="197" t="s">
        <v>512</v>
      </c>
      <c r="F310" s="198" t="s">
        <v>513</v>
      </c>
      <c r="G310" s="199" t="s">
        <v>184</v>
      </c>
      <c r="H310" s="200">
        <v>2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0.0016</v>
      </c>
      <c r="R310" s="168">
        <f t="shared" si="42"/>
        <v>0.0032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268</v>
      </c>
      <c r="AT310" s="170" t="s">
        <v>186</v>
      </c>
      <c r="AU310" s="170" t="s">
        <v>142</v>
      </c>
      <c r="AY310" s="17" t="s">
        <v>134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142</v>
      </c>
      <c r="BK310" s="171">
        <f t="shared" si="49"/>
        <v>0</v>
      </c>
      <c r="BL310" s="17" t="s">
        <v>193</v>
      </c>
      <c r="BM310" s="170" t="s">
        <v>514</v>
      </c>
    </row>
    <row r="311" spans="2:63" s="12" customFormat="1" ht="22.9" customHeight="1">
      <c r="B311" s="144"/>
      <c r="D311" s="145" t="s">
        <v>75</v>
      </c>
      <c r="E311" s="155" t="s">
        <v>515</v>
      </c>
      <c r="F311" s="155" t="s">
        <v>516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SUM(P312:P316)</f>
        <v>0</v>
      </c>
      <c r="Q311" s="150"/>
      <c r="R311" s="151">
        <f>SUM(R312:R316)</f>
        <v>0.01</v>
      </c>
      <c r="S311" s="150"/>
      <c r="T311" s="152">
        <f>SUM(T312:T316)</f>
        <v>0.004</v>
      </c>
      <c r="AR311" s="145" t="s">
        <v>142</v>
      </c>
      <c r="AT311" s="153" t="s">
        <v>75</v>
      </c>
      <c r="AU311" s="153" t="s">
        <v>84</v>
      </c>
      <c r="AY311" s="145" t="s">
        <v>134</v>
      </c>
      <c r="BK311" s="154">
        <f>SUM(BK312:BK316)</f>
        <v>0</v>
      </c>
    </row>
    <row r="312" spans="1:65" s="2" customFormat="1" ht="16.5" customHeight="1">
      <c r="A312" s="32"/>
      <c r="B312" s="157"/>
      <c r="C312" s="158">
        <v>101</v>
      </c>
      <c r="D312" s="158" t="s">
        <v>137</v>
      </c>
      <c r="E312" s="159" t="s">
        <v>517</v>
      </c>
      <c r="F312" s="160" t="s">
        <v>518</v>
      </c>
      <c r="G312" s="161" t="s">
        <v>184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193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193</v>
      </c>
      <c r="BM312" s="170" t="s">
        <v>519</v>
      </c>
    </row>
    <row r="313" spans="1:65" s="2" customFormat="1" ht="16.5" customHeight="1">
      <c r="A313" s="32"/>
      <c r="B313" s="157"/>
      <c r="C313" s="196">
        <v>102</v>
      </c>
      <c r="D313" s="196" t="s">
        <v>186</v>
      </c>
      <c r="E313" s="197" t="s">
        <v>520</v>
      </c>
      <c r="F313" s="198" t="s">
        <v>521</v>
      </c>
      <c r="G313" s="199" t="s">
        <v>184</v>
      </c>
      <c r="H313" s="200">
        <v>2</v>
      </c>
      <c r="I313" s="201"/>
      <c r="J313" s="202">
        <f>ROUND(I313*H313,2)</f>
        <v>0</v>
      </c>
      <c r="K313" s="203"/>
      <c r="L313" s="204"/>
      <c r="M313" s="205" t="s">
        <v>1</v>
      </c>
      <c r="N313" s="206" t="s">
        <v>42</v>
      </c>
      <c r="O313" s="58"/>
      <c r="P313" s="168">
        <f>O313*H313</f>
        <v>0</v>
      </c>
      <c r="Q313" s="168">
        <v>0.005</v>
      </c>
      <c r="R313" s="168">
        <f>Q313*H313</f>
        <v>0.01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268</v>
      </c>
      <c r="AT313" s="170" t="s">
        <v>186</v>
      </c>
      <c r="AU313" s="170" t="s">
        <v>142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142</v>
      </c>
      <c r="BK313" s="171">
        <f>ROUND(I313*H313,2)</f>
        <v>0</v>
      </c>
      <c r="BL313" s="17" t="s">
        <v>193</v>
      </c>
      <c r="BM313" s="170" t="s">
        <v>522</v>
      </c>
    </row>
    <row r="314" spans="1:65" s="2" customFormat="1" ht="21.75" customHeight="1">
      <c r="A314" s="32"/>
      <c r="B314" s="157"/>
      <c r="C314" s="158">
        <v>103</v>
      </c>
      <c r="D314" s="158" t="s">
        <v>137</v>
      </c>
      <c r="E314" s="159" t="s">
        <v>523</v>
      </c>
      <c r="F314" s="160" t="s">
        <v>524</v>
      </c>
      <c r="G314" s="161" t="s">
        <v>184</v>
      </c>
      <c r="H314" s="162">
        <v>2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0.002</v>
      </c>
      <c r="T314" s="169">
        <f>S314*H314</f>
        <v>0.004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193</v>
      </c>
      <c r="AT314" s="170" t="s">
        <v>137</v>
      </c>
      <c r="AU314" s="170" t="s">
        <v>142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193</v>
      </c>
      <c r="BM314" s="170" t="s">
        <v>525</v>
      </c>
    </row>
    <row r="315" spans="1:65" s="2" customFormat="1" ht="21.75" customHeight="1">
      <c r="A315" s="32"/>
      <c r="B315" s="157"/>
      <c r="C315" s="158">
        <v>104</v>
      </c>
      <c r="D315" s="158" t="s">
        <v>137</v>
      </c>
      <c r="E315" s="159" t="s">
        <v>526</v>
      </c>
      <c r="F315" s="160" t="s">
        <v>527</v>
      </c>
      <c r="G315" s="161" t="s">
        <v>222</v>
      </c>
      <c r="H315" s="162">
        <v>0.01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193</v>
      </c>
      <c r="AT315" s="170" t="s">
        <v>137</v>
      </c>
      <c r="AU315" s="170" t="s">
        <v>142</v>
      </c>
      <c r="AY315" s="17" t="s">
        <v>134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142</v>
      </c>
      <c r="BK315" s="171">
        <f>ROUND(I315*H315,2)</f>
        <v>0</v>
      </c>
      <c r="BL315" s="17" t="s">
        <v>193</v>
      </c>
      <c r="BM315" s="170" t="s">
        <v>528</v>
      </c>
    </row>
    <row r="316" spans="1:65" s="2" customFormat="1" ht="21.75" customHeight="1">
      <c r="A316" s="32"/>
      <c r="B316" s="157"/>
      <c r="C316" s="158">
        <v>105</v>
      </c>
      <c r="D316" s="158" t="s">
        <v>137</v>
      </c>
      <c r="E316" s="159" t="s">
        <v>529</v>
      </c>
      <c r="F316" s="160" t="s">
        <v>530</v>
      </c>
      <c r="G316" s="161" t="s">
        <v>222</v>
      </c>
      <c r="H316" s="162">
        <v>0.01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</v>
      </c>
      <c r="R316" s="168">
        <f>Q316*H316</f>
        <v>0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193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193</v>
      </c>
      <c r="BM316" s="170" t="s">
        <v>531</v>
      </c>
    </row>
    <row r="317" spans="2:63" s="12" customFormat="1" ht="22.9" customHeight="1">
      <c r="B317" s="144"/>
      <c r="D317" s="145" t="s">
        <v>75</v>
      </c>
      <c r="E317" s="155" t="s">
        <v>532</v>
      </c>
      <c r="F317" s="155" t="s">
        <v>533</v>
      </c>
      <c r="I317" s="147"/>
      <c r="J317" s="156">
        <f>BK317</f>
        <v>0</v>
      </c>
      <c r="L317" s="144"/>
      <c r="M317" s="149"/>
      <c r="N317" s="150"/>
      <c r="O317" s="150"/>
      <c r="P317" s="151">
        <f>SUM(P318:P342)</f>
        <v>0</v>
      </c>
      <c r="Q317" s="150"/>
      <c r="R317" s="151">
        <f>SUM(R318:R342)</f>
        <v>0.6645131</v>
      </c>
      <c r="S317" s="150"/>
      <c r="T317" s="152">
        <f>SUM(T318:T342)</f>
        <v>0</v>
      </c>
      <c r="AR317" s="145" t="s">
        <v>142</v>
      </c>
      <c r="AT317" s="153" t="s">
        <v>75</v>
      </c>
      <c r="AU317" s="153" t="s">
        <v>84</v>
      </c>
      <c r="AY317" s="145" t="s">
        <v>134</v>
      </c>
      <c r="BK317" s="154">
        <f>SUM(BK318:BK342)</f>
        <v>0</v>
      </c>
    </row>
    <row r="318" spans="1:65" s="2" customFormat="1" ht="21.75" customHeight="1">
      <c r="A318" s="32"/>
      <c r="B318" s="157"/>
      <c r="C318" s="158">
        <v>106</v>
      </c>
      <c r="D318" s="158" t="s">
        <v>137</v>
      </c>
      <c r="E318" s="159" t="s">
        <v>534</v>
      </c>
      <c r="F318" s="160" t="s">
        <v>535</v>
      </c>
      <c r="G318" s="161" t="s">
        <v>140</v>
      </c>
      <c r="H318" s="162">
        <v>24.97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0.02541</v>
      </c>
      <c r="R318" s="168">
        <f>Q318*H318</f>
        <v>0.6344877</v>
      </c>
      <c r="S318" s="168">
        <v>0</v>
      </c>
      <c r="T318" s="16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193</v>
      </c>
      <c r="AT318" s="170" t="s">
        <v>137</v>
      </c>
      <c r="AU318" s="170" t="s">
        <v>142</v>
      </c>
      <c r="AY318" s="17" t="s">
        <v>134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142</v>
      </c>
      <c r="BK318" s="171">
        <f>ROUND(I318*H318,2)</f>
        <v>0</v>
      </c>
      <c r="BL318" s="17" t="s">
        <v>193</v>
      </c>
      <c r="BM318" s="170" t="s">
        <v>536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537</v>
      </c>
      <c r="H319" s="176">
        <v>10.14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3" customFormat="1" ht="11.25">
      <c r="B320" s="172"/>
      <c r="D320" s="173" t="s">
        <v>144</v>
      </c>
      <c r="E320" s="174" t="s">
        <v>1</v>
      </c>
      <c r="F320" s="175" t="s">
        <v>538</v>
      </c>
      <c r="H320" s="176">
        <v>7.41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144</v>
      </c>
      <c r="AU320" s="174" t="s">
        <v>142</v>
      </c>
      <c r="AV320" s="13" t="s">
        <v>142</v>
      </c>
      <c r="AW320" s="13" t="s">
        <v>33</v>
      </c>
      <c r="AX320" s="13" t="s">
        <v>76</v>
      </c>
      <c r="AY320" s="174" t="s">
        <v>134</v>
      </c>
    </row>
    <row r="321" spans="2:51" s="13" customFormat="1" ht="11.25">
      <c r="B321" s="172"/>
      <c r="D321" s="173" t="s">
        <v>144</v>
      </c>
      <c r="E321" s="174" t="s">
        <v>1</v>
      </c>
      <c r="F321" s="175" t="s">
        <v>539</v>
      </c>
      <c r="H321" s="176">
        <v>9.1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144</v>
      </c>
      <c r="AU321" s="174" t="s">
        <v>142</v>
      </c>
      <c r="AV321" s="13" t="s">
        <v>142</v>
      </c>
      <c r="AW321" s="13" t="s">
        <v>33</v>
      </c>
      <c r="AX321" s="13" t="s">
        <v>76</v>
      </c>
      <c r="AY321" s="174" t="s">
        <v>134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540</v>
      </c>
      <c r="H322" s="176">
        <v>-1.68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134</v>
      </c>
    </row>
    <row r="323" spans="2:51" s="14" customFormat="1" ht="11.25">
      <c r="B323" s="181"/>
      <c r="D323" s="173" t="s">
        <v>144</v>
      </c>
      <c r="E323" s="182" t="s">
        <v>1</v>
      </c>
      <c r="F323" s="183" t="s">
        <v>149</v>
      </c>
      <c r="H323" s="184">
        <v>24.97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2" t="s">
        <v>144</v>
      </c>
      <c r="AU323" s="182" t="s">
        <v>142</v>
      </c>
      <c r="AV323" s="14" t="s">
        <v>141</v>
      </c>
      <c r="AW323" s="14" t="s">
        <v>33</v>
      </c>
      <c r="AX323" s="14" t="s">
        <v>84</v>
      </c>
      <c r="AY323" s="182" t="s">
        <v>134</v>
      </c>
    </row>
    <row r="324" spans="1:65" s="2" customFormat="1" ht="21.75" customHeight="1">
      <c r="A324" s="32"/>
      <c r="B324" s="157"/>
      <c r="C324" s="158">
        <v>107</v>
      </c>
      <c r="D324" s="158" t="s">
        <v>137</v>
      </c>
      <c r="E324" s="159" t="s">
        <v>541</v>
      </c>
      <c r="F324" s="160" t="s">
        <v>542</v>
      </c>
      <c r="G324" s="161" t="s">
        <v>278</v>
      </c>
      <c r="H324" s="162">
        <v>34.71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4E-05</v>
      </c>
      <c r="R324" s="168">
        <f>Q324*H324</f>
        <v>0.0013884000000000001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193</v>
      </c>
      <c r="AT324" s="170" t="s">
        <v>137</v>
      </c>
      <c r="AU324" s="170" t="s">
        <v>142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142</v>
      </c>
      <c r="BK324" s="171">
        <f>ROUND(I324*H324,2)</f>
        <v>0</v>
      </c>
      <c r="BL324" s="17" t="s">
        <v>193</v>
      </c>
      <c r="BM324" s="170" t="s">
        <v>543</v>
      </c>
    </row>
    <row r="325" spans="2:51" s="13" customFormat="1" ht="11.25">
      <c r="B325" s="172"/>
      <c r="D325" s="173" t="s">
        <v>144</v>
      </c>
      <c r="E325" s="174" t="s">
        <v>1</v>
      </c>
      <c r="F325" s="175" t="s">
        <v>544</v>
      </c>
      <c r="H325" s="176">
        <v>2.85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144</v>
      </c>
      <c r="AU325" s="174" t="s">
        <v>142</v>
      </c>
      <c r="AV325" s="13" t="s">
        <v>142</v>
      </c>
      <c r="AW325" s="13" t="s">
        <v>33</v>
      </c>
      <c r="AX325" s="13" t="s">
        <v>76</v>
      </c>
      <c r="AY325" s="174" t="s">
        <v>134</v>
      </c>
    </row>
    <row r="326" spans="2:51" s="13" customFormat="1" ht="11.25">
      <c r="B326" s="172"/>
      <c r="D326" s="173" t="s">
        <v>144</v>
      </c>
      <c r="E326" s="174" t="s">
        <v>1</v>
      </c>
      <c r="F326" s="175" t="s">
        <v>545</v>
      </c>
      <c r="H326" s="176">
        <v>4.01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144</v>
      </c>
      <c r="AU326" s="174" t="s">
        <v>142</v>
      </c>
      <c r="AV326" s="13" t="s">
        <v>142</v>
      </c>
      <c r="AW326" s="13" t="s">
        <v>33</v>
      </c>
      <c r="AX326" s="13" t="s">
        <v>76</v>
      </c>
      <c r="AY326" s="174" t="s">
        <v>134</v>
      </c>
    </row>
    <row r="327" spans="2:51" s="13" customFormat="1" ht="11.25">
      <c r="B327" s="172"/>
      <c r="D327" s="173" t="s">
        <v>144</v>
      </c>
      <c r="E327" s="174" t="s">
        <v>1</v>
      </c>
      <c r="F327" s="175" t="s">
        <v>281</v>
      </c>
      <c r="H327" s="176">
        <v>6.81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134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546</v>
      </c>
      <c r="H328" s="176">
        <v>5.44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3" customFormat="1" ht="11.25">
      <c r="B329" s="172"/>
      <c r="D329" s="173" t="s">
        <v>144</v>
      </c>
      <c r="E329" s="174" t="s">
        <v>1</v>
      </c>
      <c r="F329" s="175" t="s">
        <v>547</v>
      </c>
      <c r="H329" s="176">
        <v>15.6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144</v>
      </c>
      <c r="AU329" s="174" t="s">
        <v>142</v>
      </c>
      <c r="AV329" s="13" t="s">
        <v>142</v>
      </c>
      <c r="AW329" s="13" t="s">
        <v>33</v>
      </c>
      <c r="AX329" s="13" t="s">
        <v>76</v>
      </c>
      <c r="AY329" s="174" t="s">
        <v>134</v>
      </c>
    </row>
    <row r="330" spans="2:51" s="14" customFormat="1" ht="11.25">
      <c r="B330" s="181"/>
      <c r="D330" s="173" t="s">
        <v>144</v>
      </c>
      <c r="E330" s="182" t="s">
        <v>1</v>
      </c>
      <c r="F330" s="183" t="s">
        <v>149</v>
      </c>
      <c r="H330" s="184">
        <v>34.71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2" t="s">
        <v>144</v>
      </c>
      <c r="AU330" s="182" t="s">
        <v>142</v>
      </c>
      <c r="AV330" s="14" t="s">
        <v>141</v>
      </c>
      <c r="AW330" s="14" t="s">
        <v>33</v>
      </c>
      <c r="AX330" s="14" t="s">
        <v>84</v>
      </c>
      <c r="AY330" s="182" t="s">
        <v>134</v>
      </c>
    </row>
    <row r="331" spans="1:65" s="2" customFormat="1" ht="16.5" customHeight="1">
      <c r="A331" s="32"/>
      <c r="B331" s="157"/>
      <c r="C331" s="158">
        <v>108</v>
      </c>
      <c r="D331" s="158" t="s">
        <v>137</v>
      </c>
      <c r="E331" s="159" t="s">
        <v>548</v>
      </c>
      <c r="F331" s="160" t="s">
        <v>549</v>
      </c>
      <c r="G331" s="161" t="s">
        <v>278</v>
      </c>
      <c r="H331" s="162">
        <v>7.8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0.00015</v>
      </c>
      <c r="R331" s="168">
        <f>Q331*H331</f>
        <v>0.0011699999999999998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193</v>
      </c>
      <c r="AT331" s="170" t="s">
        <v>137</v>
      </c>
      <c r="AU331" s="170" t="s">
        <v>142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193</v>
      </c>
      <c r="BM331" s="170" t="s">
        <v>550</v>
      </c>
    </row>
    <row r="332" spans="2:51" s="13" customFormat="1" ht="11.25">
      <c r="B332" s="172"/>
      <c r="D332" s="173" t="s">
        <v>144</v>
      </c>
      <c r="E332" s="174" t="s">
        <v>1</v>
      </c>
      <c r="F332" s="175" t="s">
        <v>551</v>
      </c>
      <c r="H332" s="176">
        <v>7.8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144</v>
      </c>
      <c r="AU332" s="174" t="s">
        <v>142</v>
      </c>
      <c r="AV332" s="13" t="s">
        <v>142</v>
      </c>
      <c r="AW332" s="13" t="s">
        <v>33</v>
      </c>
      <c r="AX332" s="13" t="s">
        <v>76</v>
      </c>
      <c r="AY332" s="174" t="s">
        <v>134</v>
      </c>
    </row>
    <row r="333" spans="2:51" s="14" customFormat="1" ht="11.25">
      <c r="B333" s="181"/>
      <c r="D333" s="173" t="s">
        <v>144</v>
      </c>
      <c r="E333" s="182" t="s">
        <v>1</v>
      </c>
      <c r="F333" s="183" t="s">
        <v>149</v>
      </c>
      <c r="H333" s="184">
        <v>7.8</v>
      </c>
      <c r="I333" s="185"/>
      <c r="L333" s="181"/>
      <c r="M333" s="186"/>
      <c r="N333" s="187"/>
      <c r="O333" s="187"/>
      <c r="P333" s="187"/>
      <c r="Q333" s="187"/>
      <c r="R333" s="187"/>
      <c r="S333" s="187"/>
      <c r="T333" s="188"/>
      <c r="AT333" s="182" t="s">
        <v>144</v>
      </c>
      <c r="AU333" s="182" t="s">
        <v>142</v>
      </c>
      <c r="AV333" s="14" t="s">
        <v>141</v>
      </c>
      <c r="AW333" s="14" t="s">
        <v>33</v>
      </c>
      <c r="AX333" s="14" t="s">
        <v>84</v>
      </c>
      <c r="AY333" s="182" t="s">
        <v>134</v>
      </c>
    </row>
    <row r="334" spans="1:65" s="2" customFormat="1" ht="16.5" customHeight="1">
      <c r="A334" s="32"/>
      <c r="B334" s="157"/>
      <c r="C334" s="158">
        <v>109</v>
      </c>
      <c r="D334" s="158" t="s">
        <v>137</v>
      </c>
      <c r="E334" s="159" t="s">
        <v>552</v>
      </c>
      <c r="F334" s="160" t="s">
        <v>553</v>
      </c>
      <c r="G334" s="161" t="s">
        <v>140</v>
      </c>
      <c r="H334" s="162">
        <v>24.97</v>
      </c>
      <c r="I334" s="163"/>
      <c r="J334" s="164">
        <f>ROUND(I334*H334,2)</f>
        <v>0</v>
      </c>
      <c r="K334" s="165"/>
      <c r="L334" s="33"/>
      <c r="M334" s="166" t="s">
        <v>1</v>
      </c>
      <c r="N334" s="167" t="s">
        <v>42</v>
      </c>
      <c r="O334" s="58"/>
      <c r="P334" s="168">
        <f>O334*H334</f>
        <v>0</v>
      </c>
      <c r="Q334" s="168">
        <v>0</v>
      </c>
      <c r="R334" s="168">
        <f>Q334*H334</f>
        <v>0</v>
      </c>
      <c r="S334" s="168">
        <v>0</v>
      </c>
      <c r="T334" s="16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193</v>
      </c>
      <c r="AT334" s="170" t="s">
        <v>137</v>
      </c>
      <c r="AU334" s="170" t="s">
        <v>142</v>
      </c>
      <c r="AY334" s="17" t="s">
        <v>134</v>
      </c>
      <c r="BE334" s="171">
        <f>IF(N334="základní",J334,0)</f>
        <v>0</v>
      </c>
      <c r="BF334" s="171">
        <f>IF(N334="snížená",J334,0)</f>
        <v>0</v>
      </c>
      <c r="BG334" s="171">
        <f>IF(N334="zákl. přenesená",J334,0)</f>
        <v>0</v>
      </c>
      <c r="BH334" s="171">
        <f>IF(N334="sníž. přenesená",J334,0)</f>
        <v>0</v>
      </c>
      <c r="BI334" s="171">
        <f>IF(N334="nulová",J334,0)</f>
        <v>0</v>
      </c>
      <c r="BJ334" s="17" t="s">
        <v>142</v>
      </c>
      <c r="BK334" s="171">
        <f>ROUND(I334*H334,2)</f>
        <v>0</v>
      </c>
      <c r="BL334" s="17" t="s">
        <v>193</v>
      </c>
      <c r="BM334" s="170" t="s">
        <v>554</v>
      </c>
    </row>
    <row r="335" spans="1:65" s="2" customFormat="1" ht="21.75" customHeight="1">
      <c r="A335" s="32"/>
      <c r="B335" s="157"/>
      <c r="C335" s="158">
        <v>110</v>
      </c>
      <c r="D335" s="158" t="s">
        <v>137</v>
      </c>
      <c r="E335" s="159" t="s">
        <v>555</v>
      </c>
      <c r="F335" s="160" t="s">
        <v>556</v>
      </c>
      <c r="G335" s="161" t="s">
        <v>140</v>
      </c>
      <c r="H335" s="162">
        <v>24.97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0.0007</v>
      </c>
      <c r="R335" s="168">
        <f>Q335*H335</f>
        <v>0.017478999999999998</v>
      </c>
      <c r="S335" s="168">
        <v>0</v>
      </c>
      <c r="T335" s="169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193</v>
      </c>
      <c r="AT335" s="170" t="s">
        <v>137</v>
      </c>
      <c r="AU335" s="170" t="s">
        <v>142</v>
      </c>
      <c r="AY335" s="17" t="s">
        <v>134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142</v>
      </c>
      <c r="BK335" s="171">
        <f>ROUND(I335*H335,2)</f>
        <v>0</v>
      </c>
      <c r="BL335" s="17" t="s">
        <v>193</v>
      </c>
      <c r="BM335" s="170" t="s">
        <v>557</v>
      </c>
    </row>
    <row r="336" spans="1:65" s="2" customFormat="1" ht="16.5" customHeight="1">
      <c r="A336" s="32"/>
      <c r="B336" s="157"/>
      <c r="C336" s="158">
        <v>111</v>
      </c>
      <c r="D336" s="158" t="s">
        <v>137</v>
      </c>
      <c r="E336" s="159" t="s">
        <v>558</v>
      </c>
      <c r="F336" s="160" t="s">
        <v>559</v>
      </c>
      <c r="G336" s="161" t="s">
        <v>140</v>
      </c>
      <c r="H336" s="162">
        <v>49.94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0.0002</v>
      </c>
      <c r="R336" s="168">
        <f>Q336*H336</f>
        <v>0.009988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193</v>
      </c>
      <c r="AT336" s="170" t="s">
        <v>137</v>
      </c>
      <c r="AU336" s="170" t="s">
        <v>142</v>
      </c>
      <c r="AY336" s="17" t="s">
        <v>134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142</v>
      </c>
      <c r="BK336" s="171">
        <f>ROUND(I336*H336,2)</f>
        <v>0</v>
      </c>
      <c r="BL336" s="17" t="s">
        <v>193</v>
      </c>
      <c r="BM336" s="170" t="s">
        <v>560</v>
      </c>
    </row>
    <row r="337" spans="2:51" s="13" customFormat="1" ht="11.25">
      <c r="B337" s="172"/>
      <c r="D337" s="173" t="s">
        <v>144</v>
      </c>
      <c r="E337" s="174" t="s">
        <v>1</v>
      </c>
      <c r="F337" s="175" t="s">
        <v>561</v>
      </c>
      <c r="H337" s="176">
        <v>49.94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144</v>
      </c>
      <c r="AU337" s="174" t="s">
        <v>142</v>
      </c>
      <c r="AV337" s="13" t="s">
        <v>142</v>
      </c>
      <c r="AW337" s="13" t="s">
        <v>33</v>
      </c>
      <c r="AX337" s="13" t="s">
        <v>76</v>
      </c>
      <c r="AY337" s="174" t="s">
        <v>134</v>
      </c>
    </row>
    <row r="338" spans="2:51" s="14" customFormat="1" ht="11.25">
      <c r="B338" s="181"/>
      <c r="D338" s="173" t="s">
        <v>144</v>
      </c>
      <c r="E338" s="182" t="s">
        <v>1</v>
      </c>
      <c r="F338" s="183" t="s">
        <v>149</v>
      </c>
      <c r="H338" s="184">
        <v>49.94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2" t="s">
        <v>144</v>
      </c>
      <c r="AU338" s="182" t="s">
        <v>142</v>
      </c>
      <c r="AV338" s="14" t="s">
        <v>141</v>
      </c>
      <c r="AW338" s="14" t="s">
        <v>33</v>
      </c>
      <c r="AX338" s="14" t="s">
        <v>84</v>
      </c>
      <c r="AY338" s="182" t="s">
        <v>134</v>
      </c>
    </row>
    <row r="339" spans="1:65" s="2" customFormat="1" ht="21.75" customHeight="1">
      <c r="A339" s="32"/>
      <c r="B339" s="157"/>
      <c r="C339" s="158">
        <v>112</v>
      </c>
      <c r="D339" s="158" t="s">
        <v>137</v>
      </c>
      <c r="E339" s="159" t="s">
        <v>562</v>
      </c>
      <c r="F339" s="160" t="s">
        <v>563</v>
      </c>
      <c r="G339" s="161" t="s">
        <v>222</v>
      </c>
      <c r="H339" s="162">
        <v>0.665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</v>
      </c>
      <c r="R339" s="168">
        <f>Q339*H339</f>
        <v>0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193</v>
      </c>
      <c r="AT339" s="170" t="s">
        <v>137</v>
      </c>
      <c r="AU339" s="170" t="s">
        <v>142</v>
      </c>
      <c r="AY339" s="17" t="s">
        <v>134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142</v>
      </c>
      <c r="BK339" s="171">
        <f>ROUND(I339*H339,2)</f>
        <v>0</v>
      </c>
      <c r="BL339" s="17" t="s">
        <v>193</v>
      </c>
      <c r="BM339" s="170" t="s">
        <v>564</v>
      </c>
    </row>
    <row r="340" spans="1:65" s="2" customFormat="1" ht="21.75" customHeight="1">
      <c r="A340" s="32"/>
      <c r="B340" s="157"/>
      <c r="C340" s="158">
        <v>113</v>
      </c>
      <c r="D340" s="158" t="s">
        <v>137</v>
      </c>
      <c r="E340" s="159" t="s">
        <v>565</v>
      </c>
      <c r="F340" s="160" t="s">
        <v>566</v>
      </c>
      <c r="G340" s="161" t="s">
        <v>222</v>
      </c>
      <c r="H340" s="162">
        <v>0.665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193</v>
      </c>
      <c r="AT340" s="170" t="s">
        <v>137</v>
      </c>
      <c r="AU340" s="170" t="s">
        <v>142</v>
      </c>
      <c r="AY340" s="17" t="s">
        <v>134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142</v>
      </c>
      <c r="BK340" s="171">
        <f>ROUND(I340*H340,2)</f>
        <v>0</v>
      </c>
      <c r="BL340" s="17" t="s">
        <v>193</v>
      </c>
      <c r="BM340" s="170" t="s">
        <v>567</v>
      </c>
    </row>
    <row r="341" spans="1:65" s="2" customFormat="1" ht="21.75" customHeight="1">
      <c r="A341" s="32"/>
      <c r="B341" s="157"/>
      <c r="C341" s="158">
        <v>114</v>
      </c>
      <c r="D341" s="158" t="s">
        <v>137</v>
      </c>
      <c r="E341" s="159" t="s">
        <v>568</v>
      </c>
      <c r="F341" s="160" t="s">
        <v>569</v>
      </c>
      <c r="G341" s="161" t="s">
        <v>140</v>
      </c>
      <c r="H341" s="162">
        <v>5.73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193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193</v>
      </c>
      <c r="BM341" s="170" t="s">
        <v>570</v>
      </c>
    </row>
    <row r="342" spans="2:51" s="13" customFormat="1" ht="11.25">
      <c r="B342" s="172"/>
      <c r="D342" s="173" t="s">
        <v>144</v>
      </c>
      <c r="E342" s="174" t="s">
        <v>1</v>
      </c>
      <c r="F342" s="175" t="s">
        <v>571</v>
      </c>
      <c r="H342" s="176">
        <v>5.73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84</v>
      </c>
      <c r="AY342" s="174" t="s">
        <v>134</v>
      </c>
    </row>
    <row r="343" spans="2:63" s="12" customFormat="1" ht="22.9" customHeight="1">
      <c r="B343" s="144"/>
      <c r="D343" s="145" t="s">
        <v>75</v>
      </c>
      <c r="E343" s="155" t="s">
        <v>572</v>
      </c>
      <c r="F343" s="155" t="s">
        <v>573</v>
      </c>
      <c r="I343" s="147"/>
      <c r="J343" s="156">
        <f>BK343</f>
        <v>0</v>
      </c>
      <c r="L343" s="144"/>
      <c r="M343" s="149"/>
      <c r="N343" s="150"/>
      <c r="O343" s="150"/>
      <c r="P343" s="151">
        <f>SUM(P344:P361)</f>
        <v>0</v>
      </c>
      <c r="Q343" s="150"/>
      <c r="R343" s="151">
        <f>SUM(R344:R361)</f>
        <v>0.037</v>
      </c>
      <c r="S343" s="150"/>
      <c r="T343" s="152">
        <f>SUM(T344:T361)</f>
        <v>0.29545055</v>
      </c>
      <c r="AR343" s="145" t="s">
        <v>142</v>
      </c>
      <c r="AT343" s="153" t="s">
        <v>75</v>
      </c>
      <c r="AU343" s="153" t="s">
        <v>84</v>
      </c>
      <c r="AY343" s="145" t="s">
        <v>134</v>
      </c>
      <c r="BK343" s="154">
        <f>SUM(BK344:BK361)</f>
        <v>0</v>
      </c>
    </row>
    <row r="344" spans="1:65" s="2" customFormat="1" ht="21.75" customHeight="1">
      <c r="A344" s="32"/>
      <c r="B344" s="157"/>
      <c r="C344" s="158">
        <v>115</v>
      </c>
      <c r="D344" s="158" t="s">
        <v>137</v>
      </c>
      <c r="E344" s="159" t="s">
        <v>574</v>
      </c>
      <c r="F344" s="160" t="s">
        <v>575</v>
      </c>
      <c r="G344" s="161" t="s">
        <v>140</v>
      </c>
      <c r="H344" s="162">
        <v>4.927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0.02465</v>
      </c>
      <c r="T344" s="169">
        <f>S344*H344</f>
        <v>0.12145054999999998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193</v>
      </c>
      <c r="AT344" s="170" t="s">
        <v>137</v>
      </c>
      <c r="AU344" s="170" t="s">
        <v>142</v>
      </c>
      <c r="AY344" s="17" t="s">
        <v>134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142</v>
      </c>
      <c r="BK344" s="171">
        <f>ROUND(I344*H344,2)</f>
        <v>0</v>
      </c>
      <c r="BL344" s="17" t="s">
        <v>193</v>
      </c>
      <c r="BM344" s="170" t="s">
        <v>576</v>
      </c>
    </row>
    <row r="345" spans="2:51" s="15" customFormat="1" ht="11.25">
      <c r="B345" s="189"/>
      <c r="D345" s="173" t="s">
        <v>144</v>
      </c>
      <c r="E345" s="190" t="s">
        <v>1</v>
      </c>
      <c r="F345" s="191" t="s">
        <v>577</v>
      </c>
      <c r="H345" s="190" t="s">
        <v>1</v>
      </c>
      <c r="I345" s="192"/>
      <c r="L345" s="189"/>
      <c r="M345" s="193"/>
      <c r="N345" s="194"/>
      <c r="O345" s="194"/>
      <c r="P345" s="194"/>
      <c r="Q345" s="194"/>
      <c r="R345" s="194"/>
      <c r="S345" s="194"/>
      <c r="T345" s="195"/>
      <c r="AT345" s="190" t="s">
        <v>144</v>
      </c>
      <c r="AU345" s="190" t="s">
        <v>142</v>
      </c>
      <c r="AV345" s="15" t="s">
        <v>84</v>
      </c>
      <c r="AW345" s="15" t="s">
        <v>33</v>
      </c>
      <c r="AX345" s="15" t="s">
        <v>76</v>
      </c>
      <c r="AY345" s="190" t="s">
        <v>134</v>
      </c>
    </row>
    <row r="346" spans="2:51" s="13" customFormat="1" ht="11.25">
      <c r="B346" s="172"/>
      <c r="D346" s="173" t="s">
        <v>144</v>
      </c>
      <c r="E346" s="174" t="s">
        <v>1</v>
      </c>
      <c r="F346" s="175" t="s">
        <v>578</v>
      </c>
      <c r="H346" s="176">
        <v>4.927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142</v>
      </c>
      <c r="AV346" s="13" t="s">
        <v>142</v>
      </c>
      <c r="AW346" s="13" t="s">
        <v>33</v>
      </c>
      <c r="AX346" s="13" t="s">
        <v>76</v>
      </c>
      <c r="AY346" s="174" t="s">
        <v>134</v>
      </c>
    </row>
    <row r="347" spans="2:51" s="14" customFormat="1" ht="11.25">
      <c r="B347" s="181"/>
      <c r="D347" s="173" t="s">
        <v>144</v>
      </c>
      <c r="E347" s="182" t="s">
        <v>1</v>
      </c>
      <c r="F347" s="183" t="s">
        <v>149</v>
      </c>
      <c r="H347" s="184">
        <v>4.927</v>
      </c>
      <c r="I347" s="185"/>
      <c r="L347" s="181"/>
      <c r="M347" s="186"/>
      <c r="N347" s="187"/>
      <c r="O347" s="187"/>
      <c r="P347" s="187"/>
      <c r="Q347" s="187"/>
      <c r="R347" s="187"/>
      <c r="S347" s="187"/>
      <c r="T347" s="188"/>
      <c r="AT347" s="182" t="s">
        <v>144</v>
      </c>
      <c r="AU347" s="182" t="s">
        <v>142</v>
      </c>
      <c r="AV347" s="14" t="s">
        <v>141</v>
      </c>
      <c r="AW347" s="14" t="s">
        <v>33</v>
      </c>
      <c r="AX347" s="14" t="s">
        <v>84</v>
      </c>
      <c r="AY347" s="182" t="s">
        <v>134</v>
      </c>
    </row>
    <row r="348" spans="1:65" s="2" customFormat="1" ht="21.75" customHeight="1">
      <c r="A348" s="32"/>
      <c r="B348" s="157"/>
      <c r="C348" s="158">
        <v>116</v>
      </c>
      <c r="D348" s="158" t="s">
        <v>137</v>
      </c>
      <c r="E348" s="159" t="s">
        <v>579</v>
      </c>
      <c r="F348" s="160" t="s">
        <v>580</v>
      </c>
      <c r="G348" s="161" t="s">
        <v>184</v>
      </c>
      <c r="H348" s="162">
        <v>2</v>
      </c>
      <c r="I348" s="163"/>
      <c r="J348" s="164">
        <f aca="true" t="shared" si="50" ref="J348:J361"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 aca="true" t="shared" si="51" ref="P348:P361">O348*H348</f>
        <v>0</v>
      </c>
      <c r="Q348" s="168">
        <v>0</v>
      </c>
      <c r="R348" s="168">
        <f aca="true" t="shared" si="52" ref="R348:R361">Q348*H348</f>
        <v>0</v>
      </c>
      <c r="S348" s="168">
        <v>0</v>
      </c>
      <c r="T348" s="169">
        <f aca="true" t="shared" si="53" ref="T348:T361"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193</v>
      </c>
      <c r="AT348" s="170" t="s">
        <v>137</v>
      </c>
      <c r="AU348" s="170" t="s">
        <v>142</v>
      </c>
      <c r="AY348" s="17" t="s">
        <v>134</v>
      </c>
      <c r="BE348" s="171">
        <f aca="true" t="shared" si="54" ref="BE348:BE361">IF(N348="základní",J348,0)</f>
        <v>0</v>
      </c>
      <c r="BF348" s="171">
        <f aca="true" t="shared" si="55" ref="BF348:BF361">IF(N348="snížená",J348,0)</f>
        <v>0</v>
      </c>
      <c r="BG348" s="171">
        <f aca="true" t="shared" si="56" ref="BG348:BG361">IF(N348="zákl. přenesená",J348,0)</f>
        <v>0</v>
      </c>
      <c r="BH348" s="171">
        <f aca="true" t="shared" si="57" ref="BH348:BH361">IF(N348="sníž. přenesená",J348,0)</f>
        <v>0</v>
      </c>
      <c r="BI348" s="171">
        <f aca="true" t="shared" si="58" ref="BI348:BI361">IF(N348="nulová",J348,0)</f>
        <v>0</v>
      </c>
      <c r="BJ348" s="17" t="s">
        <v>142</v>
      </c>
      <c r="BK348" s="171">
        <f aca="true" t="shared" si="59" ref="BK348:BK361">ROUND(I348*H348,2)</f>
        <v>0</v>
      </c>
      <c r="BL348" s="17" t="s">
        <v>193</v>
      </c>
      <c r="BM348" s="170" t="s">
        <v>581</v>
      </c>
    </row>
    <row r="349" spans="1:65" s="2" customFormat="1" ht="16.5" customHeight="1">
      <c r="A349" s="32"/>
      <c r="B349" s="157"/>
      <c r="C349" s="196">
        <v>117</v>
      </c>
      <c r="D349" s="196" t="s">
        <v>186</v>
      </c>
      <c r="E349" s="197" t="s">
        <v>582</v>
      </c>
      <c r="F349" s="198" t="s">
        <v>583</v>
      </c>
      <c r="G349" s="199" t="s">
        <v>184</v>
      </c>
      <c r="H349" s="200">
        <v>2</v>
      </c>
      <c r="I349" s="201"/>
      <c r="J349" s="202">
        <f t="shared" si="50"/>
        <v>0</v>
      </c>
      <c r="K349" s="203"/>
      <c r="L349" s="204"/>
      <c r="M349" s="205" t="s">
        <v>1</v>
      </c>
      <c r="N349" s="206" t="s">
        <v>42</v>
      </c>
      <c r="O349" s="58"/>
      <c r="P349" s="168">
        <f t="shared" si="51"/>
        <v>0</v>
      </c>
      <c r="Q349" s="168">
        <v>0.0155</v>
      </c>
      <c r="R349" s="168">
        <f t="shared" si="52"/>
        <v>0.031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268</v>
      </c>
      <c r="AT349" s="170" t="s">
        <v>186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193</v>
      </c>
      <c r="BM349" s="170" t="s">
        <v>584</v>
      </c>
    </row>
    <row r="350" spans="1:65" s="2" customFormat="1" ht="21.75" customHeight="1">
      <c r="A350" s="32"/>
      <c r="B350" s="157"/>
      <c r="C350" s="196">
        <v>118</v>
      </c>
      <c r="D350" s="196" t="s">
        <v>186</v>
      </c>
      <c r="E350" s="197" t="s">
        <v>585</v>
      </c>
      <c r="F350" s="198" t="s">
        <v>758</v>
      </c>
      <c r="G350" s="199" t="s">
        <v>184</v>
      </c>
      <c r="H350" s="200">
        <v>2</v>
      </c>
      <c r="I350" s="201"/>
      <c r="J350" s="202">
        <f t="shared" si="50"/>
        <v>0</v>
      </c>
      <c r="K350" s="203"/>
      <c r="L350" s="204"/>
      <c r="M350" s="205" t="s">
        <v>1</v>
      </c>
      <c r="N350" s="206" t="s">
        <v>42</v>
      </c>
      <c r="O350" s="58"/>
      <c r="P350" s="168">
        <f t="shared" si="51"/>
        <v>0</v>
      </c>
      <c r="Q350" s="168">
        <v>0.0012</v>
      </c>
      <c r="R350" s="168">
        <f t="shared" si="52"/>
        <v>0.0024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268</v>
      </c>
      <c r="AT350" s="170" t="s">
        <v>186</v>
      </c>
      <c r="AU350" s="170" t="s">
        <v>142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193</v>
      </c>
      <c r="BM350" s="170" t="s">
        <v>586</v>
      </c>
    </row>
    <row r="351" spans="1:65" s="2" customFormat="1" ht="16.5" customHeight="1">
      <c r="A351" s="32"/>
      <c r="B351" s="157"/>
      <c r="C351" s="158">
        <v>119</v>
      </c>
      <c r="D351" s="158" t="s">
        <v>137</v>
      </c>
      <c r="E351" s="159" t="s">
        <v>587</v>
      </c>
      <c r="F351" s="160" t="s">
        <v>588</v>
      </c>
      <c r="G351" s="161" t="s">
        <v>184</v>
      </c>
      <c r="H351" s="162">
        <v>2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193</v>
      </c>
      <c r="AT351" s="170" t="s">
        <v>137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193</v>
      </c>
      <c r="BM351" s="170" t="s">
        <v>589</v>
      </c>
    </row>
    <row r="352" spans="1:65" s="2" customFormat="1" ht="16.5" customHeight="1">
      <c r="A352" s="32"/>
      <c r="B352" s="157"/>
      <c r="C352" s="196">
        <v>120</v>
      </c>
      <c r="D352" s="196" t="s">
        <v>186</v>
      </c>
      <c r="E352" s="197" t="s">
        <v>590</v>
      </c>
      <c r="F352" s="198" t="s">
        <v>759</v>
      </c>
      <c r="G352" s="199" t="s">
        <v>184</v>
      </c>
      <c r="H352" s="200">
        <v>2</v>
      </c>
      <c r="I352" s="201"/>
      <c r="J352" s="202">
        <f t="shared" si="50"/>
        <v>0</v>
      </c>
      <c r="K352" s="203"/>
      <c r="L352" s="204"/>
      <c r="M352" s="205" t="s">
        <v>1</v>
      </c>
      <c r="N352" s="206" t="s">
        <v>42</v>
      </c>
      <c r="O352" s="58"/>
      <c r="P352" s="168">
        <f t="shared" si="51"/>
        <v>0</v>
      </c>
      <c r="Q352" s="168">
        <v>0.00045</v>
      </c>
      <c r="R352" s="168">
        <f t="shared" si="52"/>
        <v>0.0009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268</v>
      </c>
      <c r="AT352" s="170" t="s">
        <v>186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193</v>
      </c>
      <c r="BM352" s="170" t="s">
        <v>591</v>
      </c>
    </row>
    <row r="353" spans="1:65" s="2" customFormat="1" ht="21.75" customHeight="1">
      <c r="A353" s="32"/>
      <c r="B353" s="157"/>
      <c r="C353" s="158">
        <v>121</v>
      </c>
      <c r="D353" s="158" t="s">
        <v>137</v>
      </c>
      <c r="E353" s="159" t="s">
        <v>592</v>
      </c>
      <c r="F353" s="160" t="s">
        <v>593</v>
      </c>
      <c r="G353" s="161" t="s">
        <v>184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193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193</v>
      </c>
      <c r="BM353" s="170" t="s">
        <v>594</v>
      </c>
    </row>
    <row r="354" spans="1:65" s="2" customFormat="1" ht="16.5" customHeight="1">
      <c r="A354" s="32"/>
      <c r="B354" s="157"/>
      <c r="C354" s="196">
        <v>122</v>
      </c>
      <c r="D354" s="196" t="s">
        <v>186</v>
      </c>
      <c r="E354" s="197" t="s">
        <v>595</v>
      </c>
      <c r="F354" s="198" t="s">
        <v>596</v>
      </c>
      <c r="G354" s="199" t="s">
        <v>184</v>
      </c>
      <c r="H354" s="200">
        <v>2</v>
      </c>
      <c r="I354" s="201"/>
      <c r="J354" s="202">
        <f t="shared" si="50"/>
        <v>0</v>
      </c>
      <c r="K354" s="203"/>
      <c r="L354" s="204"/>
      <c r="M354" s="205" t="s">
        <v>1</v>
      </c>
      <c r="N354" s="206" t="s">
        <v>42</v>
      </c>
      <c r="O354" s="58"/>
      <c r="P354" s="168">
        <f t="shared" si="51"/>
        <v>0</v>
      </c>
      <c r="Q354" s="168">
        <v>0.00135</v>
      </c>
      <c r="R354" s="168">
        <f t="shared" si="52"/>
        <v>0.0027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268</v>
      </c>
      <c r="AT354" s="170" t="s">
        <v>186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193</v>
      </c>
      <c r="BM354" s="170" t="s">
        <v>597</v>
      </c>
    </row>
    <row r="355" spans="1:65" s="2" customFormat="1" ht="21.75" customHeight="1">
      <c r="A355" s="32"/>
      <c r="B355" s="157"/>
      <c r="C355" s="158">
        <v>123</v>
      </c>
      <c r="D355" s="158" t="s">
        <v>137</v>
      </c>
      <c r="E355" s="159" t="s">
        <v>598</v>
      </c>
      <c r="F355" s="160" t="s">
        <v>599</v>
      </c>
      <c r="G355" s="161" t="s">
        <v>184</v>
      </c>
      <c r="H355" s="162">
        <v>1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0.174</v>
      </c>
      <c r="T355" s="169">
        <f t="shared" si="53"/>
        <v>0.174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193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193</v>
      </c>
      <c r="BM355" s="170" t="s">
        <v>600</v>
      </c>
    </row>
    <row r="356" spans="1:65" s="2" customFormat="1" ht="21.75" customHeight="1">
      <c r="A356" s="32"/>
      <c r="B356" s="157"/>
      <c r="C356" s="158">
        <v>124</v>
      </c>
      <c r="D356" s="158" t="s">
        <v>137</v>
      </c>
      <c r="E356" s="159" t="s">
        <v>601</v>
      </c>
      <c r="F356" s="160" t="s">
        <v>602</v>
      </c>
      <c r="G356" s="161" t="s">
        <v>222</v>
      </c>
      <c r="H356" s="162">
        <v>0.037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193</v>
      </c>
      <c r="AT356" s="170" t="s">
        <v>137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193</v>
      </c>
      <c r="BM356" s="170" t="s">
        <v>603</v>
      </c>
    </row>
    <row r="357" spans="1:65" s="2" customFormat="1" ht="21.75" customHeight="1">
      <c r="A357" s="32"/>
      <c r="B357" s="157"/>
      <c r="C357" s="158">
        <v>125</v>
      </c>
      <c r="D357" s="158" t="s">
        <v>137</v>
      </c>
      <c r="E357" s="159" t="s">
        <v>604</v>
      </c>
      <c r="F357" s="160" t="s">
        <v>605</v>
      </c>
      <c r="G357" s="161" t="s">
        <v>222</v>
      </c>
      <c r="H357" s="162">
        <v>0.037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193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193</v>
      </c>
      <c r="BM357" s="170" t="s">
        <v>606</v>
      </c>
    </row>
    <row r="358" spans="1:65" s="2" customFormat="1" ht="21.75" customHeight="1">
      <c r="A358" s="32"/>
      <c r="B358" s="157"/>
      <c r="C358" s="158">
        <v>126</v>
      </c>
      <c r="D358" s="158" t="s">
        <v>137</v>
      </c>
      <c r="E358" s="159" t="s">
        <v>607</v>
      </c>
      <c r="F358" s="160" t="s">
        <v>608</v>
      </c>
      <c r="G358" s="161" t="s">
        <v>441</v>
      </c>
      <c r="H358" s="162">
        <v>1</v>
      </c>
      <c r="I358" s="163"/>
      <c r="J358" s="164">
        <f t="shared" si="50"/>
        <v>0</v>
      </c>
      <c r="K358" s="165"/>
      <c r="L358" s="33"/>
      <c r="M358" s="166" t="s">
        <v>1</v>
      </c>
      <c r="N358" s="167" t="s">
        <v>42</v>
      </c>
      <c r="O358" s="58"/>
      <c r="P358" s="168">
        <f t="shared" si="51"/>
        <v>0</v>
      </c>
      <c r="Q358" s="168">
        <v>0</v>
      </c>
      <c r="R358" s="168">
        <f t="shared" si="52"/>
        <v>0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193</v>
      </c>
      <c r="AT358" s="170" t="s">
        <v>137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193</v>
      </c>
      <c r="BM358" s="170" t="s">
        <v>609</v>
      </c>
    </row>
    <row r="359" spans="1:65" s="2" customFormat="1" ht="28.5" customHeight="1">
      <c r="A359" s="32"/>
      <c r="B359" s="157"/>
      <c r="C359" s="158">
        <v>127</v>
      </c>
      <c r="D359" s="158" t="s">
        <v>137</v>
      </c>
      <c r="E359" s="159" t="s">
        <v>610</v>
      </c>
      <c r="F359" s="160" t="s">
        <v>760</v>
      </c>
      <c r="G359" s="161" t="s">
        <v>441</v>
      </c>
      <c r="H359" s="162">
        <v>1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193</v>
      </c>
      <c r="AT359" s="170" t="s">
        <v>137</v>
      </c>
      <c r="AU359" s="170" t="s">
        <v>142</v>
      </c>
      <c r="AY359" s="17" t="s">
        <v>134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142</v>
      </c>
      <c r="BK359" s="171">
        <f t="shared" si="59"/>
        <v>0</v>
      </c>
      <c r="BL359" s="17" t="s">
        <v>193</v>
      </c>
      <c r="BM359" s="170" t="s">
        <v>611</v>
      </c>
    </row>
    <row r="360" spans="1:65" s="2" customFormat="1" ht="16.5" customHeight="1">
      <c r="A360" s="32"/>
      <c r="B360" s="157"/>
      <c r="C360" s="158">
        <v>128</v>
      </c>
      <c r="D360" s="158" t="s">
        <v>137</v>
      </c>
      <c r="E360" s="159" t="s">
        <v>612</v>
      </c>
      <c r="F360" s="160" t="s">
        <v>613</v>
      </c>
      <c r="G360" s="161" t="s">
        <v>441</v>
      </c>
      <c r="H360" s="162">
        <v>1</v>
      </c>
      <c r="I360" s="163"/>
      <c r="J360" s="164">
        <f t="shared" si="5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51"/>
        <v>0</v>
      </c>
      <c r="Q360" s="168">
        <v>0</v>
      </c>
      <c r="R360" s="168">
        <f t="shared" si="52"/>
        <v>0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193</v>
      </c>
      <c r="AT360" s="170" t="s">
        <v>137</v>
      </c>
      <c r="AU360" s="170" t="s">
        <v>142</v>
      </c>
      <c r="AY360" s="17" t="s">
        <v>134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142</v>
      </c>
      <c r="BK360" s="171">
        <f t="shared" si="59"/>
        <v>0</v>
      </c>
      <c r="BL360" s="17" t="s">
        <v>193</v>
      </c>
      <c r="BM360" s="170" t="s">
        <v>614</v>
      </c>
    </row>
    <row r="361" spans="1:65" s="2" customFormat="1" ht="21.75" customHeight="1">
      <c r="A361" s="32"/>
      <c r="B361" s="157"/>
      <c r="C361" s="158">
        <v>129</v>
      </c>
      <c r="D361" s="158" t="s">
        <v>137</v>
      </c>
      <c r="E361" s="159" t="s">
        <v>615</v>
      </c>
      <c r="F361" s="160" t="s">
        <v>616</v>
      </c>
      <c r="G361" s="161" t="s">
        <v>441</v>
      </c>
      <c r="H361" s="162">
        <v>2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193</v>
      </c>
      <c r="AT361" s="170" t="s">
        <v>137</v>
      </c>
      <c r="AU361" s="170" t="s">
        <v>142</v>
      </c>
      <c r="AY361" s="17" t="s">
        <v>134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142</v>
      </c>
      <c r="BK361" s="171">
        <f t="shared" si="59"/>
        <v>0</v>
      </c>
      <c r="BL361" s="17" t="s">
        <v>193</v>
      </c>
      <c r="BM361" s="170" t="s">
        <v>617</v>
      </c>
    </row>
    <row r="362" spans="2:63" s="12" customFormat="1" ht="22.9" customHeight="1">
      <c r="B362" s="144"/>
      <c r="D362" s="145" t="s">
        <v>75</v>
      </c>
      <c r="E362" s="155" t="s">
        <v>618</v>
      </c>
      <c r="F362" s="155" t="s">
        <v>619</v>
      </c>
      <c r="I362" s="147"/>
      <c r="J362" s="156">
        <f>BK362</f>
        <v>0</v>
      </c>
      <c r="L362" s="144"/>
      <c r="M362" s="149"/>
      <c r="N362" s="150"/>
      <c r="O362" s="150"/>
      <c r="P362" s="151">
        <f>SUM(P363:P372)</f>
        <v>0</v>
      </c>
      <c r="Q362" s="150"/>
      <c r="R362" s="151">
        <f>SUM(R363:R372)</f>
        <v>0.23641890999999998</v>
      </c>
      <c r="S362" s="150"/>
      <c r="T362" s="152">
        <f>SUM(T363:T372)</f>
        <v>0</v>
      </c>
      <c r="AR362" s="145" t="s">
        <v>142</v>
      </c>
      <c r="AT362" s="153" t="s">
        <v>75</v>
      </c>
      <c r="AU362" s="153" t="s">
        <v>84</v>
      </c>
      <c r="AY362" s="145" t="s">
        <v>134</v>
      </c>
      <c r="BK362" s="154">
        <f>SUM(BK363:BK372)</f>
        <v>0</v>
      </c>
    </row>
    <row r="363" spans="1:65" s="2" customFormat="1" ht="21.75" customHeight="1">
      <c r="A363" s="32"/>
      <c r="B363" s="157"/>
      <c r="C363" s="158">
        <v>130</v>
      </c>
      <c r="D363" s="158" t="s">
        <v>137</v>
      </c>
      <c r="E363" s="159" t="s">
        <v>620</v>
      </c>
      <c r="F363" s="160" t="s">
        <v>621</v>
      </c>
      <c r="G363" s="161" t="s">
        <v>140</v>
      </c>
      <c r="H363" s="162">
        <v>3.863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0.03767</v>
      </c>
      <c r="R363" s="168">
        <f>Q363*H363</f>
        <v>0.14551921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193</v>
      </c>
      <c r="AT363" s="170" t="s">
        <v>137</v>
      </c>
      <c r="AU363" s="170" t="s">
        <v>142</v>
      </c>
      <c r="AY363" s="17" t="s">
        <v>134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142</v>
      </c>
      <c r="BK363" s="171">
        <f>ROUND(I363*H363,2)</f>
        <v>0</v>
      </c>
      <c r="BL363" s="17" t="s">
        <v>193</v>
      </c>
      <c r="BM363" s="170" t="s">
        <v>622</v>
      </c>
    </row>
    <row r="364" spans="2:51" s="13" customFormat="1" ht="11.25">
      <c r="B364" s="172"/>
      <c r="D364" s="173" t="s">
        <v>144</v>
      </c>
      <c r="E364" s="174" t="s">
        <v>1</v>
      </c>
      <c r="F364" s="175" t="s">
        <v>256</v>
      </c>
      <c r="H364" s="176">
        <v>2.87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1.25">
      <c r="B365" s="172"/>
      <c r="D365" s="173" t="s">
        <v>144</v>
      </c>
      <c r="E365" s="174" t="s">
        <v>1</v>
      </c>
      <c r="F365" s="175" t="s">
        <v>181</v>
      </c>
      <c r="H365" s="176">
        <v>0.993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4" customFormat="1" ht="11.25">
      <c r="B366" s="181"/>
      <c r="D366" s="173" t="s">
        <v>144</v>
      </c>
      <c r="E366" s="182" t="s">
        <v>1</v>
      </c>
      <c r="F366" s="183" t="s">
        <v>149</v>
      </c>
      <c r="H366" s="184">
        <v>3.863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84</v>
      </c>
      <c r="AY366" s="182" t="s">
        <v>134</v>
      </c>
    </row>
    <row r="367" spans="1:65" s="2" customFormat="1" ht="16.5" customHeight="1">
      <c r="A367" s="32"/>
      <c r="B367" s="157"/>
      <c r="C367" s="158">
        <v>131</v>
      </c>
      <c r="D367" s="158" t="s">
        <v>137</v>
      </c>
      <c r="E367" s="159" t="s">
        <v>623</v>
      </c>
      <c r="F367" s="160" t="s">
        <v>624</v>
      </c>
      <c r="G367" s="161" t="s">
        <v>140</v>
      </c>
      <c r="H367" s="162">
        <v>3.863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0.0003</v>
      </c>
      <c r="R367" s="168">
        <f>Q367*H367</f>
        <v>0.0011588999999999998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193</v>
      </c>
      <c r="AT367" s="170" t="s">
        <v>137</v>
      </c>
      <c r="AU367" s="170" t="s">
        <v>142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142</v>
      </c>
      <c r="BK367" s="171">
        <f>ROUND(I367*H367,2)</f>
        <v>0</v>
      </c>
      <c r="BL367" s="17" t="s">
        <v>193</v>
      </c>
      <c r="BM367" s="170" t="s">
        <v>625</v>
      </c>
    </row>
    <row r="368" spans="1:65" s="2" customFormat="1" ht="16.5" customHeight="1">
      <c r="A368" s="32"/>
      <c r="B368" s="157"/>
      <c r="C368" s="196">
        <v>132</v>
      </c>
      <c r="D368" s="196" t="s">
        <v>186</v>
      </c>
      <c r="E368" s="197" t="s">
        <v>626</v>
      </c>
      <c r="F368" s="198" t="s">
        <v>627</v>
      </c>
      <c r="G368" s="199" t="s">
        <v>140</v>
      </c>
      <c r="H368" s="200">
        <v>4.674</v>
      </c>
      <c r="I368" s="201"/>
      <c r="J368" s="202">
        <f>ROUND(I368*H368,2)</f>
        <v>0</v>
      </c>
      <c r="K368" s="203"/>
      <c r="L368" s="204"/>
      <c r="M368" s="205" t="s">
        <v>1</v>
      </c>
      <c r="N368" s="206" t="s">
        <v>42</v>
      </c>
      <c r="O368" s="58"/>
      <c r="P368" s="168">
        <f>O368*H368</f>
        <v>0</v>
      </c>
      <c r="Q368" s="168">
        <v>0.0192</v>
      </c>
      <c r="R368" s="168">
        <f>Q368*H368</f>
        <v>0.0897408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268</v>
      </c>
      <c r="AT368" s="170" t="s">
        <v>186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193</v>
      </c>
      <c r="BM368" s="170" t="s">
        <v>628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629</v>
      </c>
      <c r="H369" s="176">
        <v>4.249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142</v>
      </c>
      <c r="AV369" s="13" t="s">
        <v>142</v>
      </c>
      <c r="AW369" s="13" t="s">
        <v>33</v>
      </c>
      <c r="AX369" s="13" t="s">
        <v>84</v>
      </c>
      <c r="AY369" s="174" t="s">
        <v>134</v>
      </c>
    </row>
    <row r="370" spans="2:51" s="13" customFormat="1" ht="11.25">
      <c r="B370" s="172"/>
      <c r="D370" s="173" t="s">
        <v>144</v>
      </c>
      <c r="F370" s="175" t="s">
        <v>630</v>
      </c>
      <c r="H370" s="176">
        <v>4.674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144</v>
      </c>
      <c r="AU370" s="174" t="s">
        <v>142</v>
      </c>
      <c r="AV370" s="13" t="s">
        <v>142</v>
      </c>
      <c r="AW370" s="13" t="s">
        <v>3</v>
      </c>
      <c r="AX370" s="13" t="s">
        <v>84</v>
      </c>
      <c r="AY370" s="174" t="s">
        <v>134</v>
      </c>
    </row>
    <row r="371" spans="1:65" s="2" customFormat="1" ht="21.75" customHeight="1">
      <c r="A371" s="32"/>
      <c r="B371" s="157"/>
      <c r="C371" s="158">
        <v>133</v>
      </c>
      <c r="D371" s="158" t="s">
        <v>137</v>
      </c>
      <c r="E371" s="159" t="s">
        <v>631</v>
      </c>
      <c r="F371" s="160" t="s">
        <v>632</v>
      </c>
      <c r="G371" s="161" t="s">
        <v>222</v>
      </c>
      <c r="H371" s="162">
        <v>0.236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193</v>
      </c>
      <c r="AT371" s="170" t="s">
        <v>137</v>
      </c>
      <c r="AU371" s="170" t="s">
        <v>142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142</v>
      </c>
      <c r="BK371" s="171">
        <f>ROUND(I371*H371,2)</f>
        <v>0</v>
      </c>
      <c r="BL371" s="17" t="s">
        <v>193</v>
      </c>
      <c r="BM371" s="170" t="s">
        <v>633</v>
      </c>
    </row>
    <row r="372" spans="1:65" s="2" customFormat="1" ht="21.75" customHeight="1">
      <c r="A372" s="32"/>
      <c r="B372" s="157"/>
      <c r="C372" s="158">
        <v>134</v>
      </c>
      <c r="D372" s="158" t="s">
        <v>137</v>
      </c>
      <c r="E372" s="159" t="s">
        <v>634</v>
      </c>
      <c r="F372" s="160" t="s">
        <v>635</v>
      </c>
      <c r="G372" s="161" t="s">
        <v>222</v>
      </c>
      <c r="H372" s="162">
        <v>0.236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193</v>
      </c>
      <c r="AT372" s="170" t="s">
        <v>137</v>
      </c>
      <c r="AU372" s="170" t="s">
        <v>142</v>
      </c>
      <c r="AY372" s="17" t="s">
        <v>134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142</v>
      </c>
      <c r="BK372" s="171">
        <f>ROUND(I372*H372,2)</f>
        <v>0</v>
      </c>
      <c r="BL372" s="17" t="s">
        <v>193</v>
      </c>
      <c r="BM372" s="170" t="s">
        <v>636</v>
      </c>
    </row>
    <row r="373" spans="2:63" s="12" customFormat="1" ht="22.9" customHeight="1">
      <c r="B373" s="144"/>
      <c r="D373" s="145" t="s">
        <v>75</v>
      </c>
      <c r="E373" s="155" t="s">
        <v>637</v>
      </c>
      <c r="F373" s="155" t="s">
        <v>638</v>
      </c>
      <c r="I373" s="147"/>
      <c r="J373" s="156">
        <f>BK373</f>
        <v>0</v>
      </c>
      <c r="L373" s="144"/>
      <c r="M373" s="149"/>
      <c r="N373" s="150"/>
      <c r="O373" s="150"/>
      <c r="P373" s="151">
        <f>SUM(P374:P385)</f>
        <v>0</v>
      </c>
      <c r="Q373" s="150"/>
      <c r="R373" s="151">
        <f>SUM(R374:R385)</f>
        <v>0.00123638</v>
      </c>
      <c r="S373" s="150"/>
      <c r="T373" s="152">
        <f>SUM(T374:T385)</f>
        <v>0.017562</v>
      </c>
      <c r="AR373" s="145" t="s">
        <v>142</v>
      </c>
      <c r="AT373" s="153" t="s">
        <v>75</v>
      </c>
      <c r="AU373" s="153" t="s">
        <v>84</v>
      </c>
      <c r="AY373" s="145" t="s">
        <v>134</v>
      </c>
      <c r="BK373" s="154">
        <f>SUM(BK374:BK385)</f>
        <v>0</v>
      </c>
    </row>
    <row r="374" spans="1:65" s="2" customFormat="1" ht="21.75" customHeight="1">
      <c r="A374" s="32"/>
      <c r="B374" s="157"/>
      <c r="C374" s="158">
        <v>135</v>
      </c>
      <c r="D374" s="158" t="s">
        <v>137</v>
      </c>
      <c r="E374" s="159" t="s">
        <v>639</v>
      </c>
      <c r="F374" s="160" t="s">
        <v>640</v>
      </c>
      <c r="G374" s="161" t="s">
        <v>140</v>
      </c>
      <c r="H374" s="162">
        <v>5.854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0.003</v>
      </c>
      <c r="T374" s="169">
        <f>S374*H374</f>
        <v>0.017562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193</v>
      </c>
      <c r="AT374" s="170" t="s">
        <v>137</v>
      </c>
      <c r="AU374" s="170" t="s">
        <v>142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193</v>
      </c>
      <c r="BM374" s="170" t="s">
        <v>641</v>
      </c>
    </row>
    <row r="375" spans="2:51" s="15" customFormat="1" ht="11.25">
      <c r="B375" s="189"/>
      <c r="D375" s="173" t="s">
        <v>144</v>
      </c>
      <c r="E375" s="190" t="s">
        <v>1</v>
      </c>
      <c r="F375" s="191" t="s">
        <v>642</v>
      </c>
      <c r="H375" s="190" t="s">
        <v>1</v>
      </c>
      <c r="I375" s="192"/>
      <c r="L375" s="189"/>
      <c r="M375" s="193"/>
      <c r="N375" s="194"/>
      <c r="O375" s="194"/>
      <c r="P375" s="194"/>
      <c r="Q375" s="194"/>
      <c r="R375" s="194"/>
      <c r="S375" s="194"/>
      <c r="T375" s="195"/>
      <c r="AT375" s="190" t="s">
        <v>144</v>
      </c>
      <c r="AU375" s="190" t="s">
        <v>142</v>
      </c>
      <c r="AV375" s="15" t="s">
        <v>84</v>
      </c>
      <c r="AW375" s="15" t="s">
        <v>33</v>
      </c>
      <c r="AX375" s="15" t="s">
        <v>76</v>
      </c>
      <c r="AY375" s="190" t="s">
        <v>134</v>
      </c>
    </row>
    <row r="376" spans="2:51" s="13" customFormat="1" ht="11.25">
      <c r="B376" s="172"/>
      <c r="D376" s="173" t="s">
        <v>144</v>
      </c>
      <c r="E376" s="174" t="s">
        <v>1</v>
      </c>
      <c r="F376" s="175" t="s">
        <v>643</v>
      </c>
      <c r="H376" s="176">
        <v>1.011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142</v>
      </c>
      <c r="AV376" s="13" t="s">
        <v>142</v>
      </c>
      <c r="AW376" s="13" t="s">
        <v>33</v>
      </c>
      <c r="AX376" s="13" t="s">
        <v>76</v>
      </c>
      <c r="AY376" s="174" t="s">
        <v>134</v>
      </c>
    </row>
    <row r="377" spans="2:51" s="13" customFormat="1" ht="11.25">
      <c r="B377" s="172"/>
      <c r="D377" s="173" t="s">
        <v>144</v>
      </c>
      <c r="E377" s="174" t="s">
        <v>1</v>
      </c>
      <c r="F377" s="175" t="s">
        <v>644</v>
      </c>
      <c r="H377" s="176">
        <v>2.848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142</v>
      </c>
      <c r="AV377" s="13" t="s">
        <v>142</v>
      </c>
      <c r="AW377" s="13" t="s">
        <v>33</v>
      </c>
      <c r="AX377" s="13" t="s">
        <v>76</v>
      </c>
      <c r="AY377" s="174" t="s">
        <v>134</v>
      </c>
    </row>
    <row r="378" spans="2:51" s="13" customFormat="1" ht="11.25">
      <c r="B378" s="172"/>
      <c r="D378" s="173" t="s">
        <v>144</v>
      </c>
      <c r="E378" s="174" t="s">
        <v>1</v>
      </c>
      <c r="F378" s="175" t="s">
        <v>645</v>
      </c>
      <c r="H378" s="176">
        <v>1.995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134</v>
      </c>
    </row>
    <row r="379" spans="2:51" s="14" customFormat="1" ht="11.25">
      <c r="B379" s="181"/>
      <c r="D379" s="173" t="s">
        <v>144</v>
      </c>
      <c r="E379" s="182" t="s">
        <v>1</v>
      </c>
      <c r="F379" s="183" t="s">
        <v>149</v>
      </c>
      <c r="H379" s="184">
        <v>5.854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2" t="s">
        <v>144</v>
      </c>
      <c r="AU379" s="182" t="s">
        <v>142</v>
      </c>
      <c r="AV379" s="14" t="s">
        <v>141</v>
      </c>
      <c r="AW379" s="14" t="s">
        <v>33</v>
      </c>
      <c r="AX379" s="14" t="s">
        <v>84</v>
      </c>
      <c r="AY379" s="182" t="s">
        <v>134</v>
      </c>
    </row>
    <row r="380" spans="1:65" s="2" customFormat="1" ht="16.5" customHeight="1">
      <c r="A380" s="32"/>
      <c r="B380" s="157"/>
      <c r="C380" s="158">
        <v>136</v>
      </c>
      <c r="D380" s="158" t="s">
        <v>137</v>
      </c>
      <c r="E380" s="159" t="s">
        <v>646</v>
      </c>
      <c r="F380" s="160" t="s">
        <v>647</v>
      </c>
      <c r="G380" s="161" t="s">
        <v>278</v>
      </c>
      <c r="H380" s="162">
        <v>4.64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1E-05</v>
      </c>
      <c r="R380" s="168">
        <f>Q380*H380</f>
        <v>4.64E-05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193</v>
      </c>
      <c r="AT380" s="170" t="s">
        <v>137</v>
      </c>
      <c r="AU380" s="170" t="s">
        <v>142</v>
      </c>
      <c r="AY380" s="17" t="s">
        <v>134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142</v>
      </c>
      <c r="BK380" s="171">
        <f>ROUND(I380*H380,2)</f>
        <v>0</v>
      </c>
      <c r="BL380" s="17" t="s">
        <v>193</v>
      </c>
      <c r="BM380" s="170" t="s">
        <v>648</v>
      </c>
    </row>
    <row r="381" spans="2:51" s="13" customFormat="1" ht="11.25">
      <c r="B381" s="172"/>
      <c r="D381" s="173" t="s">
        <v>144</v>
      </c>
      <c r="E381" s="174" t="s">
        <v>1</v>
      </c>
      <c r="F381" s="175" t="s">
        <v>649</v>
      </c>
      <c r="H381" s="176">
        <v>4.64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144</v>
      </c>
      <c r="AU381" s="174" t="s">
        <v>142</v>
      </c>
      <c r="AV381" s="13" t="s">
        <v>142</v>
      </c>
      <c r="AW381" s="13" t="s">
        <v>33</v>
      </c>
      <c r="AX381" s="13" t="s">
        <v>84</v>
      </c>
      <c r="AY381" s="174" t="s">
        <v>134</v>
      </c>
    </row>
    <row r="382" spans="1:65" s="2" customFormat="1" ht="16.5" customHeight="1">
      <c r="A382" s="32"/>
      <c r="B382" s="157"/>
      <c r="C382" s="196">
        <v>137</v>
      </c>
      <c r="D382" s="196" t="s">
        <v>186</v>
      </c>
      <c r="E382" s="197" t="s">
        <v>650</v>
      </c>
      <c r="F382" s="198" t="s">
        <v>651</v>
      </c>
      <c r="G382" s="199" t="s">
        <v>278</v>
      </c>
      <c r="H382" s="200">
        <v>5.409</v>
      </c>
      <c r="I382" s="201"/>
      <c r="J382" s="202">
        <f>ROUND(I382*H382,2)</f>
        <v>0</v>
      </c>
      <c r="K382" s="203"/>
      <c r="L382" s="204"/>
      <c r="M382" s="205" t="s">
        <v>1</v>
      </c>
      <c r="N382" s="206" t="s">
        <v>42</v>
      </c>
      <c r="O382" s="58"/>
      <c r="P382" s="168">
        <f>O382*H382</f>
        <v>0</v>
      </c>
      <c r="Q382" s="168">
        <v>0.00022</v>
      </c>
      <c r="R382" s="168">
        <f>Q382*H382</f>
        <v>0.00118998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268</v>
      </c>
      <c r="AT382" s="170" t="s">
        <v>186</v>
      </c>
      <c r="AU382" s="170" t="s">
        <v>142</v>
      </c>
      <c r="AY382" s="17" t="s">
        <v>134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142</v>
      </c>
      <c r="BK382" s="171">
        <f>ROUND(I382*H382,2)</f>
        <v>0</v>
      </c>
      <c r="BL382" s="17" t="s">
        <v>193</v>
      </c>
      <c r="BM382" s="170" t="s">
        <v>652</v>
      </c>
    </row>
    <row r="383" spans="2:51" s="13" customFormat="1" ht="11.25">
      <c r="B383" s="172"/>
      <c r="D383" s="173" t="s">
        <v>144</v>
      </c>
      <c r="F383" s="175" t="s">
        <v>653</v>
      </c>
      <c r="H383" s="176">
        <v>5.409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144</v>
      </c>
      <c r="AU383" s="174" t="s">
        <v>142</v>
      </c>
      <c r="AV383" s="13" t="s">
        <v>142</v>
      </c>
      <c r="AW383" s="13" t="s">
        <v>3</v>
      </c>
      <c r="AX383" s="13" t="s">
        <v>84</v>
      </c>
      <c r="AY383" s="174" t="s">
        <v>134</v>
      </c>
    </row>
    <row r="384" spans="1:65" s="2" customFormat="1" ht="21.75" customHeight="1">
      <c r="A384" s="32"/>
      <c r="B384" s="157"/>
      <c r="C384" s="158">
        <v>138</v>
      </c>
      <c r="D384" s="158" t="s">
        <v>137</v>
      </c>
      <c r="E384" s="159" t="s">
        <v>654</v>
      </c>
      <c r="F384" s="160" t="s">
        <v>655</v>
      </c>
      <c r="G384" s="161" t="s">
        <v>222</v>
      </c>
      <c r="H384" s="162">
        <v>0.001</v>
      </c>
      <c r="I384" s="163"/>
      <c r="J384" s="164">
        <f>ROUND(I384*H384,2)</f>
        <v>0</v>
      </c>
      <c r="K384" s="165"/>
      <c r="L384" s="33"/>
      <c r="M384" s="166" t="s">
        <v>1</v>
      </c>
      <c r="N384" s="167" t="s">
        <v>42</v>
      </c>
      <c r="O384" s="58"/>
      <c r="P384" s="168">
        <f>O384*H384</f>
        <v>0</v>
      </c>
      <c r="Q384" s="168">
        <v>0</v>
      </c>
      <c r="R384" s="168">
        <f>Q384*H384</f>
        <v>0</v>
      </c>
      <c r="S384" s="168">
        <v>0</v>
      </c>
      <c r="T384" s="16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0" t="s">
        <v>193</v>
      </c>
      <c r="AT384" s="170" t="s">
        <v>137</v>
      </c>
      <c r="AU384" s="170" t="s">
        <v>142</v>
      </c>
      <c r="AY384" s="17" t="s">
        <v>134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7" t="s">
        <v>142</v>
      </c>
      <c r="BK384" s="171">
        <f>ROUND(I384*H384,2)</f>
        <v>0</v>
      </c>
      <c r="BL384" s="17" t="s">
        <v>193</v>
      </c>
      <c r="BM384" s="170" t="s">
        <v>656</v>
      </c>
    </row>
    <row r="385" spans="1:65" s="2" customFormat="1" ht="21.75" customHeight="1">
      <c r="A385" s="32"/>
      <c r="B385" s="157"/>
      <c r="C385" s="158">
        <v>139</v>
      </c>
      <c r="D385" s="158" t="s">
        <v>137</v>
      </c>
      <c r="E385" s="159" t="s">
        <v>657</v>
      </c>
      <c r="F385" s="160" t="s">
        <v>658</v>
      </c>
      <c r="G385" s="161" t="s">
        <v>222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193</v>
      </c>
      <c r="AT385" s="170" t="s">
        <v>137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193</v>
      </c>
      <c r="BM385" s="170" t="s">
        <v>659</v>
      </c>
    </row>
    <row r="386" spans="2:63" s="12" customFormat="1" ht="22.9" customHeight="1">
      <c r="B386" s="144"/>
      <c r="D386" s="145" t="s">
        <v>75</v>
      </c>
      <c r="E386" s="155" t="s">
        <v>660</v>
      </c>
      <c r="F386" s="155" t="s">
        <v>661</v>
      </c>
      <c r="I386" s="147"/>
      <c r="J386" s="156">
        <f>BK386</f>
        <v>0</v>
      </c>
      <c r="L386" s="144"/>
      <c r="M386" s="149"/>
      <c r="N386" s="150"/>
      <c r="O386" s="150"/>
      <c r="P386" s="151">
        <f>SUM(P387:P402)</f>
        <v>0</v>
      </c>
      <c r="Q386" s="150"/>
      <c r="R386" s="151">
        <f>SUM(R387:R402)</f>
        <v>1.2046401999999998</v>
      </c>
      <c r="S386" s="150"/>
      <c r="T386" s="152">
        <f>SUM(T387:T402)</f>
        <v>0</v>
      </c>
      <c r="AR386" s="145" t="s">
        <v>142</v>
      </c>
      <c r="AT386" s="153" t="s">
        <v>75</v>
      </c>
      <c r="AU386" s="153" t="s">
        <v>84</v>
      </c>
      <c r="AY386" s="145" t="s">
        <v>134</v>
      </c>
      <c r="BK386" s="154">
        <f>SUM(BK387:BK402)</f>
        <v>0</v>
      </c>
    </row>
    <row r="387" spans="1:65" s="2" customFormat="1" ht="21.75" customHeight="1">
      <c r="A387" s="32"/>
      <c r="B387" s="157"/>
      <c r="C387" s="158">
        <v>140</v>
      </c>
      <c r="D387" s="158" t="s">
        <v>137</v>
      </c>
      <c r="E387" s="159" t="s">
        <v>662</v>
      </c>
      <c r="F387" s="160" t="s">
        <v>663</v>
      </c>
      <c r="G387" s="161" t="s">
        <v>278</v>
      </c>
      <c r="H387" s="162">
        <v>10.82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0.00035</v>
      </c>
      <c r="R387" s="168">
        <f>Q387*H387</f>
        <v>0.003787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193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193</v>
      </c>
      <c r="BM387" s="170" t="s">
        <v>664</v>
      </c>
    </row>
    <row r="388" spans="2:51" s="13" customFormat="1" ht="11.25">
      <c r="B388" s="172"/>
      <c r="D388" s="173" t="s">
        <v>144</v>
      </c>
      <c r="E388" s="174" t="s">
        <v>1</v>
      </c>
      <c r="F388" s="175" t="s">
        <v>545</v>
      </c>
      <c r="H388" s="176">
        <v>4.01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76</v>
      </c>
      <c r="AY388" s="174" t="s">
        <v>134</v>
      </c>
    </row>
    <row r="389" spans="2:51" s="13" customFormat="1" ht="11.25">
      <c r="B389" s="172"/>
      <c r="D389" s="173" t="s">
        <v>144</v>
      </c>
      <c r="E389" s="174" t="s">
        <v>1</v>
      </c>
      <c r="F389" s="175" t="s">
        <v>281</v>
      </c>
      <c r="H389" s="176">
        <v>6.81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76</v>
      </c>
      <c r="AY389" s="174" t="s">
        <v>134</v>
      </c>
    </row>
    <row r="390" spans="2:51" s="14" customFormat="1" ht="11.25">
      <c r="B390" s="181"/>
      <c r="D390" s="173" t="s">
        <v>144</v>
      </c>
      <c r="E390" s="182" t="s">
        <v>1</v>
      </c>
      <c r="F390" s="183" t="s">
        <v>149</v>
      </c>
      <c r="H390" s="184">
        <v>10.82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144</v>
      </c>
      <c r="AU390" s="182" t="s">
        <v>142</v>
      </c>
      <c r="AV390" s="14" t="s">
        <v>141</v>
      </c>
      <c r="AW390" s="14" t="s">
        <v>33</v>
      </c>
      <c r="AX390" s="14" t="s">
        <v>84</v>
      </c>
      <c r="AY390" s="182" t="s">
        <v>134</v>
      </c>
    </row>
    <row r="391" spans="1:65" s="2" customFormat="1" ht="16.5" customHeight="1">
      <c r="A391" s="32"/>
      <c r="B391" s="157"/>
      <c r="C391" s="196">
        <v>141</v>
      </c>
      <c r="D391" s="196" t="s">
        <v>186</v>
      </c>
      <c r="E391" s="197" t="s">
        <v>665</v>
      </c>
      <c r="F391" s="198" t="s">
        <v>666</v>
      </c>
      <c r="G391" s="199" t="s">
        <v>184</v>
      </c>
      <c r="H391" s="200">
        <v>29.755</v>
      </c>
      <c r="I391" s="201"/>
      <c r="J391" s="202">
        <f>ROUND(I391*H391,2)</f>
        <v>0</v>
      </c>
      <c r="K391" s="203"/>
      <c r="L391" s="204"/>
      <c r="M391" s="205" t="s">
        <v>1</v>
      </c>
      <c r="N391" s="206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268</v>
      </c>
      <c r="AT391" s="170" t="s">
        <v>186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193</v>
      </c>
      <c r="BM391" s="170" t="s">
        <v>667</v>
      </c>
    </row>
    <row r="392" spans="2:51" s="13" customFormat="1" ht="11.25">
      <c r="B392" s="172"/>
      <c r="D392" s="173" t="s">
        <v>144</v>
      </c>
      <c r="E392" s="174" t="s">
        <v>1</v>
      </c>
      <c r="F392" s="175" t="s">
        <v>668</v>
      </c>
      <c r="H392" s="176">
        <v>29.755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142</v>
      </c>
      <c r="AV392" s="13" t="s">
        <v>142</v>
      </c>
      <c r="AW392" s="13" t="s">
        <v>33</v>
      </c>
      <c r="AX392" s="13" t="s">
        <v>84</v>
      </c>
      <c r="AY392" s="174" t="s">
        <v>134</v>
      </c>
    </row>
    <row r="393" spans="1:65" s="2" customFormat="1" ht="21.75" customHeight="1">
      <c r="A393" s="32"/>
      <c r="B393" s="157"/>
      <c r="C393" s="158">
        <v>142</v>
      </c>
      <c r="D393" s="158" t="s">
        <v>137</v>
      </c>
      <c r="E393" s="159" t="s">
        <v>669</v>
      </c>
      <c r="F393" s="160" t="s">
        <v>670</v>
      </c>
      <c r="G393" s="161" t="s">
        <v>140</v>
      </c>
      <c r="H393" s="162">
        <v>23.56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0.03362</v>
      </c>
      <c r="R393" s="168">
        <f>Q393*H393</f>
        <v>0.7920871999999999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193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193</v>
      </c>
      <c r="BM393" s="170" t="s">
        <v>671</v>
      </c>
    </row>
    <row r="394" spans="2:51" s="13" customFormat="1" ht="11.25">
      <c r="B394" s="172"/>
      <c r="D394" s="173" t="s">
        <v>144</v>
      </c>
      <c r="E394" s="174" t="s">
        <v>1</v>
      </c>
      <c r="F394" s="175" t="s">
        <v>672</v>
      </c>
      <c r="H394" s="176">
        <v>13.62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142</v>
      </c>
      <c r="AV394" s="13" t="s">
        <v>142</v>
      </c>
      <c r="AW394" s="13" t="s">
        <v>33</v>
      </c>
      <c r="AX394" s="13" t="s">
        <v>76</v>
      </c>
      <c r="AY394" s="174" t="s">
        <v>134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673</v>
      </c>
      <c r="H395" s="176">
        <v>8.02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674</v>
      </c>
      <c r="H396" s="176">
        <v>1.92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4" customFormat="1" ht="11.25">
      <c r="B397" s="181"/>
      <c r="D397" s="173" t="s">
        <v>144</v>
      </c>
      <c r="E397" s="182" t="s">
        <v>1</v>
      </c>
      <c r="F397" s="183" t="s">
        <v>149</v>
      </c>
      <c r="H397" s="184">
        <v>23.560000000000002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2" t="s">
        <v>144</v>
      </c>
      <c r="AU397" s="182" t="s">
        <v>142</v>
      </c>
      <c r="AV397" s="14" t="s">
        <v>141</v>
      </c>
      <c r="AW397" s="14" t="s">
        <v>33</v>
      </c>
      <c r="AX397" s="14" t="s">
        <v>84</v>
      </c>
      <c r="AY397" s="182" t="s">
        <v>134</v>
      </c>
    </row>
    <row r="398" spans="1:65" s="2" customFormat="1" ht="21.75" customHeight="1">
      <c r="A398" s="32"/>
      <c r="B398" s="157"/>
      <c r="C398" s="196">
        <v>143</v>
      </c>
      <c r="D398" s="196" t="s">
        <v>186</v>
      </c>
      <c r="E398" s="197" t="s">
        <v>675</v>
      </c>
      <c r="F398" s="198" t="s">
        <v>676</v>
      </c>
      <c r="G398" s="199" t="s">
        <v>140</v>
      </c>
      <c r="H398" s="200">
        <v>25.916</v>
      </c>
      <c r="I398" s="201"/>
      <c r="J398" s="202">
        <f>ROUND(I398*H398,2)</f>
        <v>0</v>
      </c>
      <c r="K398" s="203"/>
      <c r="L398" s="204"/>
      <c r="M398" s="205" t="s">
        <v>1</v>
      </c>
      <c r="N398" s="206" t="s">
        <v>42</v>
      </c>
      <c r="O398" s="58"/>
      <c r="P398" s="168">
        <f>O398*H398</f>
        <v>0</v>
      </c>
      <c r="Q398" s="168">
        <v>0.0155</v>
      </c>
      <c r="R398" s="168">
        <f>Q398*H398</f>
        <v>0.401698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268</v>
      </c>
      <c r="AT398" s="170" t="s">
        <v>186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193</v>
      </c>
      <c r="BM398" s="170" t="s">
        <v>677</v>
      </c>
    </row>
    <row r="399" spans="2:51" s="13" customFormat="1" ht="11.25">
      <c r="B399" s="172"/>
      <c r="D399" s="173" t="s">
        <v>144</v>
      </c>
      <c r="E399" s="174" t="s">
        <v>1</v>
      </c>
      <c r="F399" s="175" t="s">
        <v>678</v>
      </c>
      <c r="H399" s="176">
        <v>25.916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144</v>
      </c>
      <c r="AU399" s="174" t="s">
        <v>142</v>
      </c>
      <c r="AV399" s="13" t="s">
        <v>142</v>
      </c>
      <c r="AW399" s="13" t="s">
        <v>33</v>
      </c>
      <c r="AX399" s="13" t="s">
        <v>84</v>
      </c>
      <c r="AY399" s="174" t="s">
        <v>134</v>
      </c>
    </row>
    <row r="400" spans="1:65" s="2" customFormat="1" ht="16.5" customHeight="1">
      <c r="A400" s="32"/>
      <c r="B400" s="157"/>
      <c r="C400" s="158">
        <v>144</v>
      </c>
      <c r="D400" s="158" t="s">
        <v>137</v>
      </c>
      <c r="E400" s="159" t="s">
        <v>679</v>
      </c>
      <c r="F400" s="160" t="s">
        <v>680</v>
      </c>
      <c r="G400" s="161" t="s">
        <v>140</v>
      </c>
      <c r="H400" s="162">
        <v>23.56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0.0003</v>
      </c>
      <c r="R400" s="168">
        <f>Q400*H400</f>
        <v>0.007067999999999999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193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193</v>
      </c>
      <c r="BM400" s="170" t="s">
        <v>681</v>
      </c>
    </row>
    <row r="401" spans="1:65" s="2" customFormat="1" ht="21.75" customHeight="1">
      <c r="A401" s="32"/>
      <c r="B401" s="157"/>
      <c r="C401" s="158">
        <v>145</v>
      </c>
      <c r="D401" s="158" t="s">
        <v>137</v>
      </c>
      <c r="E401" s="159" t="s">
        <v>682</v>
      </c>
      <c r="F401" s="160" t="s">
        <v>683</v>
      </c>
      <c r="G401" s="161" t="s">
        <v>222</v>
      </c>
      <c r="H401" s="162">
        <v>1.205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193</v>
      </c>
      <c r="AT401" s="170" t="s">
        <v>137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193</v>
      </c>
      <c r="BM401" s="170" t="s">
        <v>684</v>
      </c>
    </row>
    <row r="402" spans="1:65" s="2" customFormat="1" ht="22.5" customHeight="1">
      <c r="A402" s="32"/>
      <c r="B402" s="157"/>
      <c r="C402" s="158">
        <v>146</v>
      </c>
      <c r="D402" s="158" t="s">
        <v>137</v>
      </c>
      <c r="E402" s="159" t="s">
        <v>685</v>
      </c>
      <c r="F402" s="160" t="s">
        <v>686</v>
      </c>
      <c r="G402" s="161" t="s">
        <v>222</v>
      </c>
      <c r="H402" s="162">
        <v>1.205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193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193</v>
      </c>
      <c r="BM402" s="170" t="s">
        <v>687</v>
      </c>
    </row>
    <row r="403" spans="2:63" s="12" customFormat="1" ht="22.9" customHeight="1">
      <c r="B403" s="144"/>
      <c r="D403" s="145" t="s">
        <v>75</v>
      </c>
      <c r="E403" s="155" t="s">
        <v>688</v>
      </c>
      <c r="F403" s="155" t="s">
        <v>689</v>
      </c>
      <c r="I403" s="147"/>
      <c r="J403" s="156">
        <f>BK403</f>
        <v>0</v>
      </c>
      <c r="L403" s="144"/>
      <c r="M403" s="149"/>
      <c r="N403" s="150"/>
      <c r="O403" s="150"/>
      <c r="P403" s="151">
        <f>SUM(P404:P408)</f>
        <v>0</v>
      </c>
      <c r="Q403" s="150"/>
      <c r="R403" s="151">
        <f>SUM(R404:R408)</f>
        <v>0.001617</v>
      </c>
      <c r="S403" s="150"/>
      <c r="T403" s="152">
        <f>SUM(T404:T408)</f>
        <v>0</v>
      </c>
      <c r="AR403" s="145" t="s">
        <v>142</v>
      </c>
      <c r="AT403" s="153" t="s">
        <v>75</v>
      </c>
      <c r="AU403" s="153" t="s">
        <v>84</v>
      </c>
      <c r="AY403" s="145" t="s">
        <v>134</v>
      </c>
      <c r="BK403" s="154">
        <f>SUM(BK404:BK408)</f>
        <v>0</v>
      </c>
    </row>
    <row r="404" spans="1:65" s="2" customFormat="1" ht="21.75" customHeight="1">
      <c r="A404" s="32"/>
      <c r="B404" s="157"/>
      <c r="C404" s="158">
        <v>147</v>
      </c>
      <c r="D404" s="158" t="s">
        <v>137</v>
      </c>
      <c r="E404" s="159" t="s">
        <v>690</v>
      </c>
      <c r="F404" s="160" t="s">
        <v>691</v>
      </c>
      <c r="G404" s="161" t="s">
        <v>140</v>
      </c>
      <c r="H404" s="162">
        <v>4.9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7E-05</v>
      </c>
      <c r="R404" s="168">
        <f>Q404*H404</f>
        <v>0.000343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193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193</v>
      </c>
      <c r="BM404" s="170" t="s">
        <v>692</v>
      </c>
    </row>
    <row r="405" spans="1:65" s="2" customFormat="1" ht="21.75" customHeight="1">
      <c r="A405" s="32"/>
      <c r="B405" s="157"/>
      <c r="C405" s="158">
        <v>148</v>
      </c>
      <c r="D405" s="158" t="s">
        <v>137</v>
      </c>
      <c r="E405" s="159" t="s">
        <v>693</v>
      </c>
      <c r="F405" s="160" t="s">
        <v>694</v>
      </c>
      <c r="G405" s="161" t="s">
        <v>140</v>
      </c>
      <c r="H405" s="162">
        <v>4.9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0.00014</v>
      </c>
      <c r="R405" s="168">
        <f>Q405*H405</f>
        <v>0.000686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193</v>
      </c>
      <c r="AT405" s="170" t="s">
        <v>137</v>
      </c>
      <c r="AU405" s="170" t="s">
        <v>142</v>
      </c>
      <c r="AY405" s="17" t="s">
        <v>134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142</v>
      </c>
      <c r="BK405" s="171">
        <f>ROUND(I405*H405,2)</f>
        <v>0</v>
      </c>
      <c r="BL405" s="17" t="s">
        <v>193</v>
      </c>
      <c r="BM405" s="170" t="s">
        <v>695</v>
      </c>
    </row>
    <row r="406" spans="2:51" s="15" customFormat="1" ht="11.25">
      <c r="B406" s="189"/>
      <c r="D406" s="173" t="s">
        <v>144</v>
      </c>
      <c r="E406" s="190" t="s">
        <v>1</v>
      </c>
      <c r="F406" s="191" t="s">
        <v>696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144</v>
      </c>
      <c r="AU406" s="190" t="s">
        <v>142</v>
      </c>
      <c r="AV406" s="15" t="s">
        <v>84</v>
      </c>
      <c r="AW406" s="15" t="s">
        <v>33</v>
      </c>
      <c r="AX406" s="15" t="s">
        <v>76</v>
      </c>
      <c r="AY406" s="190" t="s">
        <v>134</v>
      </c>
    </row>
    <row r="407" spans="2:51" s="13" customFormat="1" ht="11.25">
      <c r="B407" s="172"/>
      <c r="D407" s="173" t="s">
        <v>144</v>
      </c>
      <c r="E407" s="174" t="s">
        <v>1</v>
      </c>
      <c r="F407" s="175" t="s">
        <v>697</v>
      </c>
      <c r="H407" s="176">
        <v>4.9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84</v>
      </c>
      <c r="AY407" s="174" t="s">
        <v>134</v>
      </c>
    </row>
    <row r="408" spans="1:65" s="2" customFormat="1" ht="21.75" customHeight="1">
      <c r="A408" s="32"/>
      <c r="B408" s="157"/>
      <c r="C408" s="158">
        <v>149</v>
      </c>
      <c r="D408" s="158" t="s">
        <v>137</v>
      </c>
      <c r="E408" s="159" t="s">
        <v>698</v>
      </c>
      <c r="F408" s="160" t="s">
        <v>699</v>
      </c>
      <c r="G408" s="161" t="s">
        <v>140</v>
      </c>
      <c r="H408" s="162">
        <v>4.9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0.00012</v>
      </c>
      <c r="R408" s="168">
        <f>Q408*H408</f>
        <v>0.0005880000000000001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193</v>
      </c>
      <c r="AT408" s="170" t="s">
        <v>137</v>
      </c>
      <c r="AU408" s="170" t="s">
        <v>142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193</v>
      </c>
      <c r="BM408" s="170" t="s">
        <v>700</v>
      </c>
    </row>
    <row r="409" spans="2:63" s="12" customFormat="1" ht="22.9" customHeight="1">
      <c r="B409" s="144"/>
      <c r="D409" s="145" t="s">
        <v>75</v>
      </c>
      <c r="E409" s="155" t="s">
        <v>701</v>
      </c>
      <c r="F409" s="155" t="s">
        <v>702</v>
      </c>
      <c r="I409" s="147"/>
      <c r="J409" s="156">
        <f>BK409</f>
        <v>0</v>
      </c>
      <c r="L409" s="144"/>
      <c r="M409" s="149"/>
      <c r="N409" s="150"/>
      <c r="O409" s="150"/>
      <c r="P409" s="151">
        <f>SUM(P410:P422)</f>
        <v>0</v>
      </c>
      <c r="Q409" s="150"/>
      <c r="R409" s="151">
        <f>SUM(R410:R422)</f>
        <v>0.01891403</v>
      </c>
      <c r="S409" s="150"/>
      <c r="T409" s="152">
        <f>SUM(T410:T422)</f>
        <v>0</v>
      </c>
      <c r="AR409" s="145" t="s">
        <v>142</v>
      </c>
      <c r="AT409" s="153" t="s">
        <v>75</v>
      </c>
      <c r="AU409" s="153" t="s">
        <v>84</v>
      </c>
      <c r="AY409" s="145" t="s">
        <v>134</v>
      </c>
      <c r="BK409" s="154">
        <f>SUM(BK410:BK422)</f>
        <v>0</v>
      </c>
    </row>
    <row r="410" spans="1:65" s="2" customFormat="1" ht="21.75" customHeight="1">
      <c r="A410" s="32"/>
      <c r="B410" s="157"/>
      <c r="C410" s="158">
        <v>150</v>
      </c>
      <c r="D410" s="158" t="s">
        <v>137</v>
      </c>
      <c r="E410" s="159" t="s">
        <v>191</v>
      </c>
      <c r="F410" s="160" t="s">
        <v>192</v>
      </c>
      <c r="G410" s="161" t="s">
        <v>140</v>
      </c>
      <c r="H410" s="162">
        <v>51.119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193</v>
      </c>
      <c r="AT410" s="170" t="s">
        <v>137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193</v>
      </c>
      <c r="BM410" s="170" t="s">
        <v>703</v>
      </c>
    </row>
    <row r="411" spans="2:51" s="15" customFormat="1" ht="11.25">
      <c r="B411" s="189"/>
      <c r="D411" s="173" t="s">
        <v>144</v>
      </c>
      <c r="E411" s="190" t="s">
        <v>1</v>
      </c>
      <c r="F411" s="191" t="s">
        <v>197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144</v>
      </c>
      <c r="AU411" s="190" t="s">
        <v>142</v>
      </c>
      <c r="AV411" s="15" t="s">
        <v>84</v>
      </c>
      <c r="AW411" s="15" t="s">
        <v>33</v>
      </c>
      <c r="AX411" s="15" t="s">
        <v>76</v>
      </c>
      <c r="AY411" s="190" t="s">
        <v>134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181</v>
      </c>
      <c r="H412" s="176">
        <v>0.993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134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180</v>
      </c>
      <c r="H413" s="176">
        <v>2.87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5" customFormat="1" ht="11.25">
      <c r="B414" s="189"/>
      <c r="D414" s="173" t="s">
        <v>144</v>
      </c>
      <c r="E414" s="190" t="s">
        <v>1</v>
      </c>
      <c r="F414" s="191" t="s">
        <v>704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144</v>
      </c>
      <c r="AU414" s="190" t="s">
        <v>142</v>
      </c>
      <c r="AV414" s="15" t="s">
        <v>84</v>
      </c>
      <c r="AW414" s="15" t="s">
        <v>33</v>
      </c>
      <c r="AX414" s="15" t="s">
        <v>76</v>
      </c>
      <c r="AY414" s="190" t="s">
        <v>134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705</v>
      </c>
      <c r="H415" s="176">
        <v>4.086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706</v>
      </c>
      <c r="H416" s="176">
        <v>2.406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3" customFormat="1" ht="11.25">
      <c r="B417" s="172"/>
      <c r="D417" s="173" t="s">
        <v>144</v>
      </c>
      <c r="E417" s="174" t="s">
        <v>1</v>
      </c>
      <c r="F417" s="175" t="s">
        <v>707</v>
      </c>
      <c r="H417" s="176">
        <v>8.8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142</v>
      </c>
      <c r="AV417" s="13" t="s">
        <v>142</v>
      </c>
      <c r="AW417" s="13" t="s">
        <v>33</v>
      </c>
      <c r="AX417" s="13" t="s">
        <v>76</v>
      </c>
      <c r="AY417" s="174" t="s">
        <v>134</v>
      </c>
    </row>
    <row r="418" spans="2:51" s="15" customFormat="1" ht="11.25">
      <c r="B418" s="189"/>
      <c r="D418" s="173" t="s">
        <v>144</v>
      </c>
      <c r="E418" s="190" t="s">
        <v>1</v>
      </c>
      <c r="F418" s="191" t="s">
        <v>708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144</v>
      </c>
      <c r="AU418" s="190" t="s">
        <v>142</v>
      </c>
      <c r="AV418" s="15" t="s">
        <v>84</v>
      </c>
      <c r="AW418" s="15" t="s">
        <v>33</v>
      </c>
      <c r="AX418" s="15" t="s">
        <v>76</v>
      </c>
      <c r="AY418" s="190" t="s">
        <v>134</v>
      </c>
    </row>
    <row r="419" spans="2:51" s="13" customFormat="1" ht="11.25">
      <c r="B419" s="172"/>
      <c r="D419" s="173" t="s">
        <v>144</v>
      </c>
      <c r="E419" s="174" t="s">
        <v>1</v>
      </c>
      <c r="F419" s="175" t="s">
        <v>709</v>
      </c>
      <c r="H419" s="176">
        <v>31.964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142</v>
      </c>
      <c r="AV419" s="13" t="s">
        <v>142</v>
      </c>
      <c r="AW419" s="13" t="s">
        <v>33</v>
      </c>
      <c r="AX419" s="13" t="s">
        <v>76</v>
      </c>
      <c r="AY419" s="174" t="s">
        <v>134</v>
      </c>
    </row>
    <row r="420" spans="2:51" s="14" customFormat="1" ht="11.25">
      <c r="B420" s="181"/>
      <c r="D420" s="173" t="s">
        <v>144</v>
      </c>
      <c r="E420" s="182" t="s">
        <v>1</v>
      </c>
      <c r="F420" s="183" t="s">
        <v>149</v>
      </c>
      <c r="H420" s="184">
        <v>51.119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2" t="s">
        <v>144</v>
      </c>
      <c r="AU420" s="182" t="s">
        <v>142</v>
      </c>
      <c r="AV420" s="14" t="s">
        <v>141</v>
      </c>
      <c r="AW420" s="14" t="s">
        <v>33</v>
      </c>
      <c r="AX420" s="14" t="s">
        <v>84</v>
      </c>
      <c r="AY420" s="182" t="s">
        <v>134</v>
      </c>
    </row>
    <row r="421" spans="1:65" s="2" customFormat="1" ht="21.75" customHeight="1">
      <c r="A421" s="32"/>
      <c r="B421" s="157"/>
      <c r="C421" s="158">
        <v>151</v>
      </c>
      <c r="D421" s="158" t="s">
        <v>137</v>
      </c>
      <c r="E421" s="159" t="s">
        <v>710</v>
      </c>
      <c r="F421" s="160" t="s">
        <v>711</v>
      </c>
      <c r="G421" s="161" t="s">
        <v>140</v>
      </c>
      <c r="H421" s="162">
        <v>51.119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0.00021</v>
      </c>
      <c r="R421" s="168">
        <f>Q421*H421</f>
        <v>0.01073499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193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193</v>
      </c>
      <c r="BM421" s="170" t="s">
        <v>712</v>
      </c>
    </row>
    <row r="422" spans="1:65" s="2" customFormat="1" ht="21.75" customHeight="1">
      <c r="A422" s="32"/>
      <c r="B422" s="157"/>
      <c r="C422" s="158">
        <v>152</v>
      </c>
      <c r="D422" s="158" t="s">
        <v>137</v>
      </c>
      <c r="E422" s="159" t="s">
        <v>713</v>
      </c>
      <c r="F422" s="160" t="s">
        <v>714</v>
      </c>
      <c r="G422" s="161" t="s">
        <v>140</v>
      </c>
      <c r="H422" s="162">
        <v>51.119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0.00016</v>
      </c>
      <c r="R422" s="168">
        <f>Q422*H422</f>
        <v>0.00817904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193</v>
      </c>
      <c r="AT422" s="170" t="s">
        <v>137</v>
      </c>
      <c r="AU422" s="170" t="s">
        <v>142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193</v>
      </c>
      <c r="BM422" s="170" t="s">
        <v>715</v>
      </c>
    </row>
    <row r="423" spans="2:63" s="12" customFormat="1" ht="25.9" customHeight="1">
      <c r="B423" s="144"/>
      <c r="D423" s="145" t="s">
        <v>75</v>
      </c>
      <c r="E423" s="146" t="s">
        <v>716</v>
      </c>
      <c r="F423" s="146" t="s">
        <v>717</v>
      </c>
      <c r="I423" s="147"/>
      <c r="J423" s="148">
        <f>BK423</f>
        <v>0</v>
      </c>
      <c r="L423" s="144"/>
      <c r="M423" s="149"/>
      <c r="N423" s="150"/>
      <c r="O423" s="150"/>
      <c r="P423" s="151">
        <f>SUM(P424:P450)</f>
        <v>0</v>
      </c>
      <c r="Q423" s="150"/>
      <c r="R423" s="151">
        <f>SUM(R424:R450)</f>
        <v>0</v>
      </c>
      <c r="S423" s="150"/>
      <c r="T423" s="152">
        <f>SUM(T424:T450)</f>
        <v>0</v>
      </c>
      <c r="AR423" s="145" t="s">
        <v>141</v>
      </c>
      <c r="AT423" s="153" t="s">
        <v>75</v>
      </c>
      <c r="AU423" s="153" t="s">
        <v>76</v>
      </c>
      <c r="AY423" s="145" t="s">
        <v>134</v>
      </c>
      <c r="BK423" s="154">
        <f>SUM(BK424:BK450)</f>
        <v>0</v>
      </c>
    </row>
    <row r="424" spans="1:65" s="2" customFormat="1" ht="16.5" customHeight="1">
      <c r="A424" s="32"/>
      <c r="B424" s="157"/>
      <c r="C424" s="158">
        <v>153</v>
      </c>
      <c r="D424" s="158" t="s">
        <v>137</v>
      </c>
      <c r="E424" s="159" t="s">
        <v>718</v>
      </c>
      <c r="F424" s="160" t="s">
        <v>719</v>
      </c>
      <c r="G424" s="161" t="s">
        <v>720</v>
      </c>
      <c r="H424" s="162">
        <v>58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</v>
      </c>
      <c r="R424" s="168">
        <f>Q424*H424</f>
        <v>0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721</v>
      </c>
      <c r="AT424" s="170" t="s">
        <v>137</v>
      </c>
      <c r="AU424" s="170" t="s">
        <v>84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721</v>
      </c>
      <c r="BM424" s="170" t="s">
        <v>722</v>
      </c>
    </row>
    <row r="425" spans="2:51" s="15" customFormat="1" ht="22.5">
      <c r="B425" s="189"/>
      <c r="D425" s="173" t="s">
        <v>144</v>
      </c>
      <c r="E425" s="190" t="s">
        <v>1</v>
      </c>
      <c r="F425" s="191" t="s">
        <v>723</v>
      </c>
      <c r="H425" s="190" t="s">
        <v>1</v>
      </c>
      <c r="I425" s="192"/>
      <c r="L425" s="189"/>
      <c r="M425" s="193"/>
      <c r="N425" s="194"/>
      <c r="O425" s="194"/>
      <c r="P425" s="194"/>
      <c r="Q425" s="194"/>
      <c r="R425" s="194"/>
      <c r="S425" s="194"/>
      <c r="T425" s="195"/>
      <c r="AT425" s="190" t="s">
        <v>144</v>
      </c>
      <c r="AU425" s="190" t="s">
        <v>84</v>
      </c>
      <c r="AV425" s="15" t="s">
        <v>84</v>
      </c>
      <c r="AW425" s="15" t="s">
        <v>33</v>
      </c>
      <c r="AX425" s="15" t="s">
        <v>76</v>
      </c>
      <c r="AY425" s="190" t="s">
        <v>134</v>
      </c>
    </row>
    <row r="426" spans="2:51" s="15" customFormat="1" ht="11.25">
      <c r="B426" s="189"/>
      <c r="D426" s="173" t="s">
        <v>144</v>
      </c>
      <c r="E426" s="190" t="s">
        <v>1</v>
      </c>
      <c r="F426" s="191" t="s">
        <v>724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84</v>
      </c>
      <c r="AV426" s="15" t="s">
        <v>84</v>
      </c>
      <c r="AW426" s="15" t="s">
        <v>33</v>
      </c>
      <c r="AX426" s="15" t="s">
        <v>76</v>
      </c>
      <c r="AY426" s="190" t="s">
        <v>134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193</v>
      </c>
      <c r="H427" s="176">
        <v>16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84</v>
      </c>
      <c r="AV427" s="13" t="s">
        <v>142</v>
      </c>
      <c r="AW427" s="13" t="s">
        <v>33</v>
      </c>
      <c r="AX427" s="13" t="s">
        <v>76</v>
      </c>
      <c r="AY427" s="174" t="s">
        <v>134</v>
      </c>
    </row>
    <row r="428" spans="2:51" s="15" customFormat="1" ht="11.25">
      <c r="B428" s="189"/>
      <c r="D428" s="173" t="s">
        <v>144</v>
      </c>
      <c r="E428" s="190" t="s">
        <v>1</v>
      </c>
      <c r="F428" s="191" t="s">
        <v>725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144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134</v>
      </c>
    </row>
    <row r="429" spans="2:51" s="13" customFormat="1" ht="11.25">
      <c r="B429" s="172"/>
      <c r="D429" s="173" t="s">
        <v>144</v>
      </c>
      <c r="E429" s="174" t="s">
        <v>1</v>
      </c>
      <c r="F429" s="175" t="s">
        <v>193</v>
      </c>
      <c r="H429" s="176">
        <v>16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144</v>
      </c>
      <c r="AU429" s="174" t="s">
        <v>84</v>
      </c>
      <c r="AV429" s="13" t="s">
        <v>142</v>
      </c>
      <c r="AW429" s="13" t="s">
        <v>33</v>
      </c>
      <c r="AX429" s="13" t="s">
        <v>76</v>
      </c>
      <c r="AY429" s="174" t="s">
        <v>134</v>
      </c>
    </row>
    <row r="430" spans="2:51" s="15" customFormat="1" ht="22.5">
      <c r="B430" s="189"/>
      <c r="D430" s="173" t="s">
        <v>144</v>
      </c>
      <c r="E430" s="190" t="s">
        <v>1</v>
      </c>
      <c r="F430" s="191" t="s">
        <v>726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144</v>
      </c>
      <c r="AU430" s="190" t="s">
        <v>84</v>
      </c>
      <c r="AV430" s="15" t="s">
        <v>84</v>
      </c>
      <c r="AW430" s="15" t="s">
        <v>33</v>
      </c>
      <c r="AX430" s="15" t="s">
        <v>76</v>
      </c>
      <c r="AY430" s="190" t="s">
        <v>134</v>
      </c>
    </row>
    <row r="431" spans="2:51" s="13" customFormat="1" ht="11.25">
      <c r="B431" s="172"/>
      <c r="D431" s="173" t="s">
        <v>144</v>
      </c>
      <c r="E431" s="174" t="s">
        <v>1</v>
      </c>
      <c r="F431" s="175" t="s">
        <v>142</v>
      </c>
      <c r="H431" s="176">
        <v>2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84</v>
      </c>
      <c r="AV431" s="13" t="s">
        <v>142</v>
      </c>
      <c r="AW431" s="13" t="s">
        <v>33</v>
      </c>
      <c r="AX431" s="13" t="s">
        <v>76</v>
      </c>
      <c r="AY431" s="174" t="s">
        <v>134</v>
      </c>
    </row>
    <row r="432" spans="2:51" s="15" customFormat="1" ht="11.25">
      <c r="B432" s="189"/>
      <c r="D432" s="173" t="s">
        <v>144</v>
      </c>
      <c r="E432" s="190" t="s">
        <v>1</v>
      </c>
      <c r="F432" s="191" t="s">
        <v>727</v>
      </c>
      <c r="H432" s="190" t="s">
        <v>1</v>
      </c>
      <c r="I432" s="192"/>
      <c r="L432" s="189"/>
      <c r="M432" s="193"/>
      <c r="N432" s="194"/>
      <c r="O432" s="194"/>
      <c r="P432" s="194"/>
      <c r="Q432" s="194"/>
      <c r="R432" s="194"/>
      <c r="S432" s="194"/>
      <c r="T432" s="195"/>
      <c r="AT432" s="190" t="s">
        <v>144</v>
      </c>
      <c r="AU432" s="190" t="s">
        <v>84</v>
      </c>
      <c r="AV432" s="15" t="s">
        <v>84</v>
      </c>
      <c r="AW432" s="15" t="s">
        <v>33</v>
      </c>
      <c r="AX432" s="15" t="s">
        <v>76</v>
      </c>
      <c r="AY432" s="190" t="s">
        <v>134</v>
      </c>
    </row>
    <row r="433" spans="2:51" s="13" customFormat="1" ht="11.25">
      <c r="B433" s="172"/>
      <c r="D433" s="173" t="s">
        <v>144</v>
      </c>
      <c r="E433" s="174" t="s">
        <v>1</v>
      </c>
      <c r="F433" s="175" t="s">
        <v>157</v>
      </c>
      <c r="H433" s="176">
        <v>8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84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5" customFormat="1" ht="11.25">
      <c r="B434" s="189"/>
      <c r="D434" s="173" t="s">
        <v>144</v>
      </c>
      <c r="E434" s="190" t="s">
        <v>1</v>
      </c>
      <c r="F434" s="191" t="s">
        <v>728</v>
      </c>
      <c r="H434" s="190" t="s">
        <v>1</v>
      </c>
      <c r="I434" s="192"/>
      <c r="L434" s="189"/>
      <c r="M434" s="193"/>
      <c r="N434" s="194"/>
      <c r="O434" s="194"/>
      <c r="P434" s="194"/>
      <c r="Q434" s="194"/>
      <c r="R434" s="194"/>
      <c r="S434" s="194"/>
      <c r="T434" s="195"/>
      <c r="AT434" s="190" t="s">
        <v>144</v>
      </c>
      <c r="AU434" s="190" t="s">
        <v>84</v>
      </c>
      <c r="AV434" s="15" t="s">
        <v>84</v>
      </c>
      <c r="AW434" s="15" t="s">
        <v>33</v>
      </c>
      <c r="AX434" s="15" t="s">
        <v>76</v>
      </c>
      <c r="AY434" s="190" t="s">
        <v>134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157</v>
      </c>
      <c r="H435" s="176">
        <v>8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84</v>
      </c>
      <c r="AV435" s="13" t="s">
        <v>142</v>
      </c>
      <c r="AW435" s="13" t="s">
        <v>33</v>
      </c>
      <c r="AX435" s="13" t="s">
        <v>76</v>
      </c>
      <c r="AY435" s="174" t="s">
        <v>134</v>
      </c>
    </row>
    <row r="436" spans="2:51" s="15" customFormat="1" ht="11.25">
      <c r="B436" s="189"/>
      <c r="D436" s="173" t="s">
        <v>144</v>
      </c>
      <c r="E436" s="190" t="s">
        <v>1</v>
      </c>
      <c r="F436" s="191" t="s">
        <v>729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144</v>
      </c>
      <c r="AU436" s="190" t="s">
        <v>84</v>
      </c>
      <c r="AV436" s="15" t="s">
        <v>84</v>
      </c>
      <c r="AW436" s="15" t="s">
        <v>33</v>
      </c>
      <c r="AX436" s="15" t="s">
        <v>76</v>
      </c>
      <c r="AY436" s="190" t="s">
        <v>134</v>
      </c>
    </row>
    <row r="437" spans="2:51" s="13" customFormat="1" ht="11.25">
      <c r="B437" s="172"/>
      <c r="D437" s="173" t="s">
        <v>144</v>
      </c>
      <c r="E437" s="174" t="s">
        <v>1</v>
      </c>
      <c r="F437" s="175" t="s">
        <v>157</v>
      </c>
      <c r="H437" s="176">
        <v>8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84</v>
      </c>
      <c r="AV437" s="13" t="s">
        <v>142</v>
      </c>
      <c r="AW437" s="13" t="s">
        <v>33</v>
      </c>
      <c r="AX437" s="13" t="s">
        <v>76</v>
      </c>
      <c r="AY437" s="174" t="s">
        <v>134</v>
      </c>
    </row>
    <row r="438" spans="2:51" s="14" customFormat="1" ht="11.25">
      <c r="B438" s="181"/>
      <c r="D438" s="173" t="s">
        <v>144</v>
      </c>
      <c r="E438" s="182" t="s">
        <v>1</v>
      </c>
      <c r="F438" s="183" t="s">
        <v>149</v>
      </c>
      <c r="H438" s="184">
        <v>58</v>
      </c>
      <c r="I438" s="185"/>
      <c r="L438" s="181"/>
      <c r="M438" s="186"/>
      <c r="N438" s="187"/>
      <c r="O438" s="187"/>
      <c r="P438" s="187"/>
      <c r="Q438" s="187"/>
      <c r="R438" s="187"/>
      <c r="S438" s="187"/>
      <c r="T438" s="188"/>
      <c r="AT438" s="182" t="s">
        <v>144</v>
      </c>
      <c r="AU438" s="182" t="s">
        <v>84</v>
      </c>
      <c r="AV438" s="14" t="s">
        <v>141</v>
      </c>
      <c r="AW438" s="14" t="s">
        <v>33</v>
      </c>
      <c r="AX438" s="14" t="s">
        <v>84</v>
      </c>
      <c r="AY438" s="182" t="s">
        <v>134</v>
      </c>
    </row>
    <row r="439" spans="1:65" s="2" customFormat="1" ht="16.5" customHeight="1">
      <c r="A439" s="32"/>
      <c r="B439" s="157"/>
      <c r="C439" s="158">
        <v>154</v>
      </c>
      <c r="D439" s="158" t="s">
        <v>137</v>
      </c>
      <c r="E439" s="159" t="s">
        <v>730</v>
      </c>
      <c r="F439" s="160" t="s">
        <v>731</v>
      </c>
      <c r="G439" s="161" t="s">
        <v>720</v>
      </c>
      <c r="H439" s="162">
        <v>14</v>
      </c>
      <c r="I439" s="163"/>
      <c r="J439" s="164">
        <f>ROUND(I439*H439,2)</f>
        <v>0</v>
      </c>
      <c r="K439" s="165"/>
      <c r="L439" s="33"/>
      <c r="M439" s="166" t="s">
        <v>1</v>
      </c>
      <c r="N439" s="167" t="s">
        <v>42</v>
      </c>
      <c r="O439" s="58"/>
      <c r="P439" s="168">
        <f>O439*H439</f>
        <v>0</v>
      </c>
      <c r="Q439" s="168">
        <v>0</v>
      </c>
      <c r="R439" s="168">
        <f>Q439*H439</f>
        <v>0</v>
      </c>
      <c r="S439" s="168">
        <v>0</v>
      </c>
      <c r="T439" s="169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70" t="s">
        <v>721</v>
      </c>
      <c r="AT439" s="170" t="s">
        <v>137</v>
      </c>
      <c r="AU439" s="170" t="s">
        <v>84</v>
      </c>
      <c r="AY439" s="17" t="s">
        <v>134</v>
      </c>
      <c r="BE439" s="171">
        <f>IF(N439="základní",J439,0)</f>
        <v>0</v>
      </c>
      <c r="BF439" s="171">
        <f>IF(N439="snížená",J439,0)</f>
        <v>0</v>
      </c>
      <c r="BG439" s="171">
        <f>IF(N439="zákl. přenesená",J439,0)</f>
        <v>0</v>
      </c>
      <c r="BH439" s="171">
        <f>IF(N439="sníž. přenesená",J439,0)</f>
        <v>0</v>
      </c>
      <c r="BI439" s="171">
        <f>IF(N439="nulová",J439,0)</f>
        <v>0</v>
      </c>
      <c r="BJ439" s="17" t="s">
        <v>142</v>
      </c>
      <c r="BK439" s="171">
        <f>ROUND(I439*H439,2)</f>
        <v>0</v>
      </c>
      <c r="BL439" s="17" t="s">
        <v>721</v>
      </c>
      <c r="BM439" s="170" t="s">
        <v>732</v>
      </c>
    </row>
    <row r="440" spans="2:51" s="15" customFormat="1" ht="22.5">
      <c r="B440" s="189"/>
      <c r="D440" s="173" t="s">
        <v>144</v>
      </c>
      <c r="E440" s="190" t="s">
        <v>1</v>
      </c>
      <c r="F440" s="191" t="s">
        <v>733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84</v>
      </c>
      <c r="AV440" s="15" t="s">
        <v>84</v>
      </c>
      <c r="AW440" s="15" t="s">
        <v>33</v>
      </c>
      <c r="AX440" s="15" t="s">
        <v>76</v>
      </c>
      <c r="AY440" s="190" t="s">
        <v>134</v>
      </c>
    </row>
    <row r="441" spans="2:51" s="13" customFormat="1" ht="11.25">
      <c r="B441" s="172"/>
      <c r="D441" s="173" t="s">
        <v>144</v>
      </c>
      <c r="E441" s="174" t="s">
        <v>1</v>
      </c>
      <c r="F441" s="175" t="s">
        <v>157</v>
      </c>
      <c r="H441" s="176">
        <v>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84</v>
      </c>
      <c r="AV441" s="13" t="s">
        <v>142</v>
      </c>
      <c r="AW441" s="13" t="s">
        <v>33</v>
      </c>
      <c r="AX441" s="13" t="s">
        <v>76</v>
      </c>
      <c r="AY441" s="174" t="s">
        <v>134</v>
      </c>
    </row>
    <row r="442" spans="2:51" s="15" customFormat="1" ht="11.25">
      <c r="B442" s="189"/>
      <c r="D442" s="173" t="s">
        <v>144</v>
      </c>
      <c r="E442" s="190" t="s">
        <v>1</v>
      </c>
      <c r="F442" s="191" t="s">
        <v>734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84</v>
      </c>
      <c r="AV442" s="15" t="s">
        <v>84</v>
      </c>
      <c r="AW442" s="15" t="s">
        <v>33</v>
      </c>
      <c r="AX442" s="15" t="s">
        <v>76</v>
      </c>
      <c r="AY442" s="190" t="s">
        <v>134</v>
      </c>
    </row>
    <row r="443" spans="2:51" s="13" customFormat="1" ht="11.25">
      <c r="B443" s="172"/>
      <c r="D443" s="173" t="s">
        <v>144</v>
      </c>
      <c r="E443" s="174" t="s">
        <v>1</v>
      </c>
      <c r="F443" s="175" t="s">
        <v>146</v>
      </c>
      <c r="H443" s="176">
        <v>6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84</v>
      </c>
      <c r="AV443" s="13" t="s">
        <v>142</v>
      </c>
      <c r="AW443" s="13" t="s">
        <v>33</v>
      </c>
      <c r="AX443" s="13" t="s">
        <v>76</v>
      </c>
      <c r="AY443" s="174" t="s">
        <v>134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149</v>
      </c>
      <c r="H444" s="184">
        <v>14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84</v>
      </c>
      <c r="AV444" s="14" t="s">
        <v>141</v>
      </c>
      <c r="AW444" s="14" t="s">
        <v>33</v>
      </c>
      <c r="AX444" s="14" t="s">
        <v>84</v>
      </c>
      <c r="AY444" s="182" t="s">
        <v>134</v>
      </c>
    </row>
    <row r="445" spans="1:65" s="2" customFormat="1" ht="16.5" customHeight="1">
      <c r="A445" s="32"/>
      <c r="B445" s="157"/>
      <c r="C445" s="158">
        <v>155</v>
      </c>
      <c r="D445" s="158" t="s">
        <v>137</v>
      </c>
      <c r="E445" s="159" t="s">
        <v>735</v>
      </c>
      <c r="F445" s="160" t="s">
        <v>736</v>
      </c>
      <c r="G445" s="161" t="s">
        <v>720</v>
      </c>
      <c r="H445" s="162">
        <v>4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</v>
      </c>
      <c r="R445" s="168">
        <f>Q445*H445</f>
        <v>0</v>
      </c>
      <c r="S445" s="168">
        <v>0</v>
      </c>
      <c r="T445" s="169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721</v>
      </c>
      <c r="AT445" s="170" t="s">
        <v>137</v>
      </c>
      <c r="AU445" s="170" t="s">
        <v>84</v>
      </c>
      <c r="AY445" s="17" t="s">
        <v>134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721</v>
      </c>
      <c r="BM445" s="170" t="s">
        <v>737</v>
      </c>
    </row>
    <row r="446" spans="2:51" s="15" customFormat="1" ht="11.25">
      <c r="B446" s="189"/>
      <c r="D446" s="173" t="s">
        <v>144</v>
      </c>
      <c r="E446" s="190" t="s">
        <v>1</v>
      </c>
      <c r="F446" s="191" t="s">
        <v>738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84</v>
      </c>
      <c r="AV446" s="15" t="s">
        <v>84</v>
      </c>
      <c r="AW446" s="15" t="s">
        <v>33</v>
      </c>
      <c r="AX446" s="15" t="s">
        <v>76</v>
      </c>
      <c r="AY446" s="190" t="s">
        <v>134</v>
      </c>
    </row>
    <row r="447" spans="2:51" s="13" customFormat="1" ht="11.25">
      <c r="B447" s="172"/>
      <c r="D447" s="173" t="s">
        <v>144</v>
      </c>
      <c r="E447" s="174" t="s">
        <v>1</v>
      </c>
      <c r="F447" s="175" t="s">
        <v>141</v>
      </c>
      <c r="H447" s="176">
        <v>4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84</v>
      </c>
      <c r="AV447" s="13" t="s">
        <v>142</v>
      </c>
      <c r="AW447" s="13" t="s">
        <v>33</v>
      </c>
      <c r="AX447" s="13" t="s">
        <v>84</v>
      </c>
      <c r="AY447" s="174" t="s">
        <v>134</v>
      </c>
    </row>
    <row r="448" spans="1:65" s="2" customFormat="1" ht="16.5" customHeight="1">
      <c r="A448" s="32"/>
      <c r="B448" s="157"/>
      <c r="C448" s="158">
        <v>156</v>
      </c>
      <c r="D448" s="158" t="s">
        <v>137</v>
      </c>
      <c r="E448" s="159" t="s">
        <v>739</v>
      </c>
      <c r="F448" s="160" t="s">
        <v>740</v>
      </c>
      <c r="G448" s="161" t="s">
        <v>720</v>
      </c>
      <c r="H448" s="162">
        <v>4</v>
      </c>
      <c r="I448" s="163"/>
      <c r="J448" s="164">
        <f>ROUND(I448*H448,2)</f>
        <v>0</v>
      </c>
      <c r="K448" s="165"/>
      <c r="L448" s="33"/>
      <c r="M448" s="166" t="s">
        <v>1</v>
      </c>
      <c r="N448" s="167" t="s">
        <v>42</v>
      </c>
      <c r="O448" s="58"/>
      <c r="P448" s="168">
        <f>O448*H448</f>
        <v>0</v>
      </c>
      <c r="Q448" s="168">
        <v>0</v>
      </c>
      <c r="R448" s="168">
        <f>Q448*H448</f>
        <v>0</v>
      </c>
      <c r="S448" s="168">
        <v>0</v>
      </c>
      <c r="T448" s="169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70" t="s">
        <v>721</v>
      </c>
      <c r="AT448" s="170" t="s">
        <v>137</v>
      </c>
      <c r="AU448" s="170" t="s">
        <v>84</v>
      </c>
      <c r="AY448" s="17" t="s">
        <v>134</v>
      </c>
      <c r="BE448" s="171">
        <f>IF(N448="základní",J448,0)</f>
        <v>0</v>
      </c>
      <c r="BF448" s="171">
        <f>IF(N448="snížená",J448,0)</f>
        <v>0</v>
      </c>
      <c r="BG448" s="171">
        <f>IF(N448="zákl. přenesená",J448,0)</f>
        <v>0</v>
      </c>
      <c r="BH448" s="171">
        <f>IF(N448="sníž. přenesená",J448,0)</f>
        <v>0</v>
      </c>
      <c r="BI448" s="171">
        <f>IF(N448="nulová",J448,0)</f>
        <v>0</v>
      </c>
      <c r="BJ448" s="17" t="s">
        <v>142</v>
      </c>
      <c r="BK448" s="171">
        <f>ROUND(I448*H448,2)</f>
        <v>0</v>
      </c>
      <c r="BL448" s="17" t="s">
        <v>721</v>
      </c>
      <c r="BM448" s="170" t="s">
        <v>741</v>
      </c>
    </row>
    <row r="449" spans="2:51" s="15" customFormat="1" ht="11.25">
      <c r="B449" s="189"/>
      <c r="D449" s="173" t="s">
        <v>144</v>
      </c>
      <c r="E449" s="190" t="s">
        <v>1</v>
      </c>
      <c r="F449" s="191" t="s">
        <v>761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84</v>
      </c>
      <c r="AV449" s="15" t="s">
        <v>84</v>
      </c>
      <c r="AW449" s="15" t="s">
        <v>33</v>
      </c>
      <c r="AX449" s="15" t="s">
        <v>76</v>
      </c>
      <c r="AY449" s="190" t="s">
        <v>134</v>
      </c>
    </row>
    <row r="450" spans="2:51" s="13" customFormat="1" ht="11.25">
      <c r="B450" s="172"/>
      <c r="D450" s="173" t="s">
        <v>144</v>
      </c>
      <c r="E450" s="174" t="s">
        <v>1</v>
      </c>
      <c r="F450" s="175" t="s">
        <v>141</v>
      </c>
      <c r="H450" s="176">
        <v>4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84</v>
      </c>
      <c r="AV450" s="13" t="s">
        <v>142</v>
      </c>
      <c r="AW450" s="13" t="s">
        <v>33</v>
      </c>
      <c r="AX450" s="13" t="s">
        <v>84</v>
      </c>
      <c r="AY450" s="174" t="s">
        <v>134</v>
      </c>
    </row>
    <row r="451" spans="2:63" s="12" customFormat="1" ht="25.9" customHeight="1">
      <c r="B451" s="144"/>
      <c r="D451" s="145" t="s">
        <v>75</v>
      </c>
      <c r="E451" s="146" t="s">
        <v>742</v>
      </c>
      <c r="F451" s="146" t="s">
        <v>743</v>
      </c>
      <c r="I451" s="147"/>
      <c r="J451" s="148">
        <f>BK451</f>
        <v>0</v>
      </c>
      <c r="L451" s="144"/>
      <c r="M451" s="149"/>
      <c r="N451" s="150"/>
      <c r="O451" s="150"/>
      <c r="P451" s="151">
        <f>P452+P454</f>
        <v>0</v>
      </c>
      <c r="Q451" s="150"/>
      <c r="R451" s="151">
        <f>R452+R454</f>
        <v>0</v>
      </c>
      <c r="S451" s="150"/>
      <c r="T451" s="152">
        <f>T452+T454</f>
        <v>0</v>
      </c>
      <c r="AR451" s="145" t="s">
        <v>150</v>
      </c>
      <c r="AT451" s="153" t="s">
        <v>75</v>
      </c>
      <c r="AU451" s="153" t="s">
        <v>76</v>
      </c>
      <c r="AY451" s="145" t="s">
        <v>134</v>
      </c>
      <c r="BK451" s="154">
        <f>BK452+BK454</f>
        <v>0</v>
      </c>
    </row>
    <row r="452" spans="2:63" s="12" customFormat="1" ht="22.9" customHeight="1">
      <c r="B452" s="144"/>
      <c r="D452" s="145" t="s">
        <v>75</v>
      </c>
      <c r="E452" s="155" t="s">
        <v>744</v>
      </c>
      <c r="F452" s="155" t="s">
        <v>745</v>
      </c>
      <c r="I452" s="147"/>
      <c r="J452" s="156">
        <f>BK452</f>
        <v>0</v>
      </c>
      <c r="L452" s="144"/>
      <c r="M452" s="149"/>
      <c r="N452" s="150"/>
      <c r="O452" s="150"/>
      <c r="P452" s="151">
        <f>P453</f>
        <v>0</v>
      </c>
      <c r="Q452" s="150"/>
      <c r="R452" s="151">
        <f>R453</f>
        <v>0</v>
      </c>
      <c r="S452" s="150"/>
      <c r="T452" s="152">
        <f>T453</f>
        <v>0</v>
      </c>
      <c r="AR452" s="145" t="s">
        <v>150</v>
      </c>
      <c r="AT452" s="153" t="s">
        <v>75</v>
      </c>
      <c r="AU452" s="153" t="s">
        <v>84</v>
      </c>
      <c r="AY452" s="145" t="s">
        <v>134</v>
      </c>
      <c r="BK452" s="154">
        <f>BK453</f>
        <v>0</v>
      </c>
    </row>
    <row r="453" spans="1:65" s="2" customFormat="1" ht="16.5" customHeight="1">
      <c r="A453" s="32"/>
      <c r="B453" s="157"/>
      <c r="C453" s="158">
        <v>157</v>
      </c>
      <c r="D453" s="158" t="s">
        <v>137</v>
      </c>
      <c r="E453" s="159" t="s">
        <v>746</v>
      </c>
      <c r="F453" s="160" t="s">
        <v>745</v>
      </c>
      <c r="G453" s="161" t="s">
        <v>344</v>
      </c>
      <c r="H453" s="162">
        <v>1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</v>
      </c>
      <c r="R453" s="168">
        <f>Q453*H453</f>
        <v>0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747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747</v>
      </c>
      <c r="BM453" s="170" t="s">
        <v>748</v>
      </c>
    </row>
    <row r="454" spans="2:63" s="12" customFormat="1" ht="22.9" customHeight="1">
      <c r="B454" s="144"/>
      <c r="D454" s="145" t="s">
        <v>75</v>
      </c>
      <c r="E454" s="155" t="s">
        <v>749</v>
      </c>
      <c r="F454" s="155" t="s">
        <v>750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150</v>
      </c>
      <c r="AT454" s="153" t="s">
        <v>75</v>
      </c>
      <c r="AU454" s="153" t="s">
        <v>84</v>
      </c>
      <c r="AY454" s="145" t="s">
        <v>134</v>
      </c>
      <c r="BK454" s="154">
        <f>BK455</f>
        <v>0</v>
      </c>
    </row>
    <row r="455" spans="1:65" s="2" customFormat="1" ht="16.5" customHeight="1">
      <c r="A455" s="32"/>
      <c r="B455" s="157"/>
      <c r="C455" s="158">
        <v>158</v>
      </c>
      <c r="D455" s="158" t="s">
        <v>137</v>
      </c>
      <c r="E455" s="159" t="s">
        <v>751</v>
      </c>
      <c r="F455" s="160" t="s">
        <v>750</v>
      </c>
      <c r="G455" s="161" t="s">
        <v>344</v>
      </c>
      <c r="H455" s="162">
        <v>1</v>
      </c>
      <c r="I455" s="163"/>
      <c r="J455" s="164">
        <f>ROUND(I455*H455,2)</f>
        <v>0</v>
      </c>
      <c r="K455" s="165"/>
      <c r="L455" s="33"/>
      <c r="M455" s="207" t="s">
        <v>1</v>
      </c>
      <c r="N455" s="208" t="s">
        <v>42</v>
      </c>
      <c r="O455" s="209"/>
      <c r="P455" s="210">
        <f>O455*H455</f>
        <v>0</v>
      </c>
      <c r="Q455" s="210">
        <v>0</v>
      </c>
      <c r="R455" s="210">
        <f>Q455*H455</f>
        <v>0</v>
      </c>
      <c r="S455" s="210">
        <v>0</v>
      </c>
      <c r="T455" s="211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747</v>
      </c>
      <c r="AT455" s="170" t="s">
        <v>137</v>
      </c>
      <c r="AU455" s="170" t="s">
        <v>142</v>
      </c>
      <c r="AY455" s="17" t="s">
        <v>134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142</v>
      </c>
      <c r="BK455" s="171">
        <f>ROUND(I455*H455,2)</f>
        <v>0</v>
      </c>
      <c r="BL455" s="17" t="s">
        <v>747</v>
      </c>
      <c r="BM455" s="170" t="s">
        <v>752</v>
      </c>
    </row>
    <row r="456" spans="1:31" s="2" customFormat="1" ht="6.95" customHeight="1">
      <c r="A456" s="32"/>
      <c r="B456" s="47"/>
      <c r="C456" s="48"/>
      <c r="D456" s="48"/>
      <c r="E456" s="48"/>
      <c r="F456" s="48"/>
      <c r="G456" s="48"/>
      <c r="H456" s="48"/>
      <c r="I456" s="116"/>
      <c r="J456" s="48"/>
      <c r="K456" s="48"/>
      <c r="L456" s="33"/>
      <c r="M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</row>
    <row r="457" ht="11.25"/>
    <row r="458" ht="11.25"/>
    <row r="459" ht="11.25"/>
    <row r="460" ht="11.25"/>
    <row r="461" ht="11.25"/>
    <row r="462" ht="11.25"/>
    <row r="463" ht="11.25"/>
    <row r="464" ht="11.25"/>
  </sheetData>
  <autoFilter ref="C141:K45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2022-02-08T12:17:36Z</cp:lastPrinted>
  <dcterms:created xsi:type="dcterms:W3CDTF">2020-06-02T05:26:04Z</dcterms:created>
  <dcterms:modified xsi:type="dcterms:W3CDTF">2022-02-08T12:17:50Z</dcterms:modified>
  <cp:category/>
  <cp:version/>
  <cp:contentType/>
  <cp:contentStatus/>
</cp:coreProperties>
</file>