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495" windowWidth="51195" windowHeight="28305" activeTab="2"/>
  </bookViews>
  <sheets>
    <sheet name="Rekapitulace stavby" sheetId="1" r:id="rId1"/>
    <sheet name="2102901 - Stavební část" sheetId="2" r:id="rId2"/>
    <sheet name="2102902 - Vedlejší a osta..." sheetId="3" r:id="rId3"/>
    <sheet name="Pokyny pro vyplnění" sheetId="4" r:id="rId4"/>
  </sheets>
  <definedNames>
    <definedName name="_xlnm._FilterDatabase" localSheetId="1" hidden="1">'2102901 - Stavební část'!$C$91:$K$209</definedName>
    <definedName name="_xlnm._FilterDatabase" localSheetId="2" hidden="1">'2102902 - Vedlejší a osta...'!$C$82:$K$105</definedName>
    <definedName name="_xlnm.Print_Area" localSheetId="1">'2102901 - Stavební část'!$C$4:$J$39,'2102901 - Stavební část'!$C$45:$J$73,'2102901 - Stavební část'!$C$79:$K$209</definedName>
    <definedName name="_xlnm.Print_Area" localSheetId="2">'2102902 - Vedlejší a osta...'!$C$4:$J$39,'2102902 - Vedlejší a osta...'!$C$45:$J$64,'2102902 - Vedlejší a osta...'!$C$70:$K$105</definedName>
    <definedName name="_xlnm.Print_Area" localSheetId="3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stavby'!$C$42:$AQ$57</definedName>
    <definedName name="_xlnm.Print_Titles" localSheetId="0">'Rekapitulace stavby'!$52:$52</definedName>
    <definedName name="_xlnm.Print_Titles" localSheetId="1">'2102901 - Stavební část'!$91:$91</definedName>
    <definedName name="_xlnm.Print_Titles" localSheetId="2">'2102902 - Vedlejší a osta...'!$82:$82</definedName>
  </definedNames>
  <calcPr calcId="191029"/>
  <extLst/>
</workbook>
</file>

<file path=xl/sharedStrings.xml><?xml version="1.0" encoding="utf-8"?>
<sst xmlns="http://schemas.openxmlformats.org/spreadsheetml/2006/main" count="2154" uniqueCount="614">
  <si>
    <t>Export Komplet</t>
  </si>
  <si>
    <t>VZ</t>
  </si>
  <si>
    <t>2.0</t>
  </si>
  <si>
    <t/>
  </si>
  <si>
    <t>False</t>
  </si>
  <si>
    <t>{f2c1eb97-98b3-4c09-afae-fecd781c1c64}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</si>
  <si>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</si>
  <si>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</si>
  <si>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</si>
  <si>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</si>
  <si>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</si>
  <si>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</si>
  <si>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</si>
  <si>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</si>
  <si>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</si>
  <si>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21029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</si>
  <si>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</si>
  <si>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</si>
  <si>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Úprava objektu MŠ Volgogradská 4</t>
  </si>
  <si>
    <t>KSO:</t>
  </si>
  <si>
    <t>801 31 13</t>
  </si>
  <si>
    <t>CC-CZ:</t>
  </si>
  <si>
    <t>Místo:</t>
  </si>
  <si>
    <t>Ostrava-Jih-Zábřeh</t>
  </si>
  <si>
    <t>Datum:</t>
  </si>
  <si>
    <t>28. 7. 2021</t>
  </si>
  <si>
    <t>CZ-CPV:</t>
  </si>
  <si>
    <t>45214100-1stav.práce</t>
  </si>
  <si>
    <t>Zadavatel:</t>
  </si>
  <si>
    <t>IČ:</t>
  </si>
  <si>
    <t>Statutární město Ostrava</t>
  </si>
  <si>
    <t>DIČ:</t>
  </si>
  <si>
    <t>Uchazeč:</t>
  </si>
  <si>
    <t>Vyplň údaj</t>
  </si>
  <si>
    <t>Projektant:</t>
  </si>
  <si>
    <t>ArchiBIM, ing Ivona Szotkowská</t>
  </si>
  <si>
    <t>True</t>
  </si>
  <si>
    <t>Zpracovatel:</t>
  </si>
  <si>
    <t>Anna Mužná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</si>
  <si>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</si>
  <si>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</si>
  <si>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</si>
  <si>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</si>
  <si>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</si>
  <si>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</si>
  <si>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</si>
  <si>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</si>
  <si>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</si>
  <si>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</si>
  <si>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</si>
  <si>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</si>
  <si>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</si>
  <si>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</si>
  <si>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</si>
  <si>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</si>
  <si>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</si>
  <si>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</si>
  <si>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</si>
  <si>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</si>
  <si>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</si>
  <si>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</si>
  <si>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</si>
  <si>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</si>
  <si>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</si>
  <si>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</si>
  <si>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</si>
  <si>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</si>
  <si>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</si>
  <si>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</si>
  <si>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</si>
  <si>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</si>
  <si>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</si>
  <si>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</si>
  <si>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</si>
  <si>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</si>
  <si>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</si>
  <si>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</si>
  <si>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</si>
  <si>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</si>
  <si>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</si>
  <si>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2102901</t>
  </si>
  <si>
    <t>Stavební část</t>
  </si>
  <si>
    <t>STA</t>
  </si>
  <si>
    <t>1</t>
  </si>
  <si>
    <t>{0b7cffac-bf6d-4bf8-9c47-a2e9d9d2f60e}</t>
  </si>
  <si>
    <t>2</t>
  </si>
  <si>
    <t>2102902</t>
  </si>
  <si>
    <t>Vedlejší a ostatní náklady</t>
  </si>
  <si>
    <t>{8fa866fe-aa55-4b35-92e1-6cd89deb8aea}</t>
  </si>
  <si>
    <t>KRYCÍ LIST SOUPISU PRACÍ</t>
  </si>
  <si>
    <t>Objekt:</t>
  </si>
  <si>
    <t>2102901 - Stavební část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</si>
  <si>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</si>
  <si>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</si>
  <si>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</si>
  <si>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</si>
  <si>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</si>
  <si>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</si>
  <si>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</si>
  <si>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</si>
  <si>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</si>
  <si>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</si>
  <si>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</si>
  <si>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</si>
  <si>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</si>
  <si>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</si>
  <si>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767 - Konstrukce zámečnické</t>
  </si>
  <si>
    <t xml:space="preserve">    771 - Podlahy z dlaždic</t>
  </si>
  <si>
    <t xml:space="preserve">    783 - Dokončovací práce - nátěry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</si>
  <si>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</si>
  <si>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</si>
  <si>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</si>
  <si>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</si>
  <si>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</si>
  <si>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</si>
  <si>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</si>
  <si>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</si>
  <si>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</si>
  <si>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</si>
  <si>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</si>
  <si>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</si>
  <si>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</si>
  <si>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</si>
  <si>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</si>
  <si>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</si>
  <si>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</si>
  <si>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</si>
  <si>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122251103</t>
  </si>
  <si>
    <t>Odkopávky a prokopávky nezapažené strojně v hornině třídy těžitelnosti I skupiny 3 přes 50 do 100 m3</t>
  </si>
  <si>
    <t>m3</t>
  </si>
  <si>
    <t>CS ÚRS 2021 02</t>
  </si>
  <si>
    <t>4</t>
  </si>
  <si>
    <t>-1686143904</t>
  </si>
  <si>
    <t>Online PSC</t>
  </si>
  <si>
    <t>https://podminky.urs.cz/item/CS_URS_2021_02/122251103</t>
  </si>
  <si>
    <t>VV</t>
  </si>
  <si>
    <t>zemina pro zásyp ze zemníku</t>
  </si>
  <si>
    <t>78,54</t>
  </si>
  <si>
    <t>M</t>
  </si>
  <si>
    <t>10364100</t>
  </si>
  <si>
    <t>zemina pro terénní úpravy - tříděná</t>
  </si>
  <si>
    <t>t</t>
  </si>
  <si>
    <t>8</t>
  </si>
  <si>
    <t>-1634296013</t>
  </si>
  <si>
    <t>78,54*1,7</t>
  </si>
  <si>
    <t>3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</si>
  <si>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</si>
  <si>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</si>
  <si>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-1512378904</t>
  </si>
  <si>
    <t>https://podminky.urs.cz/item/CS_URS_2021_02/162751117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</si>
  <si>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</si>
  <si>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</si>
  <si>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115916882</t>
  </si>
  <si>
    <t>https://podminky.urs.cz/item/CS_URS_2021_02/162751119</t>
  </si>
  <si>
    <t>78,540*5</t>
  </si>
  <si>
    <t>5</t>
  </si>
  <si>
    <t>174151101</t>
  </si>
  <si>
    <t>Zásyp sypaninou z jakékoliv horniny strojně s uložením výkopku ve vrstvách se zhutněním jam, šachet, rýh nebo kolem objektů v těchto vykopávkách</t>
  </si>
  <si>
    <t>891097240</t>
  </si>
  <si>
    <t>https://podminky.urs.cz/item/CS_URS_2021_02/174151101</t>
  </si>
  <si>
    <t>6</t>
  </si>
  <si>
    <t>181411141</t>
  </si>
  <si>
    <t>Založení trávníku na půdě předem připravené plochy do 1000 m2 výsevem včetně utažení parterového v rovině nebo na svahu do 1:5</t>
  </si>
  <si>
    <t>m2</t>
  </si>
  <si>
    <t>-1923971740</t>
  </si>
  <si>
    <t>https://podminky.urs.cz/item/CS_URS_2021_02/181411141</t>
  </si>
  <si>
    <t>7</t>
  </si>
  <si>
    <t>00572420</t>
  </si>
  <si>
    <t>osivo směs travní parková okrasná</t>
  </si>
  <si>
    <t>kg</t>
  </si>
  <si>
    <t>-756133624</t>
  </si>
  <si>
    <t>37,8*0,02 'Přepočtené koeficientem množství</t>
  </si>
  <si>
    <t>181912111</t>
  </si>
  <si>
    <t>Úprava pláně vyrovnáním výškových rozdílů ručně v hornině třídy těžitelnosti I skupiny 3 bez zhutnění</t>
  </si>
  <si>
    <t>-1596320254</t>
  </si>
  <si>
    <t>https://podminky.urs.cz/item/CS_URS_2021_02/181912111</t>
  </si>
  <si>
    <t>5,4*7,0</t>
  </si>
  <si>
    <t>Svislé a kompletní konstrukce</t>
  </si>
  <si>
    <t>9</t>
  </si>
  <si>
    <t>342272235</t>
  </si>
  <si>
    <t>Příčky z pórobetonových tvárnic hladkých na tenké maltové lože objemová hmotnost do 500 kg/m3, tloušťka příčky 125 mm</t>
  </si>
  <si>
    <t>1659867475</t>
  </si>
  <si>
    <t>https://podminky.urs.cz/item/CS_URS_2021_02/342272235</t>
  </si>
  <si>
    <t>5,055*1,0</t>
  </si>
  <si>
    <t>Vodorovné konstrukce</t>
  </si>
  <si>
    <t>10</t>
  </si>
  <si>
    <t>451577877</t>
  </si>
  <si>
    <t>Podklad nebo lože pod dlažbu (přídlažbu) v ploše vodorovné nebo ve sklonu do 1:5, tloušťky od 30 do 100 mm ze štěrkopísku</t>
  </si>
  <si>
    <t>1450424792</t>
  </si>
  <si>
    <t>https://podminky.urs.cz/item/CS_URS_2021_02/451577877</t>
  </si>
  <si>
    <t>(1,25+5,6)*0,5</t>
  </si>
  <si>
    <t>Úpravy povrchů, podlahy a osazování výplní</t>
  </si>
  <si>
    <t>11</t>
  </si>
  <si>
    <t>622151001</t>
  </si>
  <si>
    <t>Penetrační nátěr vnějších pastovitých tenkovrstvých omítek akrylátový univerzální stěn</t>
  </si>
  <si>
    <t>-717349732</t>
  </si>
  <si>
    <t>https://podminky.urs.cz/item/CS_URS_2021_02/622151001</t>
  </si>
  <si>
    <t>3,27</t>
  </si>
  <si>
    <t>12</t>
  </si>
  <si>
    <t>622211001</t>
  </si>
  <si>
    <t>Montáž kontaktního zateplení lepením a mechanickým kotvením z polystyrenových desek na vnější stěny, na podklad betonový nebo z lehčeného betonu, z tvárnic keramických nebo vápenopískových, tloušťky desek do 40 mm</t>
  </si>
  <si>
    <t>-1362050329</t>
  </si>
  <si>
    <t>https://podminky.urs.cz/item/CS_URS_2021_02/622211001</t>
  </si>
  <si>
    <t>5,05*0,55</t>
  </si>
  <si>
    <t>13</t>
  </si>
  <si>
    <t>28376012</t>
  </si>
  <si>
    <t>deska perimetrická fasádní soklová 150kPa λ=0,035 tl 40mm</t>
  </si>
  <si>
    <t>-418229707</t>
  </si>
  <si>
    <t>2,778*1,05 'Přepočtené koeficientem množství</t>
  </si>
  <si>
    <t>14</t>
  </si>
  <si>
    <t>622211041</t>
  </si>
  <si>
    <t>Montáž kontaktního zateplení lepením a mechanickým kotvením z polystyrenových desek na vnější stěny, na podklad betonový nebo z lehčeného betonu, z tvárnic keramických nebo vápenopískových, tloušťky desek přes 160 do 200 mm</t>
  </si>
  <si>
    <t>1713471125</t>
  </si>
  <si>
    <t>https://podminky.urs.cz/item/CS_URS_2021_02/622211041</t>
  </si>
  <si>
    <t>5,45*1,25</t>
  </si>
  <si>
    <t>28376023</t>
  </si>
  <si>
    <t>deska perimetrická fasádní soklová 150kPa λ=0,035 tl 200mm</t>
  </si>
  <si>
    <t>1736299036</t>
  </si>
  <si>
    <t>6,813*1,05 'Přepočtené koeficientem množství</t>
  </si>
  <si>
    <t>16</t>
  </si>
  <si>
    <t>622511112</t>
  </si>
  <si>
    <t>Omítka tenkovrstvá akrylátová vnějších ploch probarvená bez penetrace mozaiková střednězrnná stěn</t>
  </si>
  <si>
    <t>1973256688</t>
  </si>
  <si>
    <t>https://podminky.urs.cz/item/CS_URS_2021_02/622511112</t>
  </si>
  <si>
    <t>5,45*0,6</t>
  </si>
  <si>
    <t>17</t>
  </si>
  <si>
    <t>637211121</t>
  </si>
  <si>
    <t>Okapový chodník z dlaždic betonových se zalitím spár cementovou maltou do písku, tl. dlaždic 40 mm</t>
  </si>
  <si>
    <t>1682508116</t>
  </si>
  <si>
    <t>https://podminky.urs.cz/item/CS_URS_2021_02/637211121</t>
  </si>
  <si>
    <t>Ostatní konstrukce a práce, bourání</t>
  </si>
  <si>
    <t>18</t>
  </si>
  <si>
    <t>981013716</t>
  </si>
  <si>
    <t>Demolice budov těžkými mechanizačními prostředky z monolitického nebo montovaného železobetonu včetně výplňového zdiva, s podílem konstrukcí přes 30 do 35 %</t>
  </si>
  <si>
    <t>-997896565</t>
  </si>
  <si>
    <t>https://podminky.urs.cz/item/CS_URS_2021_02/981013716</t>
  </si>
  <si>
    <t>5,45*5,0*2,7+5,32*1,55*2,4</t>
  </si>
  <si>
    <t>997</t>
  </si>
  <si>
    <t>Přesun sutě</t>
  </si>
  <si>
    <t>19</t>
  </si>
  <si>
    <t>997006512</t>
  </si>
  <si>
    <t>Vodorovná doprava suti na skládku s naložením na dopravní prostředek a složením přes 100 m do 1 km</t>
  </si>
  <si>
    <t>809718006</t>
  </si>
  <si>
    <t>https://podminky.urs.cz/item/CS_URS_2021_02/997006512</t>
  </si>
  <si>
    <t>20</t>
  </si>
  <si>
    <t>997006519</t>
  </si>
  <si>
    <t>Vodorovná doprava suti na skládku s naložením na dopravní prostředek a složením Příplatek k ceně za každý další i započatý 1 km</t>
  </si>
  <si>
    <t>-894631044</t>
  </si>
  <si>
    <t>https://podminky.urs.cz/item/CS_URS_2021_02/997006519</t>
  </si>
  <si>
    <t>73,283*19</t>
  </si>
  <si>
    <t>997006551</t>
  </si>
  <si>
    <t>Hrubé urovnání suti na skládce bez zhutnění</t>
  </si>
  <si>
    <t>-1240060512</t>
  </si>
  <si>
    <t>https://podminky.urs.cz/item/CS_URS_2021_02/997006551</t>
  </si>
  <si>
    <t>22</t>
  </si>
  <si>
    <t>997013862</t>
  </si>
  <si>
    <t>Poplatek za uložení stavebního odpadu na recyklační skládce (skládkovné) z armovaného betonu zatříděného do Katalogu odpadů pod kódem 17 01 01</t>
  </si>
  <si>
    <t>-750303109</t>
  </si>
  <si>
    <t>https://podminky.urs.cz/item/CS_URS_2021_02/997013862</t>
  </si>
  <si>
    <t>998</t>
  </si>
  <si>
    <t>Přesun hmot</t>
  </si>
  <si>
    <t>23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</si>
  <si>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</si>
  <si>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</si>
  <si>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1205171942</t>
  </si>
  <si>
    <t>https://podminky.urs.cz/item/CS_URS_2021_02/998011001</t>
  </si>
  <si>
    <t>PSV</t>
  </si>
  <si>
    <t>Práce a dodávky PSV</t>
  </si>
  <si>
    <t>711</t>
  </si>
  <si>
    <t>Izolace proti vodě, vlhkosti a plynům</t>
  </si>
  <si>
    <t>24</t>
  </si>
  <si>
    <t>711112001</t>
  </si>
  <si>
    <t>Provedení izolace proti zemní vlhkosti natěradly a tmely za studena na ploše svislé S nátěrem penetračním</t>
  </si>
  <si>
    <t>227246069</t>
  </si>
  <si>
    <t>https://podminky.urs.cz/item/CS_URS_2021_02/711112001</t>
  </si>
  <si>
    <t>S1</t>
  </si>
  <si>
    <t>S2</t>
  </si>
  <si>
    <t>5,45*0,55</t>
  </si>
  <si>
    <t>Součet</t>
  </si>
  <si>
    <t>25</t>
  </si>
  <si>
    <t>11163150</t>
  </si>
  <si>
    <t>lak penetrační asfaltový</t>
  </si>
  <si>
    <t>32</t>
  </si>
  <si>
    <t>-1059713612</t>
  </si>
  <si>
    <t>9,811*0,00034 'Přepočtené koeficientem množství</t>
  </si>
  <si>
    <t>26</t>
  </si>
  <si>
    <t>711142559</t>
  </si>
  <si>
    <t>Provedení izolace proti zemní vlhkosti pásy přitavením NAIP na ploše svislé S</t>
  </si>
  <si>
    <t>1061948</t>
  </si>
  <si>
    <t>https://podminky.urs.cz/item/CS_URS_2021_02/711142559</t>
  </si>
  <si>
    <t>27</t>
  </si>
  <si>
    <t>62832001</t>
  </si>
  <si>
    <t>pás asfaltový natavitelný oxidovaný tl 3,5mm typu V60 S35 s vložkou ze skleněné rohože, s jemnozrnným minerálním posypem</t>
  </si>
  <si>
    <t>-1054770470</t>
  </si>
  <si>
    <t>9,811*1,221 'Přepočtené koeficientem množství</t>
  </si>
  <si>
    <t>28</t>
  </si>
  <si>
    <t>711161273</t>
  </si>
  <si>
    <t>Provedení izolace proti zemní vlhkosti nopovou fólií na ploše svislé S z nopové fólie</t>
  </si>
  <si>
    <t>-1120013500</t>
  </si>
  <si>
    <t>https://podminky.urs.cz/item/CS_URS_2021_02/711161273</t>
  </si>
  <si>
    <t>29</t>
  </si>
  <si>
    <t>28323516</t>
  </si>
  <si>
    <t>fólie profilovaná (nopová) drenážní HDPE s nakašírovanou filtrační textilií s výškou nopů 9mm</t>
  </si>
  <si>
    <t>1210753169</t>
  </si>
  <si>
    <t>6,813*1,221 'Přepočtené koeficientem množství</t>
  </si>
  <si>
    <t>30</t>
  </si>
  <si>
    <t>711192101</t>
  </si>
  <si>
    <t>Provedení izolace proti zemní vlhkosti hydroizolační stěrkou na ploše svislé S jednovrstvá na betonu</t>
  </si>
  <si>
    <t>785540929</t>
  </si>
  <si>
    <t>https://podminky.urs.cz/item/CS_URS_2021_02/711192101</t>
  </si>
  <si>
    <t>31</t>
  </si>
  <si>
    <t>24551030</t>
  </si>
  <si>
    <t>stěrka hydroizolační dvousložková cemento-polymerová vlákny vyztužená proti zemní vlhkosti</t>
  </si>
  <si>
    <t>-821619603</t>
  </si>
  <si>
    <t>998711101</t>
  </si>
  <si>
    <t>Přesun hmot pro izolace proti vodě, vlhkosti a plynům stanovený z hmotnosti přesunovaného materiálu vodorovná dopravní vzdálenost do 50 m v objektech výšky do 6 m</t>
  </si>
  <si>
    <t>272200130</t>
  </si>
  <si>
    <t>https://podminky.urs.cz/item/CS_URS_2021_02/998711101</t>
  </si>
  <si>
    <t>767</t>
  </si>
  <si>
    <t>Konstrukce zámečnické</t>
  </si>
  <si>
    <t>33</t>
  </si>
  <si>
    <t>767161126</t>
  </si>
  <si>
    <t>Montáž zábradlí rovného z trubek nebo tenkostěnných profilů na ocelovou konstrukci, hmotnosti 1 m zábradlí přes 20 do 30 kg</t>
  </si>
  <si>
    <t>m</t>
  </si>
  <si>
    <t>491572841</t>
  </si>
  <si>
    <t>https://podminky.urs.cz/item/CS_URS_2021_02/767161126</t>
  </si>
  <si>
    <t>34</t>
  </si>
  <si>
    <t>767161834</t>
  </si>
  <si>
    <t>Demontáž zábradlí k dalšímu použití rovného nerozebíratelný spoj hmotnosti 1 m zábradlí přes 20 kg</t>
  </si>
  <si>
    <t>1269711576</t>
  </si>
  <si>
    <t>https://podminky.urs.cz/item/CS_URS_2021_02/767161834</t>
  </si>
  <si>
    <t>5,435+4,58+1,35+5,32+1,175</t>
  </si>
  <si>
    <t>35</t>
  </si>
  <si>
    <t>767161871</t>
  </si>
  <si>
    <t>Demontáž zábradlí k dalšímu použití madel schodišťových</t>
  </si>
  <si>
    <t>-2025813793</t>
  </si>
  <si>
    <t>https://podminky.urs.cz/item/CS_URS_2021_02/767161871</t>
  </si>
  <si>
    <t>36</t>
  </si>
  <si>
    <t>7679 PRC</t>
  </si>
  <si>
    <t>Oprava stávajícího zábradlí před monttáží</t>
  </si>
  <si>
    <t>soubor</t>
  </si>
  <si>
    <t>vlastní</t>
  </si>
  <si>
    <t>-485578945</t>
  </si>
  <si>
    <t>771</t>
  </si>
  <si>
    <t>Podlahy z dlaždic</t>
  </si>
  <si>
    <t>37</t>
  </si>
  <si>
    <t>771551912</t>
  </si>
  <si>
    <t>Opravy podlah z dlaždic teracových kladených do malty, při velikosti dlaždic přes 6 do 9 ks/ m2</t>
  </si>
  <si>
    <t>kus</t>
  </si>
  <si>
    <t>-2078775995</t>
  </si>
  <si>
    <t>https://podminky.urs.cz/item/CS_URS_2021_02/771551912</t>
  </si>
  <si>
    <t>38</t>
  </si>
  <si>
    <t>59247001</t>
  </si>
  <si>
    <t>dlaždice teracová 300x300x30mm</t>
  </si>
  <si>
    <t>935836434</t>
  </si>
  <si>
    <t>1*12,221 'Přepočtené koeficientem množství</t>
  </si>
  <si>
    <t>39</t>
  </si>
  <si>
    <t>998771101</t>
  </si>
  <si>
    <t>Přesun hmot pro podlahy z dlaždic stanovený z hmotnosti přesunovaného materiálu vodorovná dopravní vzdálenost do 50 m v objektech výšky do 6 m</t>
  </si>
  <si>
    <t>-284312417</t>
  </si>
  <si>
    <t>https://podminky.urs.cz/item/CS_URS_2021_02/998771101</t>
  </si>
  <si>
    <t>783</t>
  </si>
  <si>
    <t>Dokončovací práce - nátěry</t>
  </si>
  <si>
    <t>40</t>
  </si>
  <si>
    <t>783301303</t>
  </si>
  <si>
    <t>Příprava podkladu zámečnických konstrukcí před provedením nátěru odrezivění odrezovačem bezoplachovým</t>
  </si>
  <si>
    <t>1633036040</t>
  </si>
  <si>
    <t>https://podminky.urs.cz/item/CS_URS_2021_02/783301303</t>
  </si>
  <si>
    <t>4,6*0,8*3</t>
  </si>
  <si>
    <t>41</t>
  </si>
  <si>
    <t>783314201</t>
  </si>
  <si>
    <t>Základní antikorozní nátěr zámečnických konstrukcí jednonásobný syntetický standardní</t>
  </si>
  <si>
    <t>-1199417787</t>
  </si>
  <si>
    <t>https://podminky.urs.cz/item/CS_URS_2021_02/783314201</t>
  </si>
  <si>
    <t>42</t>
  </si>
  <si>
    <t>783317101</t>
  </si>
  <si>
    <t>Krycí nátěr (email) zámečnických konstrukcí jednonásobný syntetický standardní</t>
  </si>
  <si>
    <t>50283975</t>
  </si>
  <si>
    <t>https://podminky.urs.cz/item/CS_URS_2021_02/783317101</t>
  </si>
  <si>
    <t>11,04*2</t>
  </si>
  <si>
    <t>2102902 -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</si>
  <si>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</si>
  <si>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</si>
  <si>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</si>
  <si>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</si>
  <si>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>VRN</t>
  </si>
  <si>
    <t>Vedlejší rozpočtové náklady</t>
  </si>
  <si>
    <t>VRN1</t>
  </si>
  <si>
    <t>Průzkumné, geodetické a projektové práce</t>
  </si>
  <si>
    <t>Geodetické práce před výstavbou</t>
  </si>
  <si>
    <t>1024</t>
  </si>
  <si>
    <t>-1264918259</t>
  </si>
  <si>
    <t>https://podminky.urs.cz/item/CS_URS_2021_02/3</t>
  </si>
  <si>
    <t>012303000</t>
  </si>
  <si>
    <t>Geodetické práce po výstavbě</t>
  </si>
  <si>
    <t>-1605027315</t>
  </si>
  <si>
    <t>https://podminky.urs.cz/item/CS_URS_2021_02/012303000</t>
  </si>
  <si>
    <t>013254000</t>
  </si>
  <si>
    <t>Dokumentace skutečného provedení stavby</t>
  </si>
  <si>
    <t>-408170445</t>
  </si>
  <si>
    <t>https://podminky.urs.cz/item/CS_URS_2021_02/013254000</t>
  </si>
  <si>
    <t>VRN3</t>
  </si>
  <si>
    <t>Zařízení staveniště</t>
  </si>
  <si>
    <t>032103000</t>
  </si>
  <si>
    <t>Náklady na stavební buňky</t>
  </si>
  <si>
    <t>411731450</t>
  </si>
  <si>
    <t>https://podminky.urs.cz/item/CS_URS_2021_02/032103000</t>
  </si>
  <si>
    <t>032903000</t>
  </si>
  <si>
    <t>Náklady na provoz a údržbu vybavení staveniště</t>
  </si>
  <si>
    <t>-373611995</t>
  </si>
  <si>
    <t>https://podminky.urs.cz/item/CS_URS_2021_02/032903000</t>
  </si>
  <si>
    <t>034103000</t>
  </si>
  <si>
    <t>Oplocení staveniště</t>
  </si>
  <si>
    <t>-509861394</t>
  </si>
  <si>
    <t>https://podminky.urs.cz/item/CS_URS_2021_02/034103000</t>
  </si>
  <si>
    <t>039103000</t>
  </si>
  <si>
    <t>Rozebrání, bourání a odvoz zařízení staveniště</t>
  </si>
  <si>
    <t>293385376</t>
  </si>
  <si>
    <t>https://podminky.urs.cz/item/CS_URS_2021_02/039103000</t>
  </si>
  <si>
    <t>039203000</t>
  </si>
  <si>
    <t>Úprava terénu po zrušení zařízení staveniště</t>
  </si>
  <si>
    <t>685335118</t>
  </si>
  <si>
    <t>https://podminky.urs.cz/item/CS_URS_2021_02/039203000</t>
  </si>
  <si>
    <t>VRN4</t>
  </si>
  <si>
    <t>Inženýrská činnost</t>
  </si>
  <si>
    <t>045203000</t>
  </si>
  <si>
    <t>Kompletační činnost</t>
  </si>
  <si>
    <t>-1252944570</t>
  </si>
  <si>
    <t>https://podminky.urs.cz/item/CS_URS_2021_02/045203000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</si>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</sst>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42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top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2" fillId="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8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8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30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22" fillId="4" borderId="0" xfId="0" applyFont="1" applyFill="1" applyAlignment="1">
      <alignment horizontal="left" vertical="center"/>
    </xf>
    <xf numFmtId="0" fontId="22" fillId="4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5" xfId="0" applyFont="1" applyFill="1" applyBorder="1" applyAlignment="1">
      <alignment horizontal="center" vertical="center" wrapText="1"/>
    </xf>
    <xf numFmtId="0" fontId="22" fillId="4" borderId="16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2" fillId="0" borderId="10" xfId="0" applyNumberFormat="1" applyFont="1" applyBorder="1" applyAlignment="1">
      <alignment/>
    </xf>
    <xf numFmtId="166" fontId="32" fillId="0" borderId="11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8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2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2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8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8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2" borderId="18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8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0" xfId="0" applyAlignment="1">
      <alignment vertical="top"/>
    </xf>
    <xf numFmtId="0" fontId="39" fillId="0" borderId="23" xfId="0" applyFont="1" applyBorder="1" applyAlignment="1">
      <alignment vertical="center" wrapText="1"/>
    </xf>
    <xf numFmtId="0" fontId="39" fillId="0" borderId="24" xfId="0" applyFont="1" applyBorder="1" applyAlignment="1">
      <alignment vertical="center" wrapText="1"/>
    </xf>
    <xf numFmtId="0" fontId="39" fillId="0" borderId="25" xfId="0" applyFont="1" applyBorder="1" applyAlignment="1">
      <alignment vertical="center" wrapText="1"/>
    </xf>
    <xf numFmtId="0" fontId="39" fillId="0" borderId="26" xfId="0" applyFont="1" applyBorder="1" applyAlignment="1">
      <alignment horizontal="center" vertical="center" wrapText="1"/>
    </xf>
    <xf numFmtId="0" fontId="39" fillId="0" borderId="27" xfId="0" applyFont="1" applyBorder="1" applyAlignment="1">
      <alignment horizontal="center" vertical="center" wrapText="1"/>
    </xf>
    <xf numFmtId="0" fontId="39" fillId="0" borderId="26" xfId="0" applyFont="1" applyBorder="1" applyAlignment="1">
      <alignment vertical="center" wrapText="1"/>
    </xf>
    <xf numFmtId="0" fontId="39" fillId="0" borderId="27" xfId="0" applyFont="1" applyBorder="1" applyAlignment="1">
      <alignment vertical="center" wrapText="1"/>
    </xf>
    <xf numFmtId="0" fontId="4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2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9" fillId="0" borderId="28" xfId="0" applyFont="1" applyBorder="1" applyAlignment="1">
      <alignment vertical="center" wrapText="1"/>
    </xf>
    <xf numFmtId="0" fontId="43" fillId="0" borderId="29" xfId="0" applyFont="1" applyBorder="1" applyAlignment="1">
      <alignment vertical="center" wrapText="1"/>
    </xf>
    <xf numFmtId="0" fontId="39" fillId="0" borderId="30" xfId="0" applyFont="1" applyBorder="1" applyAlignment="1">
      <alignment vertical="center" wrapText="1"/>
    </xf>
    <xf numFmtId="0" fontId="39" fillId="0" borderId="0" xfId="0" applyFont="1" applyBorder="1" applyAlignment="1">
      <alignment vertical="top"/>
    </xf>
    <xf numFmtId="0" fontId="39" fillId="0" borderId="0" xfId="0" applyFont="1" applyAlignment="1">
      <alignment vertical="top"/>
    </xf>
    <xf numFmtId="0" fontId="39" fillId="0" borderId="23" xfId="0" applyFont="1" applyBorder="1" applyAlignment="1">
      <alignment horizontal="left" vertical="center"/>
    </xf>
    <xf numFmtId="0" fontId="39" fillId="0" borderId="24" xfId="0" applyFont="1" applyBorder="1" applyAlignment="1">
      <alignment horizontal="left" vertical="center"/>
    </xf>
    <xf numFmtId="0" fontId="39" fillId="0" borderId="25" xfId="0" applyFont="1" applyBorder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4" fillId="0" borderId="0" xfId="0" applyFont="1" applyAlignment="1">
      <alignment horizontal="left" vertical="center"/>
    </xf>
    <xf numFmtId="0" fontId="41" fillId="0" borderId="29" xfId="0" applyFont="1" applyBorder="1" applyAlignment="1">
      <alignment horizontal="left" vertical="center"/>
    </xf>
    <xf numFmtId="0" fontId="41" fillId="0" borderId="29" xfId="0" applyFont="1" applyBorder="1" applyAlignment="1">
      <alignment horizontal="center" vertical="center"/>
    </xf>
    <xf numFmtId="0" fontId="44" fillId="0" borderId="29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9" fillId="0" borderId="28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2" fillId="0" borderId="29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center" vertical="center" wrapText="1"/>
    </xf>
    <xf numFmtId="0" fontId="39" fillId="0" borderId="23" xfId="0" applyFont="1" applyBorder="1" applyAlignment="1">
      <alignment horizontal="left" vertical="center" wrapText="1"/>
    </xf>
    <xf numFmtId="0" fontId="39" fillId="0" borderId="24" xfId="0" applyFont="1" applyBorder="1" applyAlignment="1">
      <alignment horizontal="left" vertical="center" wrapText="1"/>
    </xf>
    <xf numFmtId="0" fontId="39" fillId="0" borderId="25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 wrapText="1"/>
    </xf>
    <xf numFmtId="0" fontId="44" fillId="0" borderId="26" xfId="0" applyFont="1" applyBorder="1" applyAlignment="1">
      <alignment horizontal="left" vertical="center" wrapText="1"/>
    </xf>
    <xf numFmtId="0" fontId="44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 wrapText="1"/>
    </xf>
    <xf numFmtId="0" fontId="42" fillId="0" borderId="29" xfId="0" applyFont="1" applyBorder="1" applyAlignment="1">
      <alignment horizontal="left" vertical="center" wrapText="1"/>
    </xf>
    <xf numFmtId="0" fontId="42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2" fillId="0" borderId="28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1" fillId="0" borderId="0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41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1" fillId="0" borderId="29" xfId="0" applyFont="1" applyBorder="1" applyAlignment="1">
      <alignment horizontal="left"/>
    </xf>
    <xf numFmtId="0" fontId="44" fillId="0" borderId="29" xfId="0" applyFont="1" applyBorder="1" applyAlignment="1">
      <alignment/>
    </xf>
    <xf numFmtId="0" fontId="39" fillId="0" borderId="26" xfId="0" applyFont="1" applyBorder="1" applyAlignment="1">
      <alignment vertical="top"/>
    </xf>
    <xf numFmtId="0" fontId="39" fillId="0" borderId="27" xfId="0" applyFont="1" applyBorder="1" applyAlignment="1">
      <alignment vertical="top"/>
    </xf>
    <xf numFmtId="0" fontId="39" fillId="0" borderId="28" xfId="0" applyFont="1" applyBorder="1" applyAlignment="1">
      <alignment vertical="top"/>
    </xf>
    <xf numFmtId="0" fontId="39" fillId="0" borderId="29" xfId="0" applyFont="1" applyBorder="1" applyAlignment="1">
      <alignment vertical="top"/>
    </xf>
    <xf numFmtId="0" fontId="39" fillId="0" borderId="30" xfId="0" applyFont="1" applyBorder="1" applyAlignment="1">
      <alignment vertical="top"/>
    </xf>
    <xf numFmtId="0" fontId="37" fillId="5" borderId="22" xfId="0" applyFont="1" applyFill="1" applyBorder="1" applyAlignment="1" applyProtection="1">
      <alignment horizontal="center" vertical="center"/>
      <protection locked="0"/>
    </xf>
    <xf numFmtId="49" fontId="37" fillId="5" borderId="22" xfId="0" applyNumberFormat="1" applyFont="1" applyFill="1" applyBorder="1" applyAlignment="1" applyProtection="1">
      <alignment horizontal="left" vertical="center" wrapText="1"/>
      <protection locked="0"/>
    </xf>
    <xf numFmtId="0" fontId="37" fillId="5" borderId="22" xfId="0" applyFont="1" applyFill="1" applyBorder="1" applyAlignment="1" applyProtection="1">
      <alignment horizontal="left" vertical="center" wrapText="1"/>
      <protection locked="0"/>
    </xf>
    <xf numFmtId="0" fontId="37" fillId="5" borderId="22" xfId="0" applyFont="1" applyFill="1" applyBorder="1" applyAlignment="1" applyProtection="1">
      <alignment horizontal="center" vertical="center" wrapText="1"/>
      <protection locked="0"/>
    </xf>
    <xf numFmtId="167" fontId="37" fillId="5" borderId="22" xfId="0" applyNumberFormat="1" applyFont="1" applyFill="1" applyBorder="1" applyAlignment="1" applyProtection="1">
      <alignment vertical="center"/>
      <protection locked="0"/>
    </xf>
    <xf numFmtId="4" fontId="37" fillId="5" borderId="22" xfId="0" applyNumberFormat="1" applyFont="1" applyFill="1" applyBorder="1" applyAlignment="1" applyProtection="1">
      <alignment vertical="center"/>
      <protection locked="0"/>
    </xf>
    <xf numFmtId="0" fontId="22" fillId="5" borderId="22" xfId="0" applyFont="1" applyFill="1" applyBorder="1" applyAlignment="1" applyProtection="1">
      <alignment horizontal="center" vertical="center"/>
      <protection locked="0"/>
    </xf>
    <xf numFmtId="49" fontId="22" fillId="5" borderId="22" xfId="0" applyNumberFormat="1" applyFont="1" applyFill="1" applyBorder="1" applyAlignment="1" applyProtection="1">
      <alignment horizontal="left" vertical="center" wrapText="1"/>
      <protection locked="0"/>
    </xf>
    <xf numFmtId="0" fontId="22" fillId="5" borderId="22" xfId="0" applyFont="1" applyFill="1" applyBorder="1" applyAlignment="1" applyProtection="1">
      <alignment horizontal="left" vertical="center" wrapText="1"/>
      <protection locked="0"/>
    </xf>
    <xf numFmtId="0" fontId="22" fillId="5" borderId="22" xfId="0" applyFont="1" applyFill="1" applyBorder="1" applyAlignment="1" applyProtection="1">
      <alignment horizontal="center" vertical="center" wrapText="1"/>
      <protection locked="0"/>
    </xf>
    <xf numFmtId="167" fontId="22" fillId="5" borderId="22" xfId="0" applyNumberFormat="1" applyFont="1" applyFill="1" applyBorder="1" applyAlignment="1" applyProtection="1">
      <alignment vertical="center"/>
      <protection locked="0"/>
    </xf>
    <xf numFmtId="4" fontId="22" fillId="5" borderId="22" xfId="0" applyNumberFormat="1" applyFont="1" applyFill="1" applyBorder="1" applyAlignment="1" applyProtection="1">
      <alignment vertical="center"/>
      <protection locked="0"/>
    </xf>
    <xf numFmtId="0" fontId="14" fillId="6" borderId="0" xfId="0" applyFont="1" applyFill="1" applyAlignment="1">
      <alignment horizontal="center" vertical="center"/>
    </xf>
    <xf numFmtId="0" fontId="0" fillId="0" borderId="0" xfId="0"/>
    <xf numFmtId="4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22" fillId="4" borderId="6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left" vertical="center"/>
    </xf>
    <xf numFmtId="0" fontId="22" fillId="4" borderId="7" xfId="0" applyFont="1" applyFill="1" applyBorder="1" applyAlignment="1">
      <alignment horizontal="center" vertical="center"/>
    </xf>
    <xf numFmtId="0" fontId="22" fillId="4" borderId="7" xfId="0" applyFont="1" applyFill="1" applyBorder="1" applyAlignment="1">
      <alignment horizontal="right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0" fillId="0" borderId="17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13" xfId="0" applyFont="1" applyFill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41" fillId="0" borderId="29" xfId="0" applyFont="1" applyBorder="1" applyAlignment="1">
      <alignment horizontal="left" wrapText="1"/>
    </xf>
    <xf numFmtId="0" fontId="4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/>
    </xf>
    <xf numFmtId="0" fontId="41" fillId="0" borderId="29" xfId="0" applyFont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122251103" TargetMode="External" /><Relationship Id="rId2" Type="http://schemas.openxmlformats.org/officeDocument/2006/relationships/hyperlink" Target="https://podminky.urs.cz/item/CS_URS_2021_02/162751117" TargetMode="External" /><Relationship Id="rId3" Type="http://schemas.openxmlformats.org/officeDocument/2006/relationships/hyperlink" Target="https://podminky.urs.cz/item/CS_URS_2021_02/162751119" TargetMode="External" /><Relationship Id="rId4" Type="http://schemas.openxmlformats.org/officeDocument/2006/relationships/hyperlink" Target="https://podminky.urs.cz/item/CS_URS_2021_02/174151101" TargetMode="External" /><Relationship Id="rId5" Type="http://schemas.openxmlformats.org/officeDocument/2006/relationships/hyperlink" Target="https://podminky.urs.cz/item/CS_URS_2021_02/181411141" TargetMode="External" /><Relationship Id="rId6" Type="http://schemas.openxmlformats.org/officeDocument/2006/relationships/hyperlink" Target="https://podminky.urs.cz/item/CS_URS_2021_02/181912111" TargetMode="External" /><Relationship Id="rId7" Type="http://schemas.openxmlformats.org/officeDocument/2006/relationships/hyperlink" Target="https://podminky.urs.cz/item/CS_URS_2021_02/342272235" TargetMode="External" /><Relationship Id="rId8" Type="http://schemas.openxmlformats.org/officeDocument/2006/relationships/hyperlink" Target="https://podminky.urs.cz/item/CS_URS_2021_02/451577877" TargetMode="External" /><Relationship Id="rId9" Type="http://schemas.openxmlformats.org/officeDocument/2006/relationships/hyperlink" Target="https://podminky.urs.cz/item/CS_URS_2021_02/622151001" TargetMode="External" /><Relationship Id="rId10" Type="http://schemas.openxmlformats.org/officeDocument/2006/relationships/hyperlink" Target="https://podminky.urs.cz/item/CS_URS_2021_02/622211001" TargetMode="External" /><Relationship Id="rId11" Type="http://schemas.openxmlformats.org/officeDocument/2006/relationships/hyperlink" Target="https://podminky.urs.cz/item/CS_URS_2021_02/622211041" TargetMode="External" /><Relationship Id="rId12" Type="http://schemas.openxmlformats.org/officeDocument/2006/relationships/hyperlink" Target="https://podminky.urs.cz/item/CS_URS_2021_02/622511112" TargetMode="External" /><Relationship Id="rId13" Type="http://schemas.openxmlformats.org/officeDocument/2006/relationships/hyperlink" Target="https://podminky.urs.cz/item/CS_URS_2021_02/637211121" TargetMode="External" /><Relationship Id="rId14" Type="http://schemas.openxmlformats.org/officeDocument/2006/relationships/hyperlink" Target="https://podminky.urs.cz/item/CS_URS_2021_02/981013716" TargetMode="External" /><Relationship Id="rId15" Type="http://schemas.openxmlformats.org/officeDocument/2006/relationships/hyperlink" Target="https://podminky.urs.cz/item/CS_URS_2021_02/997006512" TargetMode="External" /><Relationship Id="rId16" Type="http://schemas.openxmlformats.org/officeDocument/2006/relationships/hyperlink" Target="https://podminky.urs.cz/item/CS_URS_2021_02/997006519" TargetMode="External" /><Relationship Id="rId17" Type="http://schemas.openxmlformats.org/officeDocument/2006/relationships/hyperlink" Target="https://podminky.urs.cz/item/CS_URS_2021_02/997006551" TargetMode="External" /><Relationship Id="rId18" Type="http://schemas.openxmlformats.org/officeDocument/2006/relationships/hyperlink" Target="https://podminky.urs.cz/item/CS_URS_2021_02/997013862" TargetMode="External" /><Relationship Id="rId19" Type="http://schemas.openxmlformats.org/officeDocument/2006/relationships/hyperlink" Target="https://podminky.urs.cz/item/CS_URS_2021_02/998011001" TargetMode="External" /><Relationship Id="rId20" Type="http://schemas.openxmlformats.org/officeDocument/2006/relationships/hyperlink" Target="https://podminky.urs.cz/item/CS_URS_2021_02/711112001" TargetMode="External" /><Relationship Id="rId21" Type="http://schemas.openxmlformats.org/officeDocument/2006/relationships/hyperlink" Target="https://podminky.urs.cz/item/CS_URS_2021_02/711142559" TargetMode="External" /><Relationship Id="rId22" Type="http://schemas.openxmlformats.org/officeDocument/2006/relationships/hyperlink" Target="https://podminky.urs.cz/item/CS_URS_2021_02/711161273" TargetMode="External" /><Relationship Id="rId23" Type="http://schemas.openxmlformats.org/officeDocument/2006/relationships/hyperlink" Target="https://podminky.urs.cz/item/CS_URS_2021_02/711192101" TargetMode="External" /><Relationship Id="rId24" Type="http://schemas.openxmlformats.org/officeDocument/2006/relationships/hyperlink" Target="https://podminky.urs.cz/item/CS_URS_2021_02/998711101" TargetMode="External" /><Relationship Id="rId25" Type="http://schemas.openxmlformats.org/officeDocument/2006/relationships/hyperlink" Target="https://podminky.urs.cz/item/CS_URS_2021_02/767161126" TargetMode="External" /><Relationship Id="rId26" Type="http://schemas.openxmlformats.org/officeDocument/2006/relationships/hyperlink" Target="https://podminky.urs.cz/item/CS_URS_2021_02/767161834" TargetMode="External" /><Relationship Id="rId27" Type="http://schemas.openxmlformats.org/officeDocument/2006/relationships/hyperlink" Target="https://podminky.urs.cz/item/CS_URS_2021_02/767161871" TargetMode="External" /><Relationship Id="rId28" Type="http://schemas.openxmlformats.org/officeDocument/2006/relationships/hyperlink" Target="https://podminky.urs.cz/item/CS_URS_2021_02/771551912" TargetMode="External" /><Relationship Id="rId29" Type="http://schemas.openxmlformats.org/officeDocument/2006/relationships/hyperlink" Target="https://podminky.urs.cz/item/CS_URS_2021_02/998771101" TargetMode="External" /><Relationship Id="rId30" Type="http://schemas.openxmlformats.org/officeDocument/2006/relationships/hyperlink" Target="https://podminky.urs.cz/item/CS_URS_2021_02/783301303" TargetMode="External" /><Relationship Id="rId31" Type="http://schemas.openxmlformats.org/officeDocument/2006/relationships/hyperlink" Target="https://podminky.urs.cz/item/CS_URS_2021_02/783314201" TargetMode="External" /><Relationship Id="rId32" Type="http://schemas.openxmlformats.org/officeDocument/2006/relationships/hyperlink" Target="https://podminky.urs.cz/item/CS_URS_2021_02/783317101" TargetMode="External" /><Relationship Id="rId3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1_02/3" TargetMode="External" /><Relationship Id="rId2" Type="http://schemas.openxmlformats.org/officeDocument/2006/relationships/hyperlink" Target="https://podminky.urs.cz/item/CS_URS_2021_02/012303000" TargetMode="External" /><Relationship Id="rId3" Type="http://schemas.openxmlformats.org/officeDocument/2006/relationships/hyperlink" Target="https://podminky.urs.cz/item/CS_URS_2021_02/013254000" TargetMode="External" /><Relationship Id="rId4" Type="http://schemas.openxmlformats.org/officeDocument/2006/relationships/hyperlink" Target="https://podminky.urs.cz/item/CS_URS_2021_02/032103000" TargetMode="External" /><Relationship Id="rId5" Type="http://schemas.openxmlformats.org/officeDocument/2006/relationships/hyperlink" Target="https://podminky.urs.cz/item/CS_URS_2021_02/032903000" TargetMode="External" /><Relationship Id="rId6" Type="http://schemas.openxmlformats.org/officeDocument/2006/relationships/hyperlink" Target="https://podminky.urs.cz/item/CS_URS_2021_02/034103000" TargetMode="External" /><Relationship Id="rId7" Type="http://schemas.openxmlformats.org/officeDocument/2006/relationships/hyperlink" Target="https://podminky.urs.cz/item/CS_URS_2021_02/039103000" TargetMode="External" /><Relationship Id="rId8" Type="http://schemas.openxmlformats.org/officeDocument/2006/relationships/hyperlink" Target="https://podminky.urs.cz/item/CS_URS_2021_02/039203000" TargetMode="External" /><Relationship Id="rId9" Type="http://schemas.openxmlformats.org/officeDocument/2006/relationships/hyperlink" Target="https://podminky.urs.cz/item/CS_URS_2021_02/045203000" TargetMode="External" /><Relationship Id="rId10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58"/>
  <sheetViews>
    <sheetView showGridLines="0" workbookViewId="0" topLeftCell="A1"/>
  </sheetViews>
  <sheetFormatPr defaultColWidth="12.00390625" defaultRowHeight="12"/>
  <cols>
    <col min="1" max="1" width="8.140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140625" style="1" customWidth="1"/>
    <col min="35" max="35" width="31.7109375" style="1" customWidth="1"/>
    <col min="36" max="37" width="2.421875" style="1" customWidth="1"/>
    <col min="38" max="38" width="8.140625" style="1" customWidth="1"/>
    <col min="39" max="39" width="3.140625" style="1" customWidth="1"/>
    <col min="40" max="40" width="13.1406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710937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1406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292" t="s">
        <v>6</v>
      </c>
      <c r="AS2" s="293"/>
      <c r="AT2" s="293"/>
      <c r="AU2" s="293"/>
      <c r="AV2" s="293"/>
      <c r="AW2" s="293"/>
      <c r="AX2" s="293"/>
      <c r="AY2" s="293"/>
      <c r="AZ2" s="293"/>
      <c r="BA2" s="293"/>
      <c r="BB2" s="293"/>
      <c r="BC2" s="293"/>
      <c r="BD2" s="293"/>
      <c r="BE2" s="293"/>
      <c r="BS2" s="18" t="s">
        <v>7</v>
      </c>
      <c r="BT2" s="18" t="s">
        <v>8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7</v>
      </c>
      <c r="BT3" s="18" t="s">
        <v>9</v>
      </c>
    </row>
    <row r="4" spans="2:71" s="1" customFormat="1" ht="24.95" customHeight="1">
      <c r="B4" s="21"/>
      <c r="D4" s="22" t="s">
        <v>10</v>
      </c>
      <c r="AR4" s="21"/>
      <c r="AS4" s="23" t="s">
        <v>11</v>
      </c>
      <c r="BE4" s="24" t="s">
        <v>12</v>
      </c>
      <c r="BS4" s="18" t="s">
        <v>13</v>
      </c>
    </row>
    <row r="5" spans="2:71" s="1" customFormat="1" ht="12" customHeight="1">
      <c r="B5" s="21"/>
      <c r="D5" s="25" t="s">
        <v>14</v>
      </c>
      <c r="K5" s="322" t="s">
        <v>15</v>
      </c>
      <c r="L5" s="293"/>
      <c r="M5" s="293"/>
      <c r="N5" s="293"/>
      <c r="O5" s="293"/>
      <c r="P5" s="293"/>
      <c r="Q5" s="293"/>
      <c r="R5" s="293"/>
      <c r="S5" s="293"/>
      <c r="T5" s="293"/>
      <c r="U5" s="293"/>
      <c r="V5" s="293"/>
      <c r="W5" s="293"/>
      <c r="X5" s="293"/>
      <c r="Y5" s="293"/>
      <c r="Z5" s="293"/>
      <c r="AA5" s="293"/>
      <c r="AB5" s="293"/>
      <c r="AC5" s="293"/>
      <c r="AD5" s="293"/>
      <c r="AE5" s="293"/>
      <c r="AF5" s="293"/>
      <c r="AG5" s="293"/>
      <c r="AH5" s="293"/>
      <c r="AI5" s="293"/>
      <c r="AJ5" s="293"/>
      <c r="AK5" s="293"/>
      <c r="AL5" s="293"/>
      <c r="AM5" s="293"/>
      <c r="AN5" s="293"/>
      <c r="AO5" s="293"/>
      <c r="AR5" s="21"/>
      <c r="BE5" s="319" t="s">
        <v>16</v>
      </c>
      <c r="BS5" s="18" t="s">
        <v>7</v>
      </c>
    </row>
    <row r="6" spans="2:71" s="1" customFormat="1" ht="36.95" customHeight="1">
      <c r="B6" s="21"/>
      <c r="D6" s="27" t="s">
        <v>17</v>
      </c>
      <c r="K6" s="323" t="s">
        <v>18</v>
      </c>
      <c r="L6" s="293"/>
      <c r="M6" s="293"/>
      <c r="N6" s="293"/>
      <c r="O6" s="293"/>
      <c r="P6" s="293"/>
      <c r="Q6" s="293"/>
      <c r="R6" s="293"/>
      <c r="S6" s="293"/>
      <c r="T6" s="293"/>
      <c r="U6" s="293"/>
      <c r="V6" s="293"/>
      <c r="W6" s="293"/>
      <c r="X6" s="293"/>
      <c r="Y6" s="293"/>
      <c r="Z6" s="293"/>
      <c r="AA6" s="293"/>
      <c r="AB6" s="293"/>
      <c r="AC6" s="293"/>
      <c r="AD6" s="293"/>
      <c r="AE6" s="293"/>
      <c r="AF6" s="293"/>
      <c r="AG6" s="293"/>
      <c r="AH6" s="293"/>
      <c r="AI6" s="293"/>
      <c r="AJ6" s="293"/>
      <c r="AK6" s="293"/>
      <c r="AL6" s="293"/>
      <c r="AM6" s="293"/>
      <c r="AN6" s="293"/>
      <c r="AO6" s="293"/>
      <c r="AR6" s="21"/>
      <c r="BE6" s="320"/>
      <c r="BS6" s="18" t="s">
        <v>7</v>
      </c>
    </row>
    <row r="7" spans="2:71" s="1" customFormat="1" ht="12" customHeight="1">
      <c r="B7" s="21"/>
      <c r="D7" s="28" t="s">
        <v>19</v>
      </c>
      <c r="K7" s="26" t="s">
        <v>20</v>
      </c>
      <c r="AK7" s="28" t="s">
        <v>21</v>
      </c>
      <c r="AN7" s="26" t="s">
        <v>3</v>
      </c>
      <c r="AR7" s="21"/>
      <c r="BE7" s="320"/>
      <c r="BS7" s="18" t="s">
        <v>7</v>
      </c>
    </row>
    <row r="8" spans="2:71" s="1" customFormat="1" ht="12" customHeight="1">
      <c r="B8" s="21"/>
      <c r="D8" s="28" t="s">
        <v>22</v>
      </c>
      <c r="K8" s="26" t="s">
        <v>23</v>
      </c>
      <c r="AK8" s="28" t="s">
        <v>24</v>
      </c>
      <c r="AN8" s="29" t="s">
        <v>25</v>
      </c>
      <c r="AR8" s="21"/>
      <c r="BE8" s="320"/>
      <c r="BS8" s="18" t="s">
        <v>7</v>
      </c>
    </row>
    <row r="9" spans="2:71" s="1" customFormat="1" ht="29.25" customHeight="1">
      <c r="B9" s="21"/>
      <c r="D9" s="25" t="s">
        <v>26</v>
      </c>
      <c r="K9" s="30" t="s">
        <v>27</v>
      </c>
      <c r="AR9" s="21"/>
      <c r="BE9" s="320"/>
      <c r="BS9" s="18" t="s">
        <v>7</v>
      </c>
    </row>
    <row r="10" spans="2:71" s="1" customFormat="1" ht="12" customHeight="1">
      <c r="B10" s="21"/>
      <c r="D10" s="28" t="s">
        <v>28</v>
      </c>
      <c r="AK10" s="28" t="s">
        <v>29</v>
      </c>
      <c r="AN10" s="26" t="s">
        <v>3</v>
      </c>
      <c r="AR10" s="21"/>
      <c r="BE10" s="320"/>
      <c r="BS10" s="18" t="s">
        <v>7</v>
      </c>
    </row>
    <row r="11" spans="2:71" s="1" customFormat="1" ht="18.6" customHeight="1">
      <c r="B11" s="21"/>
      <c r="E11" s="26" t="s">
        <v>30</v>
      </c>
      <c r="AK11" s="28" t="s">
        <v>31</v>
      </c>
      <c r="AN11" s="26" t="s">
        <v>3</v>
      </c>
      <c r="AR11" s="21"/>
      <c r="BE11" s="320"/>
      <c r="BS11" s="18" t="s">
        <v>7</v>
      </c>
    </row>
    <row r="12" spans="2:71" s="1" customFormat="1" ht="6.95" customHeight="1">
      <c r="B12" s="21"/>
      <c r="AR12" s="21"/>
      <c r="BE12" s="320"/>
      <c r="BS12" s="18" t="s">
        <v>7</v>
      </c>
    </row>
    <row r="13" spans="2:71" s="1" customFormat="1" ht="12" customHeight="1">
      <c r="B13" s="21"/>
      <c r="D13" s="28" t="s">
        <v>32</v>
      </c>
      <c r="AK13" s="28" t="s">
        <v>29</v>
      </c>
      <c r="AN13" s="31" t="s">
        <v>33</v>
      </c>
      <c r="AR13" s="21"/>
      <c r="BE13" s="320"/>
      <c r="BS13" s="18" t="s">
        <v>7</v>
      </c>
    </row>
    <row r="14" spans="2:71" ht="12.75">
      <c r="B14" s="21"/>
      <c r="E14" s="324" t="s">
        <v>33</v>
      </c>
      <c r="F14" s="325"/>
      <c r="G14" s="325"/>
      <c r="H14" s="325"/>
      <c r="I14" s="325"/>
      <c r="J14" s="325"/>
      <c r="K14" s="325"/>
      <c r="L14" s="325"/>
      <c r="M14" s="325"/>
      <c r="N14" s="325"/>
      <c r="O14" s="325"/>
      <c r="P14" s="325"/>
      <c r="Q14" s="325"/>
      <c r="R14" s="325"/>
      <c r="S14" s="325"/>
      <c r="T14" s="325"/>
      <c r="U14" s="325"/>
      <c r="V14" s="325"/>
      <c r="W14" s="325"/>
      <c r="X14" s="325"/>
      <c r="Y14" s="325"/>
      <c r="Z14" s="325"/>
      <c r="AA14" s="325"/>
      <c r="AB14" s="325"/>
      <c r="AC14" s="325"/>
      <c r="AD14" s="325"/>
      <c r="AE14" s="325"/>
      <c r="AF14" s="325"/>
      <c r="AG14" s="325"/>
      <c r="AH14" s="325"/>
      <c r="AI14" s="325"/>
      <c r="AJ14" s="325"/>
      <c r="AK14" s="28" t="s">
        <v>31</v>
      </c>
      <c r="AN14" s="31" t="s">
        <v>33</v>
      </c>
      <c r="AR14" s="21"/>
      <c r="BE14" s="320"/>
      <c r="BS14" s="18" t="s">
        <v>7</v>
      </c>
    </row>
    <row r="15" spans="2:71" s="1" customFormat="1" ht="6.95" customHeight="1">
      <c r="B15" s="21"/>
      <c r="AR15" s="21"/>
      <c r="BE15" s="320"/>
      <c r="BS15" s="18" t="s">
        <v>4</v>
      </c>
    </row>
    <row r="16" spans="2:71" s="1" customFormat="1" ht="12" customHeight="1">
      <c r="B16" s="21"/>
      <c r="D16" s="28" t="s">
        <v>34</v>
      </c>
      <c r="AK16" s="28" t="s">
        <v>29</v>
      </c>
      <c r="AN16" s="26" t="s">
        <v>3</v>
      </c>
      <c r="AR16" s="21"/>
      <c r="BE16" s="320"/>
      <c r="BS16" s="18" t="s">
        <v>4</v>
      </c>
    </row>
    <row r="17" spans="2:71" s="1" customFormat="1" ht="18.6" customHeight="1">
      <c r="B17" s="21"/>
      <c r="E17" s="26" t="s">
        <v>35</v>
      </c>
      <c r="AK17" s="28" t="s">
        <v>31</v>
      </c>
      <c r="AN17" s="26" t="s">
        <v>3</v>
      </c>
      <c r="AR17" s="21"/>
      <c r="BE17" s="320"/>
      <c r="BS17" s="18" t="s">
        <v>36</v>
      </c>
    </row>
    <row r="18" spans="2:71" s="1" customFormat="1" ht="6.95" customHeight="1">
      <c r="B18" s="21"/>
      <c r="AR18" s="21"/>
      <c r="BE18" s="320"/>
      <c r="BS18" s="18" t="s">
        <v>7</v>
      </c>
    </row>
    <row r="19" spans="2:71" s="1" customFormat="1" ht="12" customHeight="1">
      <c r="B19" s="21"/>
      <c r="D19" s="28" t="s">
        <v>37</v>
      </c>
      <c r="AK19" s="28" t="s">
        <v>29</v>
      </c>
      <c r="AN19" s="26" t="s">
        <v>3</v>
      </c>
      <c r="AR19" s="21"/>
      <c r="BE19" s="320"/>
      <c r="BS19" s="18" t="s">
        <v>7</v>
      </c>
    </row>
    <row r="20" spans="2:71" s="1" customFormat="1" ht="18.6" customHeight="1">
      <c r="B20" s="21"/>
      <c r="E20" s="26" t="s">
        <v>38</v>
      </c>
      <c r="AK20" s="28" t="s">
        <v>31</v>
      </c>
      <c r="AN20" s="26" t="s">
        <v>3</v>
      </c>
      <c r="AR20" s="21"/>
      <c r="BE20" s="320"/>
      <c r="BS20" s="18" t="s">
        <v>4</v>
      </c>
    </row>
    <row r="21" spans="2:57" s="1" customFormat="1" ht="6.95" customHeight="1">
      <c r="B21" s="21"/>
      <c r="AR21" s="21"/>
      <c r="BE21" s="320"/>
    </row>
    <row r="22" spans="2:57" s="1" customFormat="1" ht="12" customHeight="1">
      <c r="B22" s="21"/>
      <c r="D22" s="28" t="s">
        <v>39</v>
      </c>
      <c r="AR22" s="21"/>
      <c r="BE22" s="320"/>
    </row>
    <row r="23" spans="2:57" s="1" customFormat="1" ht="47.25" customHeight="1">
      <c r="B23" s="21"/>
      <c r="E23" s="326" t="s">
        <v>40</v>
      </c>
      <c r="F23" s="326"/>
      <c r="G23" s="326"/>
      <c r="H23" s="326"/>
      <c r="I23" s="326"/>
      <c r="J23" s="326"/>
      <c r="K23" s="326"/>
      <c r="L23" s="326"/>
      <c r="M23" s="326"/>
      <c r="N23" s="326"/>
      <c r="O23" s="326"/>
      <c r="P23" s="326"/>
      <c r="Q23" s="326"/>
      <c r="R23" s="326"/>
      <c r="S23" s="326"/>
      <c r="T23" s="326"/>
      <c r="U23" s="326"/>
      <c r="V23" s="326"/>
      <c r="W23" s="326"/>
      <c r="X23" s="326"/>
      <c r="Y23" s="326"/>
      <c r="Z23" s="326"/>
      <c r="AA23" s="326"/>
      <c r="AB23" s="326"/>
      <c r="AC23" s="326"/>
      <c r="AD23" s="326"/>
      <c r="AE23" s="326"/>
      <c r="AF23" s="326"/>
      <c r="AG23" s="326"/>
      <c r="AH23" s="326"/>
      <c r="AI23" s="326"/>
      <c r="AJ23" s="326"/>
      <c r="AK23" s="326"/>
      <c r="AL23" s="326"/>
      <c r="AM23" s="326"/>
      <c r="AN23" s="326"/>
      <c r="AR23" s="21"/>
      <c r="BE23" s="320"/>
    </row>
    <row r="24" spans="2:57" s="1" customFormat="1" ht="6.95" customHeight="1">
      <c r="B24" s="21"/>
      <c r="AR24" s="21"/>
      <c r="BE24" s="320"/>
    </row>
    <row r="25" spans="2:57" s="1" customFormat="1" ht="6.95" customHeight="1">
      <c r="B25" s="21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R25" s="21"/>
      <c r="BE25" s="320"/>
    </row>
    <row r="26" spans="1:57" s="2" customFormat="1" ht="26.1" customHeight="1">
      <c r="A26" s="34"/>
      <c r="B26" s="35"/>
      <c r="C26" s="34"/>
      <c r="D26" s="36" t="s">
        <v>41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27">
        <f>ROUND(AG54,2)</f>
        <v>0</v>
      </c>
      <c r="AL26" s="328"/>
      <c r="AM26" s="328"/>
      <c r="AN26" s="328"/>
      <c r="AO26" s="328"/>
      <c r="AP26" s="34"/>
      <c r="AQ26" s="34"/>
      <c r="AR26" s="35"/>
      <c r="BE26" s="320"/>
    </row>
    <row r="27" spans="1:57" s="2" customFormat="1" ht="6.95" customHeight="1">
      <c r="A27" s="34"/>
      <c r="B27" s="35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5"/>
      <c r="BE27" s="320"/>
    </row>
    <row r="28" spans="1:57" s="2" customFormat="1" ht="12.75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329" t="s">
        <v>42</v>
      </c>
      <c r="M28" s="329"/>
      <c r="N28" s="329"/>
      <c r="O28" s="329"/>
      <c r="P28" s="329"/>
      <c r="Q28" s="34"/>
      <c r="R28" s="34"/>
      <c r="S28" s="34"/>
      <c r="T28" s="34"/>
      <c r="U28" s="34"/>
      <c r="V28" s="34"/>
      <c r="W28" s="329" t="s">
        <v>43</v>
      </c>
      <c r="X28" s="329"/>
      <c r="Y28" s="329"/>
      <c r="Z28" s="329"/>
      <c r="AA28" s="329"/>
      <c r="AB28" s="329"/>
      <c r="AC28" s="329"/>
      <c r="AD28" s="329"/>
      <c r="AE28" s="329"/>
      <c r="AF28" s="34"/>
      <c r="AG28" s="34"/>
      <c r="AH28" s="34"/>
      <c r="AI28" s="34"/>
      <c r="AJ28" s="34"/>
      <c r="AK28" s="329" t="s">
        <v>44</v>
      </c>
      <c r="AL28" s="329"/>
      <c r="AM28" s="329"/>
      <c r="AN28" s="329"/>
      <c r="AO28" s="329"/>
      <c r="AP28" s="34"/>
      <c r="AQ28" s="34"/>
      <c r="AR28" s="35"/>
      <c r="BE28" s="320"/>
    </row>
    <row r="29" spans="2:57" s="3" customFormat="1" ht="14.45" customHeight="1">
      <c r="B29" s="39"/>
      <c r="D29" s="28" t="s">
        <v>45</v>
      </c>
      <c r="F29" s="28" t="s">
        <v>46</v>
      </c>
      <c r="L29" s="314">
        <v>0.21</v>
      </c>
      <c r="M29" s="313"/>
      <c r="N29" s="313"/>
      <c r="O29" s="313"/>
      <c r="P29" s="313"/>
      <c r="W29" s="312">
        <f>ROUND(AZ54,2)</f>
        <v>0</v>
      </c>
      <c r="X29" s="313"/>
      <c r="Y29" s="313"/>
      <c r="Z29" s="313"/>
      <c r="AA29" s="313"/>
      <c r="AB29" s="313"/>
      <c r="AC29" s="313"/>
      <c r="AD29" s="313"/>
      <c r="AE29" s="313"/>
      <c r="AK29" s="312">
        <f>ROUND(AV54,2)</f>
        <v>0</v>
      </c>
      <c r="AL29" s="313"/>
      <c r="AM29" s="313"/>
      <c r="AN29" s="313"/>
      <c r="AO29" s="313"/>
      <c r="AR29" s="39"/>
      <c r="BE29" s="321"/>
    </row>
    <row r="30" spans="2:57" s="3" customFormat="1" ht="14.45" customHeight="1">
      <c r="B30" s="39"/>
      <c r="F30" s="28" t="s">
        <v>47</v>
      </c>
      <c r="L30" s="314">
        <v>0.15</v>
      </c>
      <c r="M30" s="313"/>
      <c r="N30" s="313"/>
      <c r="O30" s="313"/>
      <c r="P30" s="313"/>
      <c r="W30" s="312">
        <f>ROUND(BA54,2)</f>
        <v>0</v>
      </c>
      <c r="X30" s="313"/>
      <c r="Y30" s="313"/>
      <c r="Z30" s="313"/>
      <c r="AA30" s="313"/>
      <c r="AB30" s="313"/>
      <c r="AC30" s="313"/>
      <c r="AD30" s="313"/>
      <c r="AE30" s="313"/>
      <c r="AK30" s="312">
        <f>ROUND(AW54,2)</f>
        <v>0</v>
      </c>
      <c r="AL30" s="313"/>
      <c r="AM30" s="313"/>
      <c r="AN30" s="313"/>
      <c r="AO30" s="313"/>
      <c r="AR30" s="39"/>
      <c r="BE30" s="321"/>
    </row>
    <row r="31" spans="2:57" s="3" customFormat="1" ht="14.45" customHeight="1" hidden="1">
      <c r="B31" s="39"/>
      <c r="F31" s="28" t="s">
        <v>48</v>
      </c>
      <c r="L31" s="314">
        <v>0.21</v>
      </c>
      <c r="M31" s="313"/>
      <c r="N31" s="313"/>
      <c r="O31" s="313"/>
      <c r="P31" s="313"/>
      <c r="W31" s="312">
        <f>ROUND(BB54,2)</f>
        <v>0</v>
      </c>
      <c r="X31" s="313"/>
      <c r="Y31" s="313"/>
      <c r="Z31" s="313"/>
      <c r="AA31" s="313"/>
      <c r="AB31" s="313"/>
      <c r="AC31" s="313"/>
      <c r="AD31" s="313"/>
      <c r="AE31" s="313"/>
      <c r="AK31" s="312">
        <v>0</v>
      </c>
      <c r="AL31" s="313"/>
      <c r="AM31" s="313"/>
      <c r="AN31" s="313"/>
      <c r="AO31" s="313"/>
      <c r="AR31" s="39"/>
      <c r="BE31" s="321"/>
    </row>
    <row r="32" spans="2:57" s="3" customFormat="1" ht="14.45" customHeight="1" hidden="1">
      <c r="B32" s="39"/>
      <c r="F32" s="28" t="s">
        <v>49</v>
      </c>
      <c r="L32" s="314">
        <v>0.15</v>
      </c>
      <c r="M32" s="313"/>
      <c r="N32" s="313"/>
      <c r="O32" s="313"/>
      <c r="P32" s="313"/>
      <c r="W32" s="312">
        <f>ROUND(BC54,2)</f>
        <v>0</v>
      </c>
      <c r="X32" s="313"/>
      <c r="Y32" s="313"/>
      <c r="Z32" s="313"/>
      <c r="AA32" s="313"/>
      <c r="AB32" s="313"/>
      <c r="AC32" s="313"/>
      <c r="AD32" s="313"/>
      <c r="AE32" s="313"/>
      <c r="AK32" s="312">
        <v>0</v>
      </c>
      <c r="AL32" s="313"/>
      <c r="AM32" s="313"/>
      <c r="AN32" s="313"/>
      <c r="AO32" s="313"/>
      <c r="AR32" s="39"/>
      <c r="BE32" s="321"/>
    </row>
    <row r="33" spans="2:44" s="3" customFormat="1" ht="14.45" customHeight="1" hidden="1">
      <c r="B33" s="39"/>
      <c r="F33" s="28" t="s">
        <v>50</v>
      </c>
      <c r="L33" s="314">
        <v>0</v>
      </c>
      <c r="M33" s="313"/>
      <c r="N33" s="313"/>
      <c r="O33" s="313"/>
      <c r="P33" s="313"/>
      <c r="W33" s="312">
        <f>ROUND(BD54,2)</f>
        <v>0</v>
      </c>
      <c r="X33" s="313"/>
      <c r="Y33" s="313"/>
      <c r="Z33" s="313"/>
      <c r="AA33" s="313"/>
      <c r="AB33" s="313"/>
      <c r="AC33" s="313"/>
      <c r="AD33" s="313"/>
      <c r="AE33" s="313"/>
      <c r="AK33" s="312">
        <v>0</v>
      </c>
      <c r="AL33" s="313"/>
      <c r="AM33" s="313"/>
      <c r="AN33" s="313"/>
      <c r="AO33" s="313"/>
      <c r="AR33" s="39"/>
    </row>
    <row r="34" spans="1:57" s="2" customFormat="1" ht="6.95" customHeight="1">
      <c r="A34" s="34"/>
      <c r="B34" s="35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5"/>
      <c r="BE34" s="34"/>
    </row>
    <row r="35" spans="1:57" s="2" customFormat="1" ht="26.1" customHeight="1">
      <c r="A35" s="34"/>
      <c r="B35" s="35"/>
      <c r="C35" s="40"/>
      <c r="D35" s="41" t="s">
        <v>51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3" t="s">
        <v>52</v>
      </c>
      <c r="U35" s="42"/>
      <c r="V35" s="42"/>
      <c r="W35" s="42"/>
      <c r="X35" s="315" t="s">
        <v>53</v>
      </c>
      <c r="Y35" s="316"/>
      <c r="Z35" s="316"/>
      <c r="AA35" s="316"/>
      <c r="AB35" s="316"/>
      <c r="AC35" s="42"/>
      <c r="AD35" s="42"/>
      <c r="AE35" s="42"/>
      <c r="AF35" s="42"/>
      <c r="AG35" s="42"/>
      <c r="AH35" s="42"/>
      <c r="AI35" s="42"/>
      <c r="AJ35" s="42"/>
      <c r="AK35" s="317">
        <f>SUM(AK26:AK33)</f>
        <v>0</v>
      </c>
      <c r="AL35" s="316"/>
      <c r="AM35" s="316"/>
      <c r="AN35" s="316"/>
      <c r="AO35" s="318"/>
      <c r="AP35" s="40"/>
      <c r="AQ35" s="40"/>
      <c r="AR35" s="35"/>
      <c r="BE35" s="34"/>
    </row>
    <row r="36" spans="1:57" s="2" customFormat="1" ht="6.95" customHeight="1">
      <c r="A36" s="34"/>
      <c r="B36" s="35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5"/>
      <c r="BE36" s="34"/>
    </row>
    <row r="37" spans="1:57" s="2" customFormat="1" ht="6.95" customHeight="1">
      <c r="A37" s="34"/>
      <c r="B37" s="44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5"/>
      <c r="AJ37" s="45"/>
      <c r="AK37" s="45"/>
      <c r="AL37" s="45"/>
      <c r="AM37" s="45"/>
      <c r="AN37" s="45"/>
      <c r="AO37" s="45"/>
      <c r="AP37" s="45"/>
      <c r="AQ37" s="45"/>
      <c r="AR37" s="35"/>
      <c r="BE37" s="34"/>
    </row>
    <row r="41" spans="1:57" s="2" customFormat="1" ht="6.95" customHeight="1">
      <c r="A41" s="34"/>
      <c r="B41" s="46"/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35"/>
      <c r="BE41" s="34"/>
    </row>
    <row r="42" spans="1:57" s="2" customFormat="1" ht="24.95" customHeight="1">
      <c r="A42" s="34"/>
      <c r="B42" s="35"/>
      <c r="C42" s="22" t="s">
        <v>54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5"/>
      <c r="BE42" s="34"/>
    </row>
    <row r="43" spans="1:57" s="2" customFormat="1" ht="6.95" customHeight="1">
      <c r="A43" s="34"/>
      <c r="B43" s="35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5"/>
      <c r="BE43" s="34"/>
    </row>
    <row r="44" spans="2:44" s="4" customFormat="1" ht="12" customHeight="1">
      <c r="B44" s="48"/>
      <c r="C44" s="28" t="s">
        <v>14</v>
      </c>
      <c r="L44" s="4" t="str">
        <f>K5</f>
        <v>21029</v>
      </c>
      <c r="AR44" s="48"/>
    </row>
    <row r="45" spans="2:44" s="5" customFormat="1" ht="36.95" customHeight="1">
      <c r="B45" s="49"/>
      <c r="C45" s="50" t="s">
        <v>17</v>
      </c>
      <c r="L45" s="303" t="str">
        <f>K6</f>
        <v>Úprava objektu MŠ Volgogradská 4</v>
      </c>
      <c r="M45" s="304"/>
      <c r="N45" s="304"/>
      <c r="O45" s="304"/>
      <c r="P45" s="304"/>
      <c r="Q45" s="304"/>
      <c r="R45" s="304"/>
      <c r="S45" s="304"/>
      <c r="T45" s="304"/>
      <c r="U45" s="304"/>
      <c r="V45" s="304"/>
      <c r="W45" s="304"/>
      <c r="X45" s="304"/>
      <c r="Y45" s="304"/>
      <c r="Z45" s="304"/>
      <c r="AA45" s="304"/>
      <c r="AB45" s="304"/>
      <c r="AC45" s="304"/>
      <c r="AD45" s="304"/>
      <c r="AE45" s="304"/>
      <c r="AF45" s="304"/>
      <c r="AG45" s="304"/>
      <c r="AH45" s="304"/>
      <c r="AI45" s="304"/>
      <c r="AJ45" s="304"/>
      <c r="AK45" s="304"/>
      <c r="AL45" s="304"/>
      <c r="AM45" s="304"/>
      <c r="AN45" s="304"/>
      <c r="AO45" s="304"/>
      <c r="AR45" s="49"/>
    </row>
    <row r="46" spans="1:57" s="2" customFormat="1" ht="6.95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5"/>
      <c r="BE46" s="34"/>
    </row>
    <row r="47" spans="1:57" s="2" customFormat="1" ht="12" customHeight="1">
      <c r="A47" s="34"/>
      <c r="B47" s="35"/>
      <c r="C47" s="28" t="s">
        <v>22</v>
      </c>
      <c r="D47" s="34"/>
      <c r="E47" s="34"/>
      <c r="F47" s="34"/>
      <c r="G47" s="34"/>
      <c r="H47" s="34"/>
      <c r="I47" s="34"/>
      <c r="J47" s="34"/>
      <c r="K47" s="34"/>
      <c r="L47" s="51" t="str">
        <f>IF(K8="","",K8)</f>
        <v>Ostrava-Jih-Zábřeh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28" t="s">
        <v>24</v>
      </c>
      <c r="AJ47" s="34"/>
      <c r="AK47" s="34"/>
      <c r="AL47" s="34"/>
      <c r="AM47" s="305" t="str">
        <f>IF(AN8="","",AN8)</f>
        <v>28. 7. 2021</v>
      </c>
      <c r="AN47" s="305"/>
      <c r="AO47" s="34"/>
      <c r="AP47" s="34"/>
      <c r="AQ47" s="34"/>
      <c r="AR47" s="35"/>
      <c r="BE47" s="34"/>
    </row>
    <row r="48" spans="1:57" s="2" customFormat="1" ht="6.95" customHeight="1">
      <c r="A48" s="34"/>
      <c r="B48" s="35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5"/>
      <c r="BE48" s="34"/>
    </row>
    <row r="49" spans="1:57" s="2" customFormat="1" ht="25.7" customHeight="1">
      <c r="A49" s="34"/>
      <c r="B49" s="35"/>
      <c r="C49" s="28" t="s">
        <v>28</v>
      </c>
      <c r="D49" s="34"/>
      <c r="E49" s="34"/>
      <c r="F49" s="34"/>
      <c r="G49" s="34"/>
      <c r="H49" s="34"/>
      <c r="I49" s="34"/>
      <c r="J49" s="34"/>
      <c r="K49" s="34"/>
      <c r="L49" s="4" t="str">
        <f>IF(E11="","",E11)</f>
        <v>Statutární město Ostrava</v>
      </c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28" t="s">
        <v>34</v>
      </c>
      <c r="AJ49" s="34"/>
      <c r="AK49" s="34"/>
      <c r="AL49" s="34"/>
      <c r="AM49" s="306" t="str">
        <f>IF(E17="","",E17)</f>
        <v>ArchiBIM, ing Ivona Szotkowská</v>
      </c>
      <c r="AN49" s="307"/>
      <c r="AO49" s="307"/>
      <c r="AP49" s="307"/>
      <c r="AQ49" s="34"/>
      <c r="AR49" s="35"/>
      <c r="AS49" s="308" t="s">
        <v>55</v>
      </c>
      <c r="AT49" s="309"/>
      <c r="AU49" s="53"/>
      <c r="AV49" s="53"/>
      <c r="AW49" s="53"/>
      <c r="AX49" s="53"/>
      <c r="AY49" s="53"/>
      <c r="AZ49" s="53"/>
      <c r="BA49" s="53"/>
      <c r="BB49" s="53"/>
      <c r="BC49" s="53"/>
      <c r="BD49" s="54"/>
      <c r="BE49" s="34"/>
    </row>
    <row r="50" spans="1:57" s="2" customFormat="1" ht="15.2" customHeight="1">
      <c r="A50" s="34"/>
      <c r="B50" s="35"/>
      <c r="C50" s="28" t="s">
        <v>32</v>
      </c>
      <c r="D50" s="34"/>
      <c r="E50" s="34"/>
      <c r="F50" s="34"/>
      <c r="G50" s="34"/>
      <c r="H50" s="34"/>
      <c r="I50" s="34"/>
      <c r="J50" s="34"/>
      <c r="K50" s="34"/>
      <c r="L50" s="4" t="str">
        <f>IF(E14="Vyplň údaj","",E14)</f>
        <v/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28" t="s">
        <v>37</v>
      </c>
      <c r="AJ50" s="34"/>
      <c r="AK50" s="34"/>
      <c r="AL50" s="34"/>
      <c r="AM50" s="306" t="str">
        <f>IF(E20="","",E20)</f>
        <v>Anna Mužná</v>
      </c>
      <c r="AN50" s="307"/>
      <c r="AO50" s="307"/>
      <c r="AP50" s="307"/>
      <c r="AQ50" s="34"/>
      <c r="AR50" s="35"/>
      <c r="AS50" s="310"/>
      <c r="AT50" s="311"/>
      <c r="AU50" s="55"/>
      <c r="AV50" s="55"/>
      <c r="AW50" s="55"/>
      <c r="AX50" s="55"/>
      <c r="AY50" s="55"/>
      <c r="AZ50" s="55"/>
      <c r="BA50" s="55"/>
      <c r="BB50" s="55"/>
      <c r="BC50" s="55"/>
      <c r="BD50" s="56"/>
      <c r="BE50" s="34"/>
    </row>
    <row r="51" spans="1:57" s="2" customFormat="1" ht="10.7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5"/>
      <c r="AS51" s="310"/>
      <c r="AT51" s="311"/>
      <c r="AU51" s="55"/>
      <c r="AV51" s="55"/>
      <c r="AW51" s="55"/>
      <c r="AX51" s="55"/>
      <c r="AY51" s="55"/>
      <c r="AZ51" s="55"/>
      <c r="BA51" s="55"/>
      <c r="BB51" s="55"/>
      <c r="BC51" s="55"/>
      <c r="BD51" s="56"/>
      <c r="BE51" s="34"/>
    </row>
    <row r="52" spans="1:57" s="2" customFormat="1" ht="29.25" customHeight="1">
      <c r="A52" s="34"/>
      <c r="B52" s="35"/>
      <c r="C52" s="299" t="s">
        <v>56</v>
      </c>
      <c r="D52" s="300"/>
      <c r="E52" s="300"/>
      <c r="F52" s="300"/>
      <c r="G52" s="300"/>
      <c r="H52" s="57"/>
      <c r="I52" s="301" t="s">
        <v>57</v>
      </c>
      <c r="J52" s="300"/>
      <c r="K52" s="300"/>
      <c r="L52" s="300"/>
      <c r="M52" s="300"/>
      <c r="N52" s="300"/>
      <c r="O52" s="300"/>
      <c r="P52" s="300"/>
      <c r="Q52" s="300"/>
      <c r="R52" s="300"/>
      <c r="S52" s="300"/>
      <c r="T52" s="300"/>
      <c r="U52" s="300"/>
      <c r="V52" s="300"/>
      <c r="W52" s="300"/>
      <c r="X52" s="300"/>
      <c r="Y52" s="300"/>
      <c r="Z52" s="300"/>
      <c r="AA52" s="300"/>
      <c r="AB52" s="300"/>
      <c r="AC52" s="300"/>
      <c r="AD52" s="300"/>
      <c r="AE52" s="300"/>
      <c r="AF52" s="300"/>
      <c r="AG52" s="302" t="s">
        <v>58</v>
      </c>
      <c r="AH52" s="300"/>
      <c r="AI52" s="300"/>
      <c r="AJ52" s="300"/>
      <c r="AK52" s="300"/>
      <c r="AL52" s="300"/>
      <c r="AM52" s="300"/>
      <c r="AN52" s="301" t="s">
        <v>59</v>
      </c>
      <c r="AO52" s="300"/>
      <c r="AP52" s="300"/>
      <c r="AQ52" s="58" t="s">
        <v>60</v>
      </c>
      <c r="AR52" s="35"/>
      <c r="AS52" s="59" t="s">
        <v>61</v>
      </c>
      <c r="AT52" s="60" t="s">
        <v>62</v>
      </c>
      <c r="AU52" s="60" t="s">
        <v>63</v>
      </c>
      <c r="AV52" s="60" t="s">
        <v>64</v>
      </c>
      <c r="AW52" s="60" t="s">
        <v>65</v>
      </c>
      <c r="AX52" s="60" t="s">
        <v>66</v>
      </c>
      <c r="AY52" s="60" t="s">
        <v>67</v>
      </c>
      <c r="AZ52" s="60" t="s">
        <v>68</v>
      </c>
      <c r="BA52" s="60" t="s">
        <v>69</v>
      </c>
      <c r="BB52" s="60" t="s">
        <v>70</v>
      </c>
      <c r="BC52" s="60" t="s">
        <v>71</v>
      </c>
      <c r="BD52" s="61" t="s">
        <v>72</v>
      </c>
      <c r="BE52" s="34"/>
    </row>
    <row r="53" spans="1:57" s="2" customFormat="1" ht="10.7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5"/>
      <c r="AS53" s="62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4"/>
      <c r="BE53" s="34"/>
    </row>
    <row r="54" spans="2:90" s="6" customFormat="1" ht="32.45" customHeight="1">
      <c r="B54" s="65"/>
      <c r="C54" s="66" t="s">
        <v>73</v>
      </c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297">
        <f>ROUND(SUM(AG55:AG56),2)</f>
        <v>0</v>
      </c>
      <c r="AH54" s="297"/>
      <c r="AI54" s="297"/>
      <c r="AJ54" s="297"/>
      <c r="AK54" s="297"/>
      <c r="AL54" s="297"/>
      <c r="AM54" s="297"/>
      <c r="AN54" s="298">
        <f>SUM(AG54,AT54)</f>
        <v>0</v>
      </c>
      <c r="AO54" s="298"/>
      <c r="AP54" s="298"/>
      <c r="AQ54" s="69" t="s">
        <v>3</v>
      </c>
      <c r="AR54" s="65"/>
      <c r="AS54" s="70">
        <f>ROUND(SUM(AS55:AS56),2)</f>
        <v>0</v>
      </c>
      <c r="AT54" s="71">
        <f>ROUND(SUM(AV54:AW54),2)</f>
        <v>0</v>
      </c>
      <c r="AU54" s="72">
        <f>ROUND(SUM(AU55:AU56),5)</f>
        <v>0</v>
      </c>
      <c r="AV54" s="71">
        <f>ROUND(AZ54*L29,2)</f>
        <v>0</v>
      </c>
      <c r="AW54" s="71">
        <f>ROUND(BA54*L30,2)</f>
        <v>0</v>
      </c>
      <c r="AX54" s="71">
        <f>ROUND(BB54*L29,2)</f>
        <v>0</v>
      </c>
      <c r="AY54" s="71">
        <f>ROUND(BC54*L30,2)</f>
        <v>0</v>
      </c>
      <c r="AZ54" s="71">
        <f>ROUND(SUM(AZ55:AZ56),2)</f>
        <v>0</v>
      </c>
      <c r="BA54" s="71">
        <f>ROUND(SUM(BA55:BA56),2)</f>
        <v>0</v>
      </c>
      <c r="BB54" s="71">
        <f>ROUND(SUM(BB55:BB56),2)</f>
        <v>0</v>
      </c>
      <c r="BC54" s="71">
        <f>ROUND(SUM(BC55:BC56),2)</f>
        <v>0</v>
      </c>
      <c r="BD54" s="73">
        <f>ROUND(SUM(BD55:BD56),2)</f>
        <v>0</v>
      </c>
      <c r="BS54" s="74" t="s">
        <v>74</v>
      </c>
      <c r="BT54" s="74" t="s">
        <v>75</v>
      </c>
      <c r="BU54" s="75" t="s">
        <v>76</v>
      </c>
      <c r="BV54" s="74" t="s">
        <v>77</v>
      </c>
      <c r="BW54" s="74" t="s">
        <v>5</v>
      </c>
      <c r="BX54" s="74" t="s">
        <v>78</v>
      </c>
      <c r="CL54" s="74" t="s">
        <v>20</v>
      </c>
    </row>
    <row r="55" spans="1:91" s="7" customFormat="1" ht="16.5" customHeight="1">
      <c r="A55" s="76" t="s">
        <v>79</v>
      </c>
      <c r="B55" s="77"/>
      <c r="C55" s="78"/>
      <c r="D55" s="296" t="s">
        <v>80</v>
      </c>
      <c r="E55" s="296"/>
      <c r="F55" s="296"/>
      <c r="G55" s="296"/>
      <c r="H55" s="296"/>
      <c r="I55" s="79"/>
      <c r="J55" s="296" t="s">
        <v>81</v>
      </c>
      <c r="K55" s="296"/>
      <c r="L55" s="296"/>
      <c r="M55" s="296"/>
      <c r="N55" s="296"/>
      <c r="O55" s="296"/>
      <c r="P55" s="296"/>
      <c r="Q55" s="296"/>
      <c r="R55" s="296"/>
      <c r="S55" s="296"/>
      <c r="T55" s="296"/>
      <c r="U55" s="296"/>
      <c r="V55" s="296"/>
      <c r="W55" s="296"/>
      <c r="X55" s="296"/>
      <c r="Y55" s="296"/>
      <c r="Z55" s="296"/>
      <c r="AA55" s="296"/>
      <c r="AB55" s="296"/>
      <c r="AC55" s="296"/>
      <c r="AD55" s="296"/>
      <c r="AE55" s="296"/>
      <c r="AF55" s="296"/>
      <c r="AG55" s="294">
        <f>'2102901 - Stavební část'!J30</f>
        <v>0</v>
      </c>
      <c r="AH55" s="295"/>
      <c r="AI55" s="295"/>
      <c r="AJ55" s="295"/>
      <c r="AK55" s="295"/>
      <c r="AL55" s="295"/>
      <c r="AM55" s="295"/>
      <c r="AN55" s="294">
        <f>SUM(AG55,AT55)</f>
        <v>0</v>
      </c>
      <c r="AO55" s="295"/>
      <c r="AP55" s="295"/>
      <c r="AQ55" s="80" t="s">
        <v>82</v>
      </c>
      <c r="AR55" s="77"/>
      <c r="AS55" s="81">
        <v>0</v>
      </c>
      <c r="AT55" s="82">
        <f>ROUND(SUM(AV55:AW55),2)</f>
        <v>0</v>
      </c>
      <c r="AU55" s="83">
        <f>'2102901 - Stavební část'!P92</f>
        <v>0</v>
      </c>
      <c r="AV55" s="82">
        <f>'2102901 - Stavební část'!J33</f>
        <v>0</v>
      </c>
      <c r="AW55" s="82">
        <f>'2102901 - Stavební část'!J34</f>
        <v>0</v>
      </c>
      <c r="AX55" s="82">
        <f>'2102901 - Stavební část'!J35</f>
        <v>0</v>
      </c>
      <c r="AY55" s="82">
        <f>'2102901 - Stavební část'!J36</f>
        <v>0</v>
      </c>
      <c r="AZ55" s="82">
        <f>'2102901 - Stavební část'!F33</f>
        <v>0</v>
      </c>
      <c r="BA55" s="82">
        <f>'2102901 - Stavební část'!F34</f>
        <v>0</v>
      </c>
      <c r="BB55" s="82">
        <f>'2102901 - Stavební část'!F35</f>
        <v>0</v>
      </c>
      <c r="BC55" s="82">
        <f>'2102901 - Stavební část'!F36</f>
        <v>0</v>
      </c>
      <c r="BD55" s="84">
        <f>'2102901 - Stavební část'!F37</f>
        <v>0</v>
      </c>
      <c r="BT55" s="85" t="s">
        <v>83</v>
      </c>
      <c r="BV55" s="85" t="s">
        <v>77</v>
      </c>
      <c r="BW55" s="85" t="s">
        <v>84</v>
      </c>
      <c r="BX55" s="85" t="s">
        <v>5</v>
      </c>
      <c r="CL55" s="85" t="s">
        <v>20</v>
      </c>
      <c r="CM55" s="85" t="s">
        <v>85</v>
      </c>
    </row>
    <row r="56" spans="1:91" s="7" customFormat="1" ht="16.5" customHeight="1">
      <c r="A56" s="76" t="s">
        <v>79</v>
      </c>
      <c r="B56" s="77"/>
      <c r="C56" s="78"/>
      <c r="D56" s="296" t="s">
        <v>86</v>
      </c>
      <c r="E56" s="296"/>
      <c r="F56" s="296"/>
      <c r="G56" s="296"/>
      <c r="H56" s="296"/>
      <c r="I56" s="79"/>
      <c r="J56" s="296" t="s">
        <v>87</v>
      </c>
      <c r="K56" s="296"/>
      <c r="L56" s="296"/>
      <c r="M56" s="296"/>
      <c r="N56" s="296"/>
      <c r="O56" s="296"/>
      <c r="P56" s="296"/>
      <c r="Q56" s="296"/>
      <c r="R56" s="296"/>
      <c r="S56" s="296"/>
      <c r="T56" s="296"/>
      <c r="U56" s="296"/>
      <c r="V56" s="296"/>
      <c r="W56" s="296"/>
      <c r="X56" s="296"/>
      <c r="Y56" s="296"/>
      <c r="Z56" s="296"/>
      <c r="AA56" s="296"/>
      <c r="AB56" s="296"/>
      <c r="AC56" s="296"/>
      <c r="AD56" s="296"/>
      <c r="AE56" s="296"/>
      <c r="AF56" s="296"/>
      <c r="AG56" s="294">
        <f>'2102902 - Vedlejší a osta...'!J30</f>
        <v>0</v>
      </c>
      <c r="AH56" s="295"/>
      <c r="AI56" s="295"/>
      <c r="AJ56" s="295"/>
      <c r="AK56" s="295"/>
      <c r="AL56" s="295"/>
      <c r="AM56" s="295"/>
      <c r="AN56" s="294">
        <f>SUM(AG56,AT56)</f>
        <v>0</v>
      </c>
      <c r="AO56" s="295"/>
      <c r="AP56" s="295"/>
      <c r="AQ56" s="80" t="s">
        <v>82</v>
      </c>
      <c r="AR56" s="77"/>
      <c r="AS56" s="86">
        <v>0</v>
      </c>
      <c r="AT56" s="87">
        <f>ROUND(SUM(AV56:AW56),2)</f>
        <v>0</v>
      </c>
      <c r="AU56" s="88">
        <f>'2102902 - Vedlejší a osta...'!P83</f>
        <v>0</v>
      </c>
      <c r="AV56" s="87">
        <f>'2102902 - Vedlejší a osta...'!J33</f>
        <v>0</v>
      </c>
      <c r="AW56" s="87">
        <f>'2102902 - Vedlejší a osta...'!J34</f>
        <v>0</v>
      </c>
      <c r="AX56" s="87">
        <f>'2102902 - Vedlejší a osta...'!J35</f>
        <v>0</v>
      </c>
      <c r="AY56" s="87">
        <f>'2102902 - Vedlejší a osta...'!J36</f>
        <v>0</v>
      </c>
      <c r="AZ56" s="87">
        <f>'2102902 - Vedlejší a osta...'!F33</f>
        <v>0</v>
      </c>
      <c r="BA56" s="87">
        <f>'2102902 - Vedlejší a osta...'!F34</f>
        <v>0</v>
      </c>
      <c r="BB56" s="87">
        <f>'2102902 - Vedlejší a osta...'!F35</f>
        <v>0</v>
      </c>
      <c r="BC56" s="87">
        <f>'2102902 - Vedlejší a osta...'!F36</f>
        <v>0</v>
      </c>
      <c r="BD56" s="89">
        <f>'2102902 - Vedlejší a osta...'!F37</f>
        <v>0</v>
      </c>
      <c r="BT56" s="85" t="s">
        <v>83</v>
      </c>
      <c r="BV56" s="85" t="s">
        <v>77</v>
      </c>
      <c r="BW56" s="85" t="s">
        <v>88</v>
      </c>
      <c r="BX56" s="85" t="s">
        <v>5</v>
      </c>
      <c r="CL56" s="85" t="s">
        <v>20</v>
      </c>
      <c r="CM56" s="85" t="s">
        <v>85</v>
      </c>
    </row>
    <row r="57" spans="1:57" s="2" customFormat="1" ht="30" customHeight="1">
      <c r="A57" s="34"/>
      <c r="B57" s="35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5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</row>
    <row r="58" spans="1:57" s="2" customFormat="1" ht="6.95" customHeight="1">
      <c r="A58" s="34"/>
      <c r="B58" s="44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35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</row>
  </sheetData>
  <mergeCells count="46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AM47:AN47"/>
    <mergeCell ref="AM49:AP49"/>
    <mergeCell ref="AS49:AT51"/>
    <mergeCell ref="AM50:AP50"/>
    <mergeCell ref="W33:AE33"/>
    <mergeCell ref="AK33:AO33"/>
    <mergeCell ref="AR2:BE2"/>
    <mergeCell ref="AN56:AP56"/>
    <mergeCell ref="AG56:AM56"/>
    <mergeCell ref="D56:H56"/>
    <mergeCell ref="J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</mergeCells>
  <hyperlinks>
    <hyperlink ref="A55" location="'2102901 - Stavební část'!C2" display="/"/>
    <hyperlink ref="A56" location="'2102902 - Vedlejší a osta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10"/>
  <sheetViews>
    <sheetView showGridLines="0" workbookViewId="0" topLeftCell="A58">
      <selection activeCell="J96" sqref="J96"/>
    </sheetView>
  </sheetViews>
  <sheetFormatPr defaultColWidth="12.00390625" defaultRowHeight="12"/>
  <cols>
    <col min="1" max="1" width="8.140625" style="1" customWidth="1"/>
    <col min="2" max="2" width="1.1484375" style="1" customWidth="1"/>
    <col min="3" max="4" width="4.140625" style="1" customWidth="1"/>
    <col min="5" max="5" width="17.140625" style="1" customWidth="1"/>
    <col min="6" max="6" width="5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140625" style="1" customWidth="1"/>
    <col min="12" max="12" width="9.140625" style="1" customWidth="1"/>
    <col min="13" max="13" width="10.7109375" style="1" hidden="1" customWidth="1"/>
    <col min="14" max="14" width="9.140625" style="1" hidden="1" customWidth="1"/>
    <col min="15" max="20" width="14.140625" style="1" hidden="1" customWidth="1"/>
    <col min="21" max="21" width="16.140625" style="1" hidden="1" customWidth="1"/>
    <col min="22" max="22" width="12.140625" style="1" customWidth="1"/>
    <col min="23" max="23" width="16.140625" style="1" customWidth="1"/>
    <col min="24" max="24" width="12.1406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140625" style="1" customWidth="1"/>
    <col min="29" max="29" width="11.00390625" style="1" customWidth="1"/>
    <col min="30" max="30" width="15.00390625" style="1" customWidth="1"/>
    <col min="31" max="31" width="16.140625" style="1" customWidth="1"/>
    <col min="44" max="65" width="9.140625" style="1" hidden="1" customWidth="1"/>
  </cols>
  <sheetData>
    <row r="1" ht="12"/>
    <row r="2" spans="12:46" s="1" customFormat="1" ht="36.95" customHeight="1">
      <c r="L2" s="292" t="s">
        <v>6</v>
      </c>
      <c r="M2" s="293"/>
      <c r="N2" s="293"/>
      <c r="O2" s="293"/>
      <c r="P2" s="293"/>
      <c r="Q2" s="293"/>
      <c r="R2" s="293"/>
      <c r="S2" s="293"/>
      <c r="T2" s="293"/>
      <c r="U2" s="293"/>
      <c r="V2" s="293"/>
      <c r="AT2" s="18" t="s">
        <v>84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85</v>
      </c>
    </row>
    <row r="4" spans="2:46" s="1" customFormat="1" ht="24.95" customHeight="1">
      <c r="B4" s="21"/>
      <c r="D4" s="22" t="s">
        <v>89</v>
      </c>
      <c r="L4" s="21"/>
      <c r="M4" s="90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31" t="str">
        <f>'Rekapitulace stavby'!K6</f>
        <v>Úprava objektu MŠ Volgogradská 4</v>
      </c>
      <c r="F7" s="332"/>
      <c r="G7" s="332"/>
      <c r="H7" s="332"/>
      <c r="L7" s="21"/>
    </row>
    <row r="8" spans="1:31" s="2" customFormat="1" ht="12" customHeight="1">
      <c r="A8" s="34"/>
      <c r="B8" s="35"/>
      <c r="C8" s="34"/>
      <c r="D8" s="28" t="s">
        <v>90</v>
      </c>
      <c r="E8" s="34"/>
      <c r="F8" s="34"/>
      <c r="G8" s="34"/>
      <c r="H8" s="34"/>
      <c r="I8" s="34"/>
      <c r="J8" s="34"/>
      <c r="K8" s="34"/>
      <c r="L8" s="9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5"/>
      <c r="C9" s="34"/>
      <c r="D9" s="34"/>
      <c r="E9" s="303" t="s">
        <v>91</v>
      </c>
      <c r="F9" s="330"/>
      <c r="G9" s="330"/>
      <c r="H9" s="330"/>
      <c r="I9" s="34"/>
      <c r="J9" s="34"/>
      <c r="K9" s="34"/>
      <c r="L9" s="9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9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8" t="s">
        <v>19</v>
      </c>
      <c r="E11" s="34"/>
      <c r="F11" s="26" t="s">
        <v>20</v>
      </c>
      <c r="G11" s="34"/>
      <c r="H11" s="34"/>
      <c r="I11" s="28" t="s">
        <v>21</v>
      </c>
      <c r="J11" s="26" t="s">
        <v>3</v>
      </c>
      <c r="K11" s="34"/>
      <c r="L11" s="9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8" t="s">
        <v>22</v>
      </c>
      <c r="E12" s="34"/>
      <c r="F12" s="26" t="s">
        <v>23</v>
      </c>
      <c r="G12" s="34"/>
      <c r="H12" s="34"/>
      <c r="I12" s="28" t="s">
        <v>24</v>
      </c>
      <c r="J12" s="52" t="str">
        <f>'Rekapitulace stavby'!AN8</f>
        <v>28. 7. 2021</v>
      </c>
      <c r="K12" s="34"/>
      <c r="L12" s="9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21.75" customHeight="1">
      <c r="A13" s="34"/>
      <c r="B13" s="35"/>
      <c r="C13" s="34"/>
      <c r="D13" s="25" t="s">
        <v>26</v>
      </c>
      <c r="E13" s="34"/>
      <c r="F13" s="30" t="s">
        <v>27</v>
      </c>
      <c r="G13" s="34"/>
      <c r="H13" s="34"/>
      <c r="I13" s="34"/>
      <c r="J13" s="34"/>
      <c r="K13" s="34"/>
      <c r="L13" s="9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8" t="s">
        <v>28</v>
      </c>
      <c r="E14" s="34"/>
      <c r="F14" s="34"/>
      <c r="G14" s="34"/>
      <c r="H14" s="34"/>
      <c r="I14" s="28" t="s">
        <v>29</v>
      </c>
      <c r="J14" s="26" t="s">
        <v>3</v>
      </c>
      <c r="K14" s="34"/>
      <c r="L14" s="9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6" t="s">
        <v>30</v>
      </c>
      <c r="F15" s="34"/>
      <c r="G15" s="34"/>
      <c r="H15" s="34"/>
      <c r="I15" s="28" t="s">
        <v>31</v>
      </c>
      <c r="J15" s="26" t="s">
        <v>3</v>
      </c>
      <c r="K15" s="34"/>
      <c r="L15" s="9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9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8" t="s">
        <v>32</v>
      </c>
      <c r="E17" s="34"/>
      <c r="F17" s="34"/>
      <c r="G17" s="34"/>
      <c r="H17" s="34"/>
      <c r="I17" s="28" t="s">
        <v>29</v>
      </c>
      <c r="J17" s="29" t="str">
        <f>'Rekapitulace stavby'!AN13</f>
        <v>Vyplň údaj</v>
      </c>
      <c r="K17" s="34"/>
      <c r="L17" s="9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333" t="str">
        <f>'Rekapitulace stavby'!E14</f>
        <v>Vyplň údaj</v>
      </c>
      <c r="F18" s="322"/>
      <c r="G18" s="322"/>
      <c r="H18" s="322"/>
      <c r="I18" s="28" t="s">
        <v>31</v>
      </c>
      <c r="J18" s="29" t="str">
        <f>'Rekapitulace stavby'!AN14</f>
        <v>Vyplň údaj</v>
      </c>
      <c r="K18" s="34"/>
      <c r="L18" s="9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9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8" t="s">
        <v>34</v>
      </c>
      <c r="E20" s="34"/>
      <c r="F20" s="34"/>
      <c r="G20" s="34"/>
      <c r="H20" s="34"/>
      <c r="I20" s="28" t="s">
        <v>29</v>
      </c>
      <c r="J20" s="26" t="s">
        <v>3</v>
      </c>
      <c r="K20" s="34"/>
      <c r="L20" s="9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6" t="s">
        <v>35</v>
      </c>
      <c r="F21" s="34"/>
      <c r="G21" s="34"/>
      <c r="H21" s="34"/>
      <c r="I21" s="28" t="s">
        <v>31</v>
      </c>
      <c r="J21" s="26" t="s">
        <v>3</v>
      </c>
      <c r="K21" s="34"/>
      <c r="L21" s="9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9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8" t="s">
        <v>37</v>
      </c>
      <c r="E23" s="34"/>
      <c r="F23" s="34"/>
      <c r="G23" s="34"/>
      <c r="H23" s="34"/>
      <c r="I23" s="28" t="s">
        <v>29</v>
      </c>
      <c r="J23" s="26" t="s">
        <v>3</v>
      </c>
      <c r="K23" s="34"/>
      <c r="L23" s="9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6" t="s">
        <v>38</v>
      </c>
      <c r="F24" s="34"/>
      <c r="G24" s="34"/>
      <c r="H24" s="34"/>
      <c r="I24" s="28" t="s">
        <v>31</v>
      </c>
      <c r="J24" s="26" t="s">
        <v>3</v>
      </c>
      <c r="K24" s="34"/>
      <c r="L24" s="9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9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8" t="s">
        <v>39</v>
      </c>
      <c r="E26" s="34"/>
      <c r="F26" s="34"/>
      <c r="G26" s="34"/>
      <c r="H26" s="34"/>
      <c r="I26" s="34"/>
      <c r="J26" s="34"/>
      <c r="K26" s="34"/>
      <c r="L26" s="9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92"/>
      <c r="B27" s="93"/>
      <c r="C27" s="92"/>
      <c r="D27" s="92"/>
      <c r="E27" s="326" t="s">
        <v>3</v>
      </c>
      <c r="F27" s="326"/>
      <c r="G27" s="326"/>
      <c r="H27" s="326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9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5"/>
      <c r="C29" s="34"/>
      <c r="D29" s="63"/>
      <c r="E29" s="63"/>
      <c r="F29" s="63"/>
      <c r="G29" s="63"/>
      <c r="H29" s="63"/>
      <c r="I29" s="63"/>
      <c r="J29" s="63"/>
      <c r="K29" s="63"/>
      <c r="L29" s="9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5" customHeight="1">
      <c r="A30" s="34"/>
      <c r="B30" s="35"/>
      <c r="C30" s="34"/>
      <c r="D30" s="95" t="s">
        <v>41</v>
      </c>
      <c r="E30" s="34"/>
      <c r="F30" s="34"/>
      <c r="G30" s="34"/>
      <c r="H30" s="34"/>
      <c r="I30" s="34"/>
      <c r="J30" s="68">
        <f>ROUND(J92,2)</f>
        <v>0</v>
      </c>
      <c r="K30" s="34"/>
      <c r="L30" s="9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5"/>
      <c r="C32" s="34"/>
      <c r="D32" s="34"/>
      <c r="E32" s="34"/>
      <c r="F32" s="38" t="s">
        <v>43</v>
      </c>
      <c r="G32" s="34"/>
      <c r="H32" s="34"/>
      <c r="I32" s="38" t="s">
        <v>42</v>
      </c>
      <c r="J32" s="38" t="s">
        <v>44</v>
      </c>
      <c r="K32" s="34"/>
      <c r="L32" s="9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5"/>
      <c r="C33" s="34"/>
      <c r="D33" s="96" t="s">
        <v>45</v>
      </c>
      <c r="E33" s="28" t="s">
        <v>46</v>
      </c>
      <c r="F33" s="97">
        <f>ROUND((SUM(BE92:BE209)),2)</f>
        <v>0</v>
      </c>
      <c r="G33" s="34"/>
      <c r="H33" s="34"/>
      <c r="I33" s="98">
        <v>0.21</v>
      </c>
      <c r="J33" s="97">
        <f>ROUND(((SUM(BE92:BE209))*I33),2)</f>
        <v>0</v>
      </c>
      <c r="K33" s="34"/>
      <c r="L33" s="9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28" t="s">
        <v>47</v>
      </c>
      <c r="F34" s="97">
        <f>ROUND((SUM(BF92:BF209)),2)</f>
        <v>0</v>
      </c>
      <c r="G34" s="34"/>
      <c r="H34" s="34"/>
      <c r="I34" s="98">
        <v>0.15</v>
      </c>
      <c r="J34" s="97">
        <f>ROUND(((SUM(BF92:BF209))*I34),2)</f>
        <v>0</v>
      </c>
      <c r="K34" s="34"/>
      <c r="L34" s="9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5"/>
      <c r="C35" s="34"/>
      <c r="D35" s="34"/>
      <c r="E35" s="28" t="s">
        <v>48</v>
      </c>
      <c r="F35" s="97">
        <f>ROUND((SUM(BG92:BG209)),2)</f>
        <v>0</v>
      </c>
      <c r="G35" s="34"/>
      <c r="H35" s="34"/>
      <c r="I35" s="98">
        <v>0.21</v>
      </c>
      <c r="J35" s="97">
        <f>0</f>
        <v>0</v>
      </c>
      <c r="K35" s="34"/>
      <c r="L35" s="9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5"/>
      <c r="C36" s="34"/>
      <c r="D36" s="34"/>
      <c r="E36" s="28" t="s">
        <v>49</v>
      </c>
      <c r="F36" s="97">
        <f>ROUND((SUM(BH92:BH209)),2)</f>
        <v>0</v>
      </c>
      <c r="G36" s="34"/>
      <c r="H36" s="34"/>
      <c r="I36" s="98">
        <v>0.15</v>
      </c>
      <c r="J36" s="97">
        <f>0</f>
        <v>0</v>
      </c>
      <c r="K36" s="34"/>
      <c r="L36" s="9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8" t="s">
        <v>50</v>
      </c>
      <c r="F37" s="97">
        <f>ROUND((SUM(BI92:BI209)),2)</f>
        <v>0</v>
      </c>
      <c r="G37" s="34"/>
      <c r="H37" s="34"/>
      <c r="I37" s="98">
        <v>0</v>
      </c>
      <c r="J37" s="97">
        <f>0</f>
        <v>0</v>
      </c>
      <c r="K37" s="34"/>
      <c r="L37" s="9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9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5" customHeight="1">
      <c r="A39" s="34"/>
      <c r="B39" s="35"/>
      <c r="C39" s="99"/>
      <c r="D39" s="100" t="s">
        <v>51</v>
      </c>
      <c r="E39" s="57"/>
      <c r="F39" s="57"/>
      <c r="G39" s="101" t="s">
        <v>52</v>
      </c>
      <c r="H39" s="102" t="s">
        <v>53</v>
      </c>
      <c r="I39" s="57"/>
      <c r="J39" s="103">
        <f>SUM(J30:J37)</f>
        <v>0</v>
      </c>
      <c r="K39" s="104"/>
      <c r="L39" s="9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9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9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2" t="s">
        <v>92</v>
      </c>
      <c r="D45" s="34"/>
      <c r="E45" s="34"/>
      <c r="F45" s="34"/>
      <c r="G45" s="34"/>
      <c r="H45" s="34"/>
      <c r="I45" s="34"/>
      <c r="J45" s="34"/>
      <c r="K45" s="34"/>
      <c r="L45" s="91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91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8" t="s">
        <v>17</v>
      </c>
      <c r="D47" s="34"/>
      <c r="E47" s="34"/>
      <c r="F47" s="34"/>
      <c r="G47" s="34"/>
      <c r="H47" s="34"/>
      <c r="I47" s="34"/>
      <c r="J47" s="34"/>
      <c r="K47" s="34"/>
      <c r="L47" s="91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4"/>
      <c r="D48" s="34"/>
      <c r="E48" s="331" t="str">
        <f>E7</f>
        <v>Úprava objektu MŠ Volgogradská 4</v>
      </c>
      <c r="F48" s="332"/>
      <c r="G48" s="332"/>
      <c r="H48" s="332"/>
      <c r="I48" s="34"/>
      <c r="J48" s="34"/>
      <c r="K48" s="34"/>
      <c r="L48" s="91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8" t="s">
        <v>90</v>
      </c>
      <c r="D49" s="34"/>
      <c r="E49" s="34"/>
      <c r="F49" s="34"/>
      <c r="G49" s="34"/>
      <c r="H49" s="34"/>
      <c r="I49" s="34"/>
      <c r="J49" s="34"/>
      <c r="K49" s="34"/>
      <c r="L49" s="91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03" t="str">
        <f>E9</f>
        <v>2102901 - Stavební část</v>
      </c>
      <c r="F50" s="330"/>
      <c r="G50" s="330"/>
      <c r="H50" s="330"/>
      <c r="I50" s="34"/>
      <c r="J50" s="34"/>
      <c r="K50" s="34"/>
      <c r="L50" s="91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91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8" t="s">
        <v>22</v>
      </c>
      <c r="D52" s="34"/>
      <c r="E52" s="34"/>
      <c r="F52" s="26" t="str">
        <f>F12</f>
        <v>Ostrava-Jih-Zábřeh</v>
      </c>
      <c r="G52" s="34"/>
      <c r="H52" s="34"/>
      <c r="I52" s="28" t="s">
        <v>24</v>
      </c>
      <c r="J52" s="52" t="str">
        <f>IF(J12="","",J12)</f>
        <v>28. 7. 2021</v>
      </c>
      <c r="K52" s="34"/>
      <c r="L52" s="91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91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25.7" customHeight="1">
      <c r="A54" s="34"/>
      <c r="B54" s="35"/>
      <c r="C54" s="28" t="s">
        <v>28</v>
      </c>
      <c r="D54" s="34"/>
      <c r="E54" s="34"/>
      <c r="F54" s="26" t="str">
        <f>E15</f>
        <v>Statutární město Ostrava</v>
      </c>
      <c r="G54" s="34"/>
      <c r="H54" s="34"/>
      <c r="I54" s="28" t="s">
        <v>34</v>
      </c>
      <c r="J54" s="32" t="str">
        <f>E21</f>
        <v>ArchiBIM, ing Ivona Szotkowská</v>
      </c>
      <c r="K54" s="34"/>
      <c r="L54" s="91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8" t="s">
        <v>32</v>
      </c>
      <c r="D55" s="34"/>
      <c r="E55" s="34"/>
      <c r="F55" s="26" t="str">
        <f>IF(E18="","",E18)</f>
        <v>Vyplň údaj</v>
      </c>
      <c r="G55" s="34"/>
      <c r="H55" s="34"/>
      <c r="I55" s="28" t="s">
        <v>37</v>
      </c>
      <c r="J55" s="32" t="str">
        <f>E24</f>
        <v>Anna Mužná</v>
      </c>
      <c r="K55" s="34"/>
      <c r="L55" s="91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4"/>
      <c r="D56" s="34"/>
      <c r="E56" s="34"/>
      <c r="F56" s="34"/>
      <c r="G56" s="34"/>
      <c r="H56" s="34"/>
      <c r="I56" s="34"/>
      <c r="J56" s="34"/>
      <c r="K56" s="34"/>
      <c r="L56" s="91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05" t="s">
        <v>93</v>
      </c>
      <c r="D57" s="99"/>
      <c r="E57" s="99"/>
      <c r="F57" s="99"/>
      <c r="G57" s="99"/>
      <c r="H57" s="99"/>
      <c r="I57" s="99"/>
      <c r="J57" s="106" t="s">
        <v>94</v>
      </c>
      <c r="K57" s="99"/>
      <c r="L57" s="91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91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7" customHeight="1">
      <c r="A59" s="34"/>
      <c r="B59" s="35"/>
      <c r="C59" s="107" t="s">
        <v>73</v>
      </c>
      <c r="D59" s="34"/>
      <c r="E59" s="34"/>
      <c r="F59" s="34"/>
      <c r="G59" s="34"/>
      <c r="H59" s="34"/>
      <c r="I59" s="34"/>
      <c r="J59" s="68">
        <f>J92</f>
        <v>0</v>
      </c>
      <c r="K59" s="34"/>
      <c r="L59" s="91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8" t="s">
        <v>95</v>
      </c>
    </row>
    <row r="60" spans="2:12" s="9" customFormat="1" ht="24.95" customHeight="1">
      <c r="B60" s="108"/>
      <c r="D60" s="109" t="s">
        <v>96</v>
      </c>
      <c r="E60" s="110"/>
      <c r="F60" s="110"/>
      <c r="G60" s="110"/>
      <c r="H60" s="110"/>
      <c r="I60" s="110"/>
      <c r="J60" s="111">
        <f>J93</f>
        <v>0</v>
      </c>
      <c r="L60" s="108"/>
    </row>
    <row r="61" spans="2:12" s="10" customFormat="1" ht="20.1" customHeight="1">
      <c r="B61" s="112"/>
      <c r="D61" s="113" t="s">
        <v>97</v>
      </c>
      <c r="E61" s="114"/>
      <c r="F61" s="114"/>
      <c r="G61" s="114"/>
      <c r="H61" s="114"/>
      <c r="I61" s="114"/>
      <c r="J61" s="115">
        <f>J94</f>
        <v>0</v>
      </c>
      <c r="L61" s="112"/>
    </row>
    <row r="62" spans="2:12" s="10" customFormat="1" ht="20.1" customHeight="1">
      <c r="B62" s="112"/>
      <c r="D62" s="113" t="s">
        <v>98</v>
      </c>
      <c r="E62" s="114"/>
      <c r="F62" s="114"/>
      <c r="G62" s="114"/>
      <c r="H62" s="114"/>
      <c r="I62" s="114"/>
      <c r="J62" s="115">
        <f>J115</f>
        <v>0</v>
      </c>
      <c r="L62" s="112"/>
    </row>
    <row r="63" spans="2:12" s="10" customFormat="1" ht="20.1" customHeight="1">
      <c r="B63" s="112"/>
      <c r="D63" s="113" t="s">
        <v>99</v>
      </c>
      <c r="E63" s="114"/>
      <c r="F63" s="114"/>
      <c r="G63" s="114"/>
      <c r="H63" s="114"/>
      <c r="I63" s="114"/>
      <c r="J63" s="115">
        <f>J119</f>
        <v>0</v>
      </c>
      <c r="L63" s="112"/>
    </row>
    <row r="64" spans="2:12" s="10" customFormat="1" ht="20.1" customHeight="1">
      <c r="B64" s="112"/>
      <c r="D64" s="113" t="s">
        <v>100</v>
      </c>
      <c r="E64" s="114"/>
      <c r="F64" s="114"/>
      <c r="G64" s="114"/>
      <c r="H64" s="114"/>
      <c r="I64" s="114"/>
      <c r="J64" s="115">
        <f>J123</f>
        <v>0</v>
      </c>
      <c r="L64" s="112"/>
    </row>
    <row r="65" spans="2:12" s="10" customFormat="1" ht="20.1" customHeight="1">
      <c r="B65" s="112"/>
      <c r="D65" s="113" t="s">
        <v>101</v>
      </c>
      <c r="E65" s="114"/>
      <c r="F65" s="114"/>
      <c r="G65" s="114"/>
      <c r="H65" s="114"/>
      <c r="I65" s="114"/>
      <c r="J65" s="115">
        <f>J142</f>
        <v>0</v>
      </c>
      <c r="L65" s="112"/>
    </row>
    <row r="66" spans="2:12" s="10" customFormat="1" ht="20.1" customHeight="1">
      <c r="B66" s="112"/>
      <c r="D66" s="113" t="s">
        <v>102</v>
      </c>
      <c r="E66" s="114"/>
      <c r="F66" s="114"/>
      <c r="G66" s="114"/>
      <c r="H66" s="114"/>
      <c r="I66" s="114"/>
      <c r="J66" s="115">
        <f>J146</f>
        <v>0</v>
      </c>
      <c r="L66" s="112"/>
    </row>
    <row r="67" spans="2:12" s="10" customFormat="1" ht="20.1" customHeight="1">
      <c r="B67" s="112"/>
      <c r="D67" s="113" t="s">
        <v>103</v>
      </c>
      <c r="E67" s="114"/>
      <c r="F67" s="114"/>
      <c r="G67" s="114"/>
      <c r="H67" s="114"/>
      <c r="I67" s="114"/>
      <c r="J67" s="115">
        <f>J156</f>
        <v>0</v>
      </c>
      <c r="L67" s="112"/>
    </row>
    <row r="68" spans="2:12" s="9" customFormat="1" ht="24.95" customHeight="1">
      <c r="B68" s="108"/>
      <c r="D68" s="109" t="s">
        <v>104</v>
      </c>
      <c r="E68" s="110"/>
      <c r="F68" s="110"/>
      <c r="G68" s="110"/>
      <c r="H68" s="110"/>
      <c r="I68" s="110"/>
      <c r="J68" s="111">
        <f>J159</f>
        <v>0</v>
      </c>
      <c r="L68" s="108"/>
    </row>
    <row r="69" spans="2:12" s="10" customFormat="1" ht="20.1" customHeight="1">
      <c r="B69" s="112"/>
      <c r="D69" s="113" t="s">
        <v>105</v>
      </c>
      <c r="E69" s="114"/>
      <c r="F69" s="114"/>
      <c r="G69" s="114"/>
      <c r="H69" s="114"/>
      <c r="I69" s="114"/>
      <c r="J69" s="115">
        <f>J160</f>
        <v>0</v>
      </c>
      <c r="L69" s="112"/>
    </row>
    <row r="70" spans="2:12" s="10" customFormat="1" ht="20.1" customHeight="1">
      <c r="B70" s="112"/>
      <c r="D70" s="113" t="s">
        <v>106</v>
      </c>
      <c r="E70" s="114"/>
      <c r="F70" s="114"/>
      <c r="G70" s="114"/>
      <c r="H70" s="114"/>
      <c r="I70" s="114"/>
      <c r="J70" s="115">
        <f>J185</f>
        <v>0</v>
      </c>
      <c r="L70" s="112"/>
    </row>
    <row r="71" spans="2:12" s="10" customFormat="1" ht="20.1" customHeight="1">
      <c r="B71" s="112"/>
      <c r="D71" s="113" t="s">
        <v>107</v>
      </c>
      <c r="E71" s="114"/>
      <c r="F71" s="114"/>
      <c r="G71" s="114"/>
      <c r="H71" s="114"/>
      <c r="I71" s="114"/>
      <c r="J71" s="115">
        <f>J194</f>
        <v>0</v>
      </c>
      <c r="L71" s="112"/>
    </row>
    <row r="72" spans="2:12" s="10" customFormat="1" ht="20.1" customHeight="1">
      <c r="B72" s="112"/>
      <c r="D72" s="113" t="s">
        <v>108</v>
      </c>
      <c r="E72" s="114"/>
      <c r="F72" s="114"/>
      <c r="G72" s="114"/>
      <c r="H72" s="114"/>
      <c r="I72" s="114"/>
      <c r="J72" s="115">
        <f>J201</f>
        <v>0</v>
      </c>
      <c r="L72" s="112"/>
    </row>
    <row r="73" spans="1:31" s="2" customFormat="1" ht="21.75" customHeight="1">
      <c r="A73" s="34"/>
      <c r="B73" s="35"/>
      <c r="C73" s="34"/>
      <c r="D73" s="34"/>
      <c r="E73" s="34"/>
      <c r="F73" s="34"/>
      <c r="G73" s="34"/>
      <c r="H73" s="34"/>
      <c r="I73" s="34"/>
      <c r="J73" s="34"/>
      <c r="K73" s="34"/>
      <c r="L73" s="91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6.95" customHeight="1">
      <c r="A74" s="34"/>
      <c r="B74" s="44"/>
      <c r="C74" s="45"/>
      <c r="D74" s="45"/>
      <c r="E74" s="45"/>
      <c r="F74" s="45"/>
      <c r="G74" s="45"/>
      <c r="H74" s="45"/>
      <c r="I74" s="45"/>
      <c r="J74" s="45"/>
      <c r="K74" s="45"/>
      <c r="L74" s="91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8" spans="1:31" s="2" customFormat="1" ht="6.95" customHeight="1">
      <c r="A78" s="34"/>
      <c r="B78" s="46"/>
      <c r="C78" s="47"/>
      <c r="D78" s="47"/>
      <c r="E78" s="47"/>
      <c r="F78" s="47"/>
      <c r="G78" s="47"/>
      <c r="H78" s="47"/>
      <c r="I78" s="47"/>
      <c r="J78" s="47"/>
      <c r="K78" s="47"/>
      <c r="L78" s="91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24.95" customHeight="1">
      <c r="A79" s="34"/>
      <c r="B79" s="35"/>
      <c r="C79" s="22" t="s">
        <v>109</v>
      </c>
      <c r="D79" s="34"/>
      <c r="E79" s="34"/>
      <c r="F79" s="34"/>
      <c r="G79" s="34"/>
      <c r="H79" s="34"/>
      <c r="I79" s="34"/>
      <c r="J79" s="34"/>
      <c r="K79" s="34"/>
      <c r="L79" s="91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6.95" customHeight="1">
      <c r="A80" s="34"/>
      <c r="B80" s="35"/>
      <c r="C80" s="34"/>
      <c r="D80" s="34"/>
      <c r="E80" s="34"/>
      <c r="F80" s="34"/>
      <c r="G80" s="34"/>
      <c r="H80" s="34"/>
      <c r="I80" s="34"/>
      <c r="J80" s="34"/>
      <c r="K80" s="34"/>
      <c r="L80" s="91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2" customHeight="1">
      <c r="A81" s="34"/>
      <c r="B81" s="35"/>
      <c r="C81" s="28" t="s">
        <v>17</v>
      </c>
      <c r="D81" s="34"/>
      <c r="E81" s="34"/>
      <c r="F81" s="34"/>
      <c r="G81" s="34"/>
      <c r="H81" s="34"/>
      <c r="I81" s="34"/>
      <c r="J81" s="34"/>
      <c r="K81" s="34"/>
      <c r="L81" s="9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16.5" customHeight="1">
      <c r="A82" s="34"/>
      <c r="B82" s="35"/>
      <c r="C82" s="34"/>
      <c r="D82" s="34"/>
      <c r="E82" s="331" t="str">
        <f>E7</f>
        <v>Úprava objektu MŠ Volgogradská 4</v>
      </c>
      <c r="F82" s="332"/>
      <c r="G82" s="332"/>
      <c r="H82" s="332"/>
      <c r="I82" s="34"/>
      <c r="J82" s="34"/>
      <c r="K82" s="34"/>
      <c r="L82" s="9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12" customHeight="1">
      <c r="A83" s="34"/>
      <c r="B83" s="35"/>
      <c r="C83" s="28" t="s">
        <v>90</v>
      </c>
      <c r="D83" s="34"/>
      <c r="E83" s="34"/>
      <c r="F83" s="34"/>
      <c r="G83" s="34"/>
      <c r="H83" s="34"/>
      <c r="I83" s="34"/>
      <c r="J83" s="34"/>
      <c r="K83" s="34"/>
      <c r="L83" s="9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6.5" customHeight="1">
      <c r="A84" s="34"/>
      <c r="B84" s="35"/>
      <c r="C84" s="34"/>
      <c r="D84" s="34"/>
      <c r="E84" s="303" t="str">
        <f>E9</f>
        <v>2102901 - Stavební část</v>
      </c>
      <c r="F84" s="330"/>
      <c r="G84" s="330"/>
      <c r="H84" s="330"/>
      <c r="I84" s="34"/>
      <c r="J84" s="34"/>
      <c r="K84" s="34"/>
      <c r="L84" s="9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6.95" customHeight="1">
      <c r="A85" s="34"/>
      <c r="B85" s="35"/>
      <c r="C85" s="34"/>
      <c r="D85" s="34"/>
      <c r="E85" s="34"/>
      <c r="F85" s="34"/>
      <c r="G85" s="34"/>
      <c r="H85" s="34"/>
      <c r="I85" s="34"/>
      <c r="J85" s="34"/>
      <c r="K85" s="34"/>
      <c r="L85" s="9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8" t="s">
        <v>22</v>
      </c>
      <c r="D86" s="34"/>
      <c r="E86" s="34"/>
      <c r="F86" s="26" t="str">
        <f>F12</f>
        <v>Ostrava-Jih-Zábřeh</v>
      </c>
      <c r="G86" s="34"/>
      <c r="H86" s="34"/>
      <c r="I86" s="28" t="s">
        <v>24</v>
      </c>
      <c r="J86" s="52" t="str">
        <f>IF(J12="","",J12)</f>
        <v>28. 7. 2021</v>
      </c>
      <c r="K86" s="34"/>
      <c r="L86" s="9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6.95" customHeight="1">
      <c r="A87" s="34"/>
      <c r="B87" s="35"/>
      <c r="C87" s="34"/>
      <c r="D87" s="34"/>
      <c r="E87" s="34"/>
      <c r="F87" s="34"/>
      <c r="G87" s="34"/>
      <c r="H87" s="34"/>
      <c r="I87" s="34"/>
      <c r="J87" s="34"/>
      <c r="K87" s="34"/>
      <c r="L87" s="9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25.7" customHeight="1">
      <c r="A88" s="34"/>
      <c r="B88" s="35"/>
      <c r="C88" s="28" t="s">
        <v>28</v>
      </c>
      <c r="D88" s="34"/>
      <c r="E88" s="34"/>
      <c r="F88" s="26" t="str">
        <f>E15</f>
        <v>Statutární město Ostrava</v>
      </c>
      <c r="G88" s="34"/>
      <c r="H88" s="34"/>
      <c r="I88" s="28" t="s">
        <v>34</v>
      </c>
      <c r="J88" s="32" t="str">
        <f>E21</f>
        <v>ArchiBIM, ing Ivona Szotkowská</v>
      </c>
      <c r="K88" s="34"/>
      <c r="L88" s="9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5.2" customHeight="1">
      <c r="A89" s="34"/>
      <c r="B89" s="35"/>
      <c r="C89" s="28" t="s">
        <v>32</v>
      </c>
      <c r="D89" s="34"/>
      <c r="E89" s="34"/>
      <c r="F89" s="26" t="str">
        <f>IF(E18="","",E18)</f>
        <v>Vyplň údaj</v>
      </c>
      <c r="G89" s="34"/>
      <c r="H89" s="34"/>
      <c r="I89" s="28" t="s">
        <v>37</v>
      </c>
      <c r="J89" s="32" t="str">
        <f>E24</f>
        <v>Anna Mužná</v>
      </c>
      <c r="K89" s="34"/>
      <c r="L89" s="9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10.35" customHeight="1">
      <c r="A90" s="34"/>
      <c r="B90" s="35"/>
      <c r="C90" s="34"/>
      <c r="D90" s="34"/>
      <c r="E90" s="34"/>
      <c r="F90" s="34"/>
      <c r="G90" s="34"/>
      <c r="H90" s="34"/>
      <c r="I90" s="34"/>
      <c r="J90" s="34"/>
      <c r="K90" s="34"/>
      <c r="L90" s="9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11" customFormat="1" ht="29.25" customHeight="1">
      <c r="A91" s="116"/>
      <c r="B91" s="117"/>
      <c r="C91" s="118" t="s">
        <v>110</v>
      </c>
      <c r="D91" s="119" t="s">
        <v>60</v>
      </c>
      <c r="E91" s="119" t="s">
        <v>56</v>
      </c>
      <c r="F91" s="119" t="s">
        <v>57</v>
      </c>
      <c r="G91" s="119" t="s">
        <v>111</v>
      </c>
      <c r="H91" s="119" t="s">
        <v>112</v>
      </c>
      <c r="I91" s="119" t="s">
        <v>113</v>
      </c>
      <c r="J91" s="119" t="s">
        <v>94</v>
      </c>
      <c r="K91" s="120" t="s">
        <v>114</v>
      </c>
      <c r="L91" s="121"/>
      <c r="M91" s="59" t="s">
        <v>3</v>
      </c>
      <c r="N91" s="60" t="s">
        <v>45</v>
      </c>
      <c r="O91" s="60" t="s">
        <v>115</v>
      </c>
      <c r="P91" s="60" t="s">
        <v>116</v>
      </c>
      <c r="Q91" s="60" t="s">
        <v>117</v>
      </c>
      <c r="R91" s="60" t="s">
        <v>118</v>
      </c>
      <c r="S91" s="60" t="s">
        <v>119</v>
      </c>
      <c r="T91" s="61" t="s">
        <v>120</v>
      </c>
      <c r="U91" s="116"/>
      <c r="V91" s="116"/>
      <c r="W91" s="116"/>
      <c r="X91" s="116"/>
      <c r="Y91" s="116"/>
      <c r="Z91" s="116"/>
      <c r="AA91" s="116"/>
      <c r="AB91" s="116"/>
      <c r="AC91" s="116"/>
      <c r="AD91" s="116"/>
      <c r="AE91" s="116"/>
    </row>
    <row r="92" spans="1:63" s="2" customFormat="1" ht="22.7" customHeight="1">
      <c r="A92" s="34"/>
      <c r="B92" s="35"/>
      <c r="C92" s="66" t="s">
        <v>121</v>
      </c>
      <c r="D92" s="34"/>
      <c r="E92" s="34"/>
      <c r="F92" s="34"/>
      <c r="G92" s="34"/>
      <c r="H92" s="34"/>
      <c r="I92" s="34"/>
      <c r="J92" s="122">
        <f>BK92</f>
        <v>0</v>
      </c>
      <c r="K92" s="34"/>
      <c r="L92" s="35"/>
      <c r="M92" s="62"/>
      <c r="N92" s="53"/>
      <c r="O92" s="63"/>
      <c r="P92" s="123">
        <f>P93+P159</f>
        <v>0</v>
      </c>
      <c r="Q92" s="63"/>
      <c r="R92" s="123">
        <f>R93+R159</f>
        <v>136.02153048</v>
      </c>
      <c r="S92" s="63"/>
      <c r="T92" s="124">
        <f>T93+T159</f>
        <v>73.56327999999999</v>
      </c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T92" s="18" t="s">
        <v>74</v>
      </c>
      <c r="AU92" s="18" t="s">
        <v>95</v>
      </c>
      <c r="BK92" s="125">
        <f>BK93+BK159</f>
        <v>0</v>
      </c>
    </row>
    <row r="93" spans="2:63" s="12" customFormat="1" ht="26.1" customHeight="1">
      <c r="B93" s="126"/>
      <c r="D93" s="127" t="s">
        <v>74</v>
      </c>
      <c r="E93" s="128" t="s">
        <v>122</v>
      </c>
      <c r="F93" s="128" t="s">
        <v>123</v>
      </c>
      <c r="I93" s="129"/>
      <c r="J93" s="130">
        <f>BK93</f>
        <v>0</v>
      </c>
      <c r="L93" s="126"/>
      <c r="M93" s="131"/>
      <c r="N93" s="132"/>
      <c r="O93" s="132"/>
      <c r="P93" s="133">
        <f>P94+P115+P119+P123+P142+P146+P156</f>
        <v>0</v>
      </c>
      <c r="Q93" s="132"/>
      <c r="R93" s="133">
        <f>R94+R115+R119+R123+R142+R146+R156</f>
        <v>134.90769519</v>
      </c>
      <c r="S93" s="132"/>
      <c r="T93" s="134">
        <f>T94+T115+T119+T123+T142+T146+T156</f>
        <v>72.82469999999999</v>
      </c>
      <c r="AR93" s="127" t="s">
        <v>83</v>
      </c>
      <c r="AT93" s="135" t="s">
        <v>74</v>
      </c>
      <c r="AU93" s="135" t="s">
        <v>75</v>
      </c>
      <c r="AY93" s="127" t="s">
        <v>124</v>
      </c>
      <c r="BK93" s="136">
        <f>BK94+BK115+BK119+BK123+BK142+BK146+BK156</f>
        <v>0</v>
      </c>
    </row>
    <row r="94" spans="2:63" s="12" customFormat="1" ht="22.7" customHeight="1">
      <c r="B94" s="126"/>
      <c r="D94" s="127" t="s">
        <v>74</v>
      </c>
      <c r="E94" s="137" t="s">
        <v>83</v>
      </c>
      <c r="F94" s="137" t="s">
        <v>125</v>
      </c>
      <c r="I94" s="129"/>
      <c r="J94" s="138">
        <f>BK94</f>
        <v>0</v>
      </c>
      <c r="L94" s="126"/>
      <c r="M94" s="131"/>
      <c r="N94" s="132"/>
      <c r="O94" s="132"/>
      <c r="P94" s="133">
        <f>SUM(P95:P114)</f>
        <v>0</v>
      </c>
      <c r="Q94" s="132"/>
      <c r="R94" s="133">
        <f>SUM(R95:R114)</f>
        <v>133.518756</v>
      </c>
      <c r="S94" s="132"/>
      <c r="T94" s="134">
        <f>SUM(T95:T114)</f>
        <v>0</v>
      </c>
      <c r="AR94" s="127" t="s">
        <v>83</v>
      </c>
      <c r="AT94" s="135" t="s">
        <v>74</v>
      </c>
      <c r="AU94" s="135" t="s">
        <v>83</v>
      </c>
      <c r="AY94" s="127" t="s">
        <v>124</v>
      </c>
      <c r="BK94" s="136">
        <f>SUM(BK95:BK114)</f>
        <v>0</v>
      </c>
    </row>
    <row r="95" spans="1:65" s="2" customFormat="1" ht="33" customHeight="1">
      <c r="A95" s="34"/>
      <c r="B95" s="139"/>
      <c r="C95" s="140" t="s">
        <v>83</v>
      </c>
      <c r="D95" s="140" t="s">
        <v>126</v>
      </c>
      <c r="E95" s="141" t="s">
        <v>127</v>
      </c>
      <c r="F95" s="142" t="s">
        <v>128</v>
      </c>
      <c r="G95" s="143" t="s">
        <v>129</v>
      </c>
      <c r="H95" s="144">
        <v>78.54</v>
      </c>
      <c r="I95" s="145"/>
      <c r="J95" s="146">
        <f>ROUND(I95*H95,2)</f>
        <v>0</v>
      </c>
      <c r="K95" s="142" t="s">
        <v>130</v>
      </c>
      <c r="L95" s="35"/>
      <c r="M95" s="147" t="s">
        <v>3</v>
      </c>
      <c r="N95" s="148" t="s">
        <v>46</v>
      </c>
      <c r="O95" s="55"/>
      <c r="P95" s="149">
        <f>O95*H95</f>
        <v>0</v>
      </c>
      <c r="Q95" s="149">
        <v>0</v>
      </c>
      <c r="R95" s="149">
        <f>Q95*H95</f>
        <v>0</v>
      </c>
      <c r="S95" s="149">
        <v>0</v>
      </c>
      <c r="T95" s="150">
        <f>S95*H95</f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51" t="s">
        <v>131</v>
      </c>
      <c r="AT95" s="151" t="s">
        <v>126</v>
      </c>
      <c r="AU95" s="151" t="s">
        <v>85</v>
      </c>
      <c r="AY95" s="18" t="s">
        <v>124</v>
      </c>
      <c r="BE95" s="152">
        <f>IF(N95="základní",J95,0)</f>
        <v>0</v>
      </c>
      <c r="BF95" s="152">
        <f>IF(N95="snížená",J95,0)</f>
        <v>0</v>
      </c>
      <c r="BG95" s="152">
        <f>IF(N95="zákl. přenesená",J95,0)</f>
        <v>0</v>
      </c>
      <c r="BH95" s="152">
        <f>IF(N95="sníž. přenesená",J95,0)</f>
        <v>0</v>
      </c>
      <c r="BI95" s="152">
        <f>IF(N95="nulová",J95,0)</f>
        <v>0</v>
      </c>
      <c r="BJ95" s="18" t="s">
        <v>83</v>
      </c>
      <c r="BK95" s="152">
        <f>ROUND(I95*H95,2)</f>
        <v>0</v>
      </c>
      <c r="BL95" s="18" t="s">
        <v>131</v>
      </c>
      <c r="BM95" s="151" t="s">
        <v>132</v>
      </c>
    </row>
    <row r="96" spans="1:47" s="2" customFormat="1" ht="12">
      <c r="A96" s="34"/>
      <c r="B96" s="35"/>
      <c r="C96" s="34"/>
      <c r="D96" s="153" t="s">
        <v>133</v>
      </c>
      <c r="E96" s="34"/>
      <c r="F96" s="154" t="s">
        <v>134</v>
      </c>
      <c r="G96" s="34"/>
      <c r="H96" s="34"/>
      <c r="I96" s="155"/>
      <c r="J96" s="34"/>
      <c r="K96" s="34"/>
      <c r="L96" s="35"/>
      <c r="M96" s="156"/>
      <c r="N96" s="157"/>
      <c r="O96" s="55"/>
      <c r="P96" s="55"/>
      <c r="Q96" s="55"/>
      <c r="R96" s="55"/>
      <c r="S96" s="55"/>
      <c r="T96" s="56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T96" s="18" t="s">
        <v>133</v>
      </c>
      <c r="AU96" s="18" t="s">
        <v>85</v>
      </c>
    </row>
    <row r="97" spans="2:51" s="13" customFormat="1" ht="12">
      <c r="B97" s="158"/>
      <c r="D97" s="159" t="s">
        <v>135</v>
      </c>
      <c r="E97" s="160" t="s">
        <v>3</v>
      </c>
      <c r="F97" s="161" t="s">
        <v>136</v>
      </c>
      <c r="H97" s="160" t="s">
        <v>3</v>
      </c>
      <c r="I97" s="162"/>
      <c r="L97" s="158"/>
      <c r="M97" s="163"/>
      <c r="N97" s="164"/>
      <c r="O97" s="164"/>
      <c r="P97" s="164"/>
      <c r="Q97" s="164"/>
      <c r="R97" s="164"/>
      <c r="S97" s="164"/>
      <c r="T97" s="165"/>
      <c r="AT97" s="160" t="s">
        <v>135</v>
      </c>
      <c r="AU97" s="160" t="s">
        <v>85</v>
      </c>
      <c r="AV97" s="13" t="s">
        <v>83</v>
      </c>
      <c r="AW97" s="13" t="s">
        <v>36</v>
      </c>
      <c r="AX97" s="13" t="s">
        <v>75</v>
      </c>
      <c r="AY97" s="160" t="s">
        <v>124</v>
      </c>
    </row>
    <row r="98" spans="2:51" s="14" customFormat="1" ht="12">
      <c r="B98" s="166"/>
      <c r="D98" s="159" t="s">
        <v>135</v>
      </c>
      <c r="E98" s="167" t="s">
        <v>3</v>
      </c>
      <c r="F98" s="168" t="s">
        <v>137</v>
      </c>
      <c r="H98" s="169">
        <v>78.54</v>
      </c>
      <c r="I98" s="170"/>
      <c r="L98" s="166"/>
      <c r="M98" s="171"/>
      <c r="N98" s="172"/>
      <c r="O98" s="172"/>
      <c r="P98" s="172"/>
      <c r="Q98" s="172"/>
      <c r="R98" s="172"/>
      <c r="S98" s="172"/>
      <c r="T98" s="173"/>
      <c r="AT98" s="167" t="s">
        <v>135</v>
      </c>
      <c r="AU98" s="167" t="s">
        <v>85</v>
      </c>
      <c r="AV98" s="14" t="s">
        <v>85</v>
      </c>
      <c r="AW98" s="14" t="s">
        <v>36</v>
      </c>
      <c r="AX98" s="14" t="s">
        <v>83</v>
      </c>
      <c r="AY98" s="167" t="s">
        <v>124</v>
      </c>
    </row>
    <row r="99" spans="1:65" s="2" customFormat="1" ht="16.5" customHeight="1">
      <c r="A99" s="34"/>
      <c r="B99" s="139"/>
      <c r="C99" s="280" t="s">
        <v>85</v>
      </c>
      <c r="D99" s="280" t="s">
        <v>138</v>
      </c>
      <c r="E99" s="281" t="s">
        <v>139</v>
      </c>
      <c r="F99" s="282" t="s">
        <v>140</v>
      </c>
      <c r="G99" s="283" t="s">
        <v>141</v>
      </c>
      <c r="H99" s="284">
        <v>133.518</v>
      </c>
      <c r="I99" s="285"/>
      <c r="J99" s="285">
        <f>ROUND(I99*H99,2)</f>
        <v>0</v>
      </c>
      <c r="K99" s="282" t="s">
        <v>130</v>
      </c>
      <c r="L99" s="181"/>
      <c r="M99" s="182" t="s">
        <v>3</v>
      </c>
      <c r="N99" s="183" t="s">
        <v>46</v>
      </c>
      <c r="O99" s="55"/>
      <c r="P99" s="149">
        <f>O99*H99</f>
        <v>0</v>
      </c>
      <c r="Q99" s="149">
        <v>1</v>
      </c>
      <c r="R99" s="149">
        <f>Q99*H99</f>
        <v>133.518</v>
      </c>
      <c r="S99" s="149">
        <v>0</v>
      </c>
      <c r="T99" s="150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51" t="s">
        <v>142</v>
      </c>
      <c r="AT99" s="151" t="s">
        <v>138</v>
      </c>
      <c r="AU99" s="151" t="s">
        <v>85</v>
      </c>
      <c r="AY99" s="18" t="s">
        <v>124</v>
      </c>
      <c r="BE99" s="152">
        <f>IF(N99="základní",J99,0)</f>
        <v>0</v>
      </c>
      <c r="BF99" s="152">
        <f>IF(N99="snížená",J99,0)</f>
        <v>0</v>
      </c>
      <c r="BG99" s="152">
        <f>IF(N99="zákl. přenesená",J99,0)</f>
        <v>0</v>
      </c>
      <c r="BH99" s="152">
        <f>IF(N99="sníž. přenesená",J99,0)</f>
        <v>0</v>
      </c>
      <c r="BI99" s="152">
        <f>IF(N99="nulová",J99,0)</f>
        <v>0</v>
      </c>
      <c r="BJ99" s="18" t="s">
        <v>83</v>
      </c>
      <c r="BK99" s="152">
        <f>ROUND(I99*H99,2)</f>
        <v>0</v>
      </c>
      <c r="BL99" s="18" t="s">
        <v>131</v>
      </c>
      <c r="BM99" s="151" t="s">
        <v>143</v>
      </c>
    </row>
    <row r="100" spans="2:51" s="14" customFormat="1" ht="12">
      <c r="B100" s="166"/>
      <c r="D100" s="159" t="s">
        <v>135</v>
      </c>
      <c r="E100" s="167" t="s">
        <v>3</v>
      </c>
      <c r="F100" s="168" t="s">
        <v>144</v>
      </c>
      <c r="H100" s="169">
        <v>133.518</v>
      </c>
      <c r="I100" s="170"/>
      <c r="L100" s="166"/>
      <c r="M100" s="171"/>
      <c r="N100" s="172"/>
      <c r="O100" s="172"/>
      <c r="P100" s="172"/>
      <c r="Q100" s="172"/>
      <c r="R100" s="172"/>
      <c r="S100" s="172"/>
      <c r="T100" s="173"/>
      <c r="AT100" s="167" t="s">
        <v>135</v>
      </c>
      <c r="AU100" s="167" t="s">
        <v>85</v>
      </c>
      <c r="AV100" s="14" t="s">
        <v>85</v>
      </c>
      <c r="AW100" s="14" t="s">
        <v>36</v>
      </c>
      <c r="AX100" s="14" t="s">
        <v>83</v>
      </c>
      <c r="AY100" s="167" t="s">
        <v>124</v>
      </c>
    </row>
    <row r="101" spans="1:65" s="2" customFormat="1" ht="62.85" customHeight="1">
      <c r="A101" s="34"/>
      <c r="B101" s="139"/>
      <c r="C101" s="140" t="s">
        <v>145</v>
      </c>
      <c r="D101" s="140" t="s">
        <v>126</v>
      </c>
      <c r="E101" s="141" t="s">
        <v>146</v>
      </c>
      <c r="F101" s="142" t="s">
        <v>147</v>
      </c>
      <c r="G101" s="143" t="s">
        <v>129</v>
      </c>
      <c r="H101" s="144">
        <v>78.54</v>
      </c>
      <c r="I101" s="145"/>
      <c r="J101" s="146">
        <f>ROUND(I101*H101,2)</f>
        <v>0</v>
      </c>
      <c r="K101" s="142" t="s">
        <v>130</v>
      </c>
      <c r="L101" s="35"/>
      <c r="M101" s="147" t="s">
        <v>3</v>
      </c>
      <c r="N101" s="148" t="s">
        <v>46</v>
      </c>
      <c r="O101" s="55"/>
      <c r="P101" s="149">
        <f>O101*H101</f>
        <v>0</v>
      </c>
      <c r="Q101" s="149">
        <v>0</v>
      </c>
      <c r="R101" s="149">
        <f>Q101*H101</f>
        <v>0</v>
      </c>
      <c r="S101" s="149">
        <v>0</v>
      </c>
      <c r="T101" s="150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51" t="s">
        <v>131</v>
      </c>
      <c r="AT101" s="151" t="s">
        <v>126</v>
      </c>
      <c r="AU101" s="151" t="s">
        <v>85</v>
      </c>
      <c r="AY101" s="18" t="s">
        <v>124</v>
      </c>
      <c r="BE101" s="152">
        <f>IF(N101="základní",J101,0)</f>
        <v>0</v>
      </c>
      <c r="BF101" s="152">
        <f>IF(N101="snížená",J101,0)</f>
        <v>0</v>
      </c>
      <c r="BG101" s="152">
        <f>IF(N101="zákl. přenesená",J101,0)</f>
        <v>0</v>
      </c>
      <c r="BH101" s="152">
        <f>IF(N101="sníž. přenesená",J101,0)</f>
        <v>0</v>
      </c>
      <c r="BI101" s="152">
        <f>IF(N101="nulová",J101,0)</f>
        <v>0</v>
      </c>
      <c r="BJ101" s="18" t="s">
        <v>83</v>
      </c>
      <c r="BK101" s="152">
        <f>ROUND(I101*H101,2)</f>
        <v>0</v>
      </c>
      <c r="BL101" s="18" t="s">
        <v>131</v>
      </c>
      <c r="BM101" s="151" t="s">
        <v>148</v>
      </c>
    </row>
    <row r="102" spans="1:47" s="2" customFormat="1" ht="12">
      <c r="A102" s="34"/>
      <c r="B102" s="35"/>
      <c r="C102" s="34"/>
      <c r="D102" s="153" t="s">
        <v>133</v>
      </c>
      <c r="E102" s="34"/>
      <c r="F102" s="154" t="s">
        <v>149</v>
      </c>
      <c r="G102" s="34"/>
      <c r="H102" s="34"/>
      <c r="I102" s="155"/>
      <c r="J102" s="34"/>
      <c r="K102" s="34"/>
      <c r="L102" s="35"/>
      <c r="M102" s="156"/>
      <c r="N102" s="157"/>
      <c r="O102" s="55"/>
      <c r="P102" s="55"/>
      <c r="Q102" s="55"/>
      <c r="R102" s="55"/>
      <c r="S102" s="55"/>
      <c r="T102" s="56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T102" s="18" t="s">
        <v>133</v>
      </c>
      <c r="AU102" s="18" t="s">
        <v>85</v>
      </c>
    </row>
    <row r="103" spans="1:65" s="2" customFormat="1" ht="66.75" customHeight="1">
      <c r="A103" s="34"/>
      <c r="B103" s="139"/>
      <c r="C103" s="140" t="s">
        <v>131</v>
      </c>
      <c r="D103" s="140" t="s">
        <v>126</v>
      </c>
      <c r="E103" s="141" t="s">
        <v>150</v>
      </c>
      <c r="F103" s="142" t="s">
        <v>151</v>
      </c>
      <c r="G103" s="143" t="s">
        <v>129</v>
      </c>
      <c r="H103" s="144">
        <v>392.7</v>
      </c>
      <c r="I103" s="145"/>
      <c r="J103" s="146">
        <f>ROUND(I103*H103,2)</f>
        <v>0</v>
      </c>
      <c r="K103" s="142" t="s">
        <v>130</v>
      </c>
      <c r="L103" s="35"/>
      <c r="M103" s="147" t="s">
        <v>3</v>
      </c>
      <c r="N103" s="148" t="s">
        <v>46</v>
      </c>
      <c r="O103" s="55"/>
      <c r="P103" s="149">
        <f>O103*H103</f>
        <v>0</v>
      </c>
      <c r="Q103" s="149">
        <v>0</v>
      </c>
      <c r="R103" s="149">
        <f>Q103*H103</f>
        <v>0</v>
      </c>
      <c r="S103" s="149">
        <v>0</v>
      </c>
      <c r="T103" s="150">
        <f>S103*H103</f>
        <v>0</v>
      </c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R103" s="151" t="s">
        <v>131</v>
      </c>
      <c r="AT103" s="151" t="s">
        <v>126</v>
      </c>
      <c r="AU103" s="151" t="s">
        <v>85</v>
      </c>
      <c r="AY103" s="18" t="s">
        <v>124</v>
      </c>
      <c r="BE103" s="152">
        <f>IF(N103="základní",J103,0)</f>
        <v>0</v>
      </c>
      <c r="BF103" s="152">
        <f>IF(N103="snížená",J103,0)</f>
        <v>0</v>
      </c>
      <c r="BG103" s="152">
        <f>IF(N103="zákl. přenesená",J103,0)</f>
        <v>0</v>
      </c>
      <c r="BH103" s="152">
        <f>IF(N103="sníž. přenesená",J103,0)</f>
        <v>0</v>
      </c>
      <c r="BI103" s="152">
        <f>IF(N103="nulová",J103,0)</f>
        <v>0</v>
      </c>
      <c r="BJ103" s="18" t="s">
        <v>83</v>
      </c>
      <c r="BK103" s="152">
        <f>ROUND(I103*H103,2)</f>
        <v>0</v>
      </c>
      <c r="BL103" s="18" t="s">
        <v>131</v>
      </c>
      <c r="BM103" s="151" t="s">
        <v>152</v>
      </c>
    </row>
    <row r="104" spans="1:47" s="2" customFormat="1" ht="12">
      <c r="A104" s="34"/>
      <c r="B104" s="35"/>
      <c r="C104" s="34"/>
      <c r="D104" s="153" t="s">
        <v>133</v>
      </c>
      <c r="E104" s="34"/>
      <c r="F104" s="154" t="s">
        <v>153</v>
      </c>
      <c r="G104" s="34"/>
      <c r="H104" s="34"/>
      <c r="I104" s="155"/>
      <c r="J104" s="34"/>
      <c r="K104" s="34"/>
      <c r="L104" s="35"/>
      <c r="M104" s="156"/>
      <c r="N104" s="157"/>
      <c r="O104" s="55"/>
      <c r="P104" s="55"/>
      <c r="Q104" s="55"/>
      <c r="R104" s="55"/>
      <c r="S104" s="55"/>
      <c r="T104" s="56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T104" s="18" t="s">
        <v>133</v>
      </c>
      <c r="AU104" s="18" t="s">
        <v>85</v>
      </c>
    </row>
    <row r="105" spans="2:51" s="14" customFormat="1" ht="12">
      <c r="B105" s="166"/>
      <c r="D105" s="159" t="s">
        <v>135</v>
      </c>
      <c r="E105" s="167" t="s">
        <v>3</v>
      </c>
      <c r="F105" s="168" t="s">
        <v>154</v>
      </c>
      <c r="H105" s="169">
        <v>392.7</v>
      </c>
      <c r="I105" s="170"/>
      <c r="L105" s="166"/>
      <c r="M105" s="171"/>
      <c r="N105" s="172"/>
      <c r="O105" s="172"/>
      <c r="P105" s="172"/>
      <c r="Q105" s="172"/>
      <c r="R105" s="172"/>
      <c r="S105" s="172"/>
      <c r="T105" s="173"/>
      <c r="AT105" s="167" t="s">
        <v>135</v>
      </c>
      <c r="AU105" s="167" t="s">
        <v>85</v>
      </c>
      <c r="AV105" s="14" t="s">
        <v>85</v>
      </c>
      <c r="AW105" s="14" t="s">
        <v>36</v>
      </c>
      <c r="AX105" s="14" t="s">
        <v>83</v>
      </c>
      <c r="AY105" s="167" t="s">
        <v>124</v>
      </c>
    </row>
    <row r="106" spans="1:65" s="2" customFormat="1" ht="44.25" customHeight="1">
      <c r="A106" s="34"/>
      <c r="B106" s="139"/>
      <c r="C106" s="140" t="s">
        <v>155</v>
      </c>
      <c r="D106" s="140" t="s">
        <v>126</v>
      </c>
      <c r="E106" s="141" t="s">
        <v>156</v>
      </c>
      <c r="F106" s="142" t="s">
        <v>157</v>
      </c>
      <c r="G106" s="143" t="s">
        <v>129</v>
      </c>
      <c r="H106" s="144">
        <v>78.54</v>
      </c>
      <c r="I106" s="145"/>
      <c r="J106" s="146">
        <f>ROUND(I106*H106,2)</f>
        <v>0</v>
      </c>
      <c r="K106" s="142" t="s">
        <v>130</v>
      </c>
      <c r="L106" s="35"/>
      <c r="M106" s="147" t="s">
        <v>3</v>
      </c>
      <c r="N106" s="148" t="s">
        <v>46</v>
      </c>
      <c r="O106" s="55"/>
      <c r="P106" s="149">
        <f>O106*H106</f>
        <v>0</v>
      </c>
      <c r="Q106" s="149">
        <v>0</v>
      </c>
      <c r="R106" s="149">
        <f>Q106*H106</f>
        <v>0</v>
      </c>
      <c r="S106" s="149">
        <v>0</v>
      </c>
      <c r="T106" s="150">
        <f>S106*H106</f>
        <v>0</v>
      </c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R106" s="151" t="s">
        <v>131</v>
      </c>
      <c r="AT106" s="151" t="s">
        <v>126</v>
      </c>
      <c r="AU106" s="151" t="s">
        <v>85</v>
      </c>
      <c r="AY106" s="18" t="s">
        <v>124</v>
      </c>
      <c r="BE106" s="152">
        <f>IF(N106="základní",J106,0)</f>
        <v>0</v>
      </c>
      <c r="BF106" s="152">
        <f>IF(N106="snížená",J106,0)</f>
        <v>0</v>
      </c>
      <c r="BG106" s="152">
        <f>IF(N106="zákl. přenesená",J106,0)</f>
        <v>0</v>
      </c>
      <c r="BH106" s="152">
        <f>IF(N106="sníž. přenesená",J106,0)</f>
        <v>0</v>
      </c>
      <c r="BI106" s="152">
        <f>IF(N106="nulová",J106,0)</f>
        <v>0</v>
      </c>
      <c r="BJ106" s="18" t="s">
        <v>83</v>
      </c>
      <c r="BK106" s="152">
        <f>ROUND(I106*H106,2)</f>
        <v>0</v>
      </c>
      <c r="BL106" s="18" t="s">
        <v>131</v>
      </c>
      <c r="BM106" s="151" t="s">
        <v>158</v>
      </c>
    </row>
    <row r="107" spans="1:47" s="2" customFormat="1" ht="12">
      <c r="A107" s="34"/>
      <c r="B107" s="35"/>
      <c r="C107" s="34"/>
      <c r="D107" s="153" t="s">
        <v>133</v>
      </c>
      <c r="E107" s="34"/>
      <c r="F107" s="154" t="s">
        <v>159</v>
      </c>
      <c r="G107" s="34"/>
      <c r="H107" s="34"/>
      <c r="I107" s="155"/>
      <c r="J107" s="34"/>
      <c r="K107" s="34"/>
      <c r="L107" s="35"/>
      <c r="M107" s="156"/>
      <c r="N107" s="157"/>
      <c r="O107" s="55"/>
      <c r="P107" s="55"/>
      <c r="Q107" s="55"/>
      <c r="R107" s="55"/>
      <c r="S107" s="55"/>
      <c r="T107" s="56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T107" s="18" t="s">
        <v>133</v>
      </c>
      <c r="AU107" s="18" t="s">
        <v>85</v>
      </c>
    </row>
    <row r="108" spans="1:65" s="2" customFormat="1" ht="37.7" customHeight="1">
      <c r="A108" s="34"/>
      <c r="B108" s="139"/>
      <c r="C108" s="140" t="s">
        <v>160</v>
      </c>
      <c r="D108" s="140" t="s">
        <v>126</v>
      </c>
      <c r="E108" s="141" t="s">
        <v>161</v>
      </c>
      <c r="F108" s="142" t="s">
        <v>162</v>
      </c>
      <c r="G108" s="143" t="s">
        <v>163</v>
      </c>
      <c r="H108" s="144">
        <v>37.8</v>
      </c>
      <c r="I108" s="145"/>
      <c r="J108" s="146">
        <f>ROUND(I108*H108,2)</f>
        <v>0</v>
      </c>
      <c r="K108" s="142" t="s">
        <v>130</v>
      </c>
      <c r="L108" s="35"/>
      <c r="M108" s="147" t="s">
        <v>3</v>
      </c>
      <c r="N108" s="148" t="s">
        <v>46</v>
      </c>
      <c r="O108" s="55"/>
      <c r="P108" s="149">
        <f>O108*H108</f>
        <v>0</v>
      </c>
      <c r="Q108" s="149">
        <v>0</v>
      </c>
      <c r="R108" s="149">
        <f>Q108*H108</f>
        <v>0</v>
      </c>
      <c r="S108" s="149">
        <v>0</v>
      </c>
      <c r="T108" s="150">
        <f>S108*H108</f>
        <v>0</v>
      </c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R108" s="151" t="s">
        <v>131</v>
      </c>
      <c r="AT108" s="151" t="s">
        <v>126</v>
      </c>
      <c r="AU108" s="151" t="s">
        <v>85</v>
      </c>
      <c r="AY108" s="18" t="s">
        <v>124</v>
      </c>
      <c r="BE108" s="152">
        <f>IF(N108="základní",J108,0)</f>
        <v>0</v>
      </c>
      <c r="BF108" s="152">
        <f>IF(N108="snížená",J108,0)</f>
        <v>0</v>
      </c>
      <c r="BG108" s="152">
        <f>IF(N108="zákl. přenesená",J108,0)</f>
        <v>0</v>
      </c>
      <c r="BH108" s="152">
        <f>IF(N108="sníž. přenesená",J108,0)</f>
        <v>0</v>
      </c>
      <c r="BI108" s="152">
        <f>IF(N108="nulová",J108,0)</f>
        <v>0</v>
      </c>
      <c r="BJ108" s="18" t="s">
        <v>83</v>
      </c>
      <c r="BK108" s="152">
        <f>ROUND(I108*H108,2)</f>
        <v>0</v>
      </c>
      <c r="BL108" s="18" t="s">
        <v>131</v>
      </c>
      <c r="BM108" s="151" t="s">
        <v>164</v>
      </c>
    </row>
    <row r="109" spans="1:47" s="2" customFormat="1" ht="12">
      <c r="A109" s="34"/>
      <c r="B109" s="35"/>
      <c r="C109" s="34"/>
      <c r="D109" s="153" t="s">
        <v>133</v>
      </c>
      <c r="E109" s="34"/>
      <c r="F109" s="154" t="s">
        <v>165</v>
      </c>
      <c r="G109" s="34"/>
      <c r="H109" s="34"/>
      <c r="I109" s="155"/>
      <c r="J109" s="34"/>
      <c r="K109" s="34"/>
      <c r="L109" s="35"/>
      <c r="M109" s="156"/>
      <c r="N109" s="157"/>
      <c r="O109" s="55"/>
      <c r="P109" s="55"/>
      <c r="Q109" s="55"/>
      <c r="R109" s="55"/>
      <c r="S109" s="55"/>
      <c r="T109" s="56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T109" s="18" t="s">
        <v>133</v>
      </c>
      <c r="AU109" s="18" t="s">
        <v>85</v>
      </c>
    </row>
    <row r="110" spans="1:65" s="2" customFormat="1" ht="16.5" customHeight="1">
      <c r="A110" s="34"/>
      <c r="B110" s="139"/>
      <c r="C110" s="174" t="s">
        <v>166</v>
      </c>
      <c r="D110" s="174" t="s">
        <v>138</v>
      </c>
      <c r="E110" s="175" t="s">
        <v>167</v>
      </c>
      <c r="F110" s="176" t="s">
        <v>168</v>
      </c>
      <c r="G110" s="177" t="s">
        <v>169</v>
      </c>
      <c r="H110" s="178">
        <v>0.756</v>
      </c>
      <c r="I110" s="179"/>
      <c r="J110" s="180">
        <f>ROUND(I110*H110,2)</f>
        <v>0</v>
      </c>
      <c r="K110" s="176" t="s">
        <v>130</v>
      </c>
      <c r="L110" s="181"/>
      <c r="M110" s="182" t="s">
        <v>3</v>
      </c>
      <c r="N110" s="183" t="s">
        <v>46</v>
      </c>
      <c r="O110" s="55"/>
      <c r="P110" s="149">
        <f>O110*H110</f>
        <v>0</v>
      </c>
      <c r="Q110" s="149">
        <v>0.001</v>
      </c>
      <c r="R110" s="149">
        <f>Q110*H110</f>
        <v>0.000756</v>
      </c>
      <c r="S110" s="149">
        <v>0</v>
      </c>
      <c r="T110" s="150">
        <f>S110*H110</f>
        <v>0</v>
      </c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R110" s="151" t="s">
        <v>142</v>
      </c>
      <c r="AT110" s="151" t="s">
        <v>138</v>
      </c>
      <c r="AU110" s="151" t="s">
        <v>85</v>
      </c>
      <c r="AY110" s="18" t="s">
        <v>124</v>
      </c>
      <c r="BE110" s="152">
        <f>IF(N110="základní",J110,0)</f>
        <v>0</v>
      </c>
      <c r="BF110" s="152">
        <f>IF(N110="snížená",J110,0)</f>
        <v>0</v>
      </c>
      <c r="BG110" s="152">
        <f>IF(N110="zákl. přenesená",J110,0)</f>
        <v>0</v>
      </c>
      <c r="BH110" s="152">
        <f>IF(N110="sníž. přenesená",J110,0)</f>
        <v>0</v>
      </c>
      <c r="BI110" s="152">
        <f>IF(N110="nulová",J110,0)</f>
        <v>0</v>
      </c>
      <c r="BJ110" s="18" t="s">
        <v>83</v>
      </c>
      <c r="BK110" s="152">
        <f>ROUND(I110*H110,2)</f>
        <v>0</v>
      </c>
      <c r="BL110" s="18" t="s">
        <v>131</v>
      </c>
      <c r="BM110" s="151" t="s">
        <v>170</v>
      </c>
    </row>
    <row r="111" spans="2:51" s="14" customFormat="1" ht="12">
      <c r="B111" s="166"/>
      <c r="D111" s="159" t="s">
        <v>135</v>
      </c>
      <c r="F111" s="168" t="s">
        <v>171</v>
      </c>
      <c r="H111" s="169">
        <v>0.756</v>
      </c>
      <c r="I111" s="170"/>
      <c r="L111" s="166"/>
      <c r="M111" s="171"/>
      <c r="N111" s="172"/>
      <c r="O111" s="172"/>
      <c r="P111" s="172"/>
      <c r="Q111" s="172"/>
      <c r="R111" s="172"/>
      <c r="S111" s="172"/>
      <c r="T111" s="173"/>
      <c r="AT111" s="167" t="s">
        <v>135</v>
      </c>
      <c r="AU111" s="167" t="s">
        <v>85</v>
      </c>
      <c r="AV111" s="14" t="s">
        <v>85</v>
      </c>
      <c r="AW111" s="14" t="s">
        <v>4</v>
      </c>
      <c r="AX111" s="14" t="s">
        <v>83</v>
      </c>
      <c r="AY111" s="167" t="s">
        <v>124</v>
      </c>
    </row>
    <row r="112" spans="1:65" s="2" customFormat="1" ht="33" customHeight="1">
      <c r="A112" s="34"/>
      <c r="B112" s="139"/>
      <c r="C112" s="140" t="s">
        <v>142</v>
      </c>
      <c r="D112" s="140" t="s">
        <v>126</v>
      </c>
      <c r="E112" s="141" t="s">
        <v>172</v>
      </c>
      <c r="F112" s="142" t="s">
        <v>173</v>
      </c>
      <c r="G112" s="143" t="s">
        <v>163</v>
      </c>
      <c r="H112" s="144">
        <v>37.8</v>
      </c>
      <c r="I112" s="145"/>
      <c r="J112" s="146">
        <f>ROUND(I112*H112,2)</f>
        <v>0</v>
      </c>
      <c r="K112" s="142" t="s">
        <v>130</v>
      </c>
      <c r="L112" s="35"/>
      <c r="M112" s="147" t="s">
        <v>3</v>
      </c>
      <c r="N112" s="148" t="s">
        <v>46</v>
      </c>
      <c r="O112" s="55"/>
      <c r="P112" s="149">
        <f>O112*H112</f>
        <v>0</v>
      </c>
      <c r="Q112" s="149">
        <v>0</v>
      </c>
      <c r="R112" s="149">
        <f>Q112*H112</f>
        <v>0</v>
      </c>
      <c r="S112" s="149">
        <v>0</v>
      </c>
      <c r="T112" s="150">
        <f>S112*H112</f>
        <v>0</v>
      </c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R112" s="151" t="s">
        <v>131</v>
      </c>
      <c r="AT112" s="151" t="s">
        <v>126</v>
      </c>
      <c r="AU112" s="151" t="s">
        <v>85</v>
      </c>
      <c r="AY112" s="18" t="s">
        <v>124</v>
      </c>
      <c r="BE112" s="152">
        <f>IF(N112="základní",J112,0)</f>
        <v>0</v>
      </c>
      <c r="BF112" s="152">
        <f>IF(N112="snížená",J112,0)</f>
        <v>0</v>
      </c>
      <c r="BG112" s="152">
        <f>IF(N112="zákl. přenesená",J112,0)</f>
        <v>0</v>
      </c>
      <c r="BH112" s="152">
        <f>IF(N112="sníž. přenesená",J112,0)</f>
        <v>0</v>
      </c>
      <c r="BI112" s="152">
        <f>IF(N112="nulová",J112,0)</f>
        <v>0</v>
      </c>
      <c r="BJ112" s="18" t="s">
        <v>83</v>
      </c>
      <c r="BK112" s="152">
        <f>ROUND(I112*H112,2)</f>
        <v>0</v>
      </c>
      <c r="BL112" s="18" t="s">
        <v>131</v>
      </c>
      <c r="BM112" s="151" t="s">
        <v>174</v>
      </c>
    </row>
    <row r="113" spans="1:47" s="2" customFormat="1" ht="12">
      <c r="A113" s="34"/>
      <c r="B113" s="35"/>
      <c r="C113" s="34"/>
      <c r="D113" s="153" t="s">
        <v>133</v>
      </c>
      <c r="E113" s="34"/>
      <c r="F113" s="154" t="s">
        <v>175</v>
      </c>
      <c r="G113" s="34"/>
      <c r="H113" s="34"/>
      <c r="I113" s="155"/>
      <c r="J113" s="34"/>
      <c r="K113" s="34"/>
      <c r="L113" s="35"/>
      <c r="M113" s="156"/>
      <c r="N113" s="157"/>
      <c r="O113" s="55"/>
      <c r="P113" s="55"/>
      <c r="Q113" s="55"/>
      <c r="R113" s="55"/>
      <c r="S113" s="55"/>
      <c r="T113" s="56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T113" s="18" t="s">
        <v>133</v>
      </c>
      <c r="AU113" s="18" t="s">
        <v>85</v>
      </c>
    </row>
    <row r="114" spans="2:51" s="14" customFormat="1" ht="12">
      <c r="B114" s="166"/>
      <c r="D114" s="159" t="s">
        <v>135</v>
      </c>
      <c r="E114" s="167" t="s">
        <v>3</v>
      </c>
      <c r="F114" s="168" t="s">
        <v>176</v>
      </c>
      <c r="H114" s="169">
        <v>37.8</v>
      </c>
      <c r="I114" s="170"/>
      <c r="L114" s="166"/>
      <c r="M114" s="171"/>
      <c r="N114" s="172"/>
      <c r="O114" s="172"/>
      <c r="P114" s="172"/>
      <c r="Q114" s="172"/>
      <c r="R114" s="172"/>
      <c r="S114" s="172"/>
      <c r="T114" s="173"/>
      <c r="AT114" s="167" t="s">
        <v>135</v>
      </c>
      <c r="AU114" s="167" t="s">
        <v>85</v>
      </c>
      <c r="AV114" s="14" t="s">
        <v>85</v>
      </c>
      <c r="AW114" s="14" t="s">
        <v>36</v>
      </c>
      <c r="AX114" s="14" t="s">
        <v>83</v>
      </c>
      <c r="AY114" s="167" t="s">
        <v>124</v>
      </c>
    </row>
    <row r="115" spans="2:63" s="12" customFormat="1" ht="22.7" customHeight="1">
      <c r="B115" s="126"/>
      <c r="D115" s="127" t="s">
        <v>74</v>
      </c>
      <c r="E115" s="137" t="s">
        <v>145</v>
      </c>
      <c r="F115" s="137" t="s">
        <v>177</v>
      </c>
      <c r="I115" s="129"/>
      <c r="J115" s="138">
        <f>BK115</f>
        <v>0</v>
      </c>
      <c r="L115" s="126"/>
      <c r="M115" s="131"/>
      <c r="N115" s="132"/>
      <c r="O115" s="132"/>
      <c r="P115" s="133">
        <f>SUM(P116:P118)</f>
        <v>0</v>
      </c>
      <c r="Q115" s="132"/>
      <c r="R115" s="133">
        <f>SUM(R116:R118)</f>
        <v>0.33807839999999995</v>
      </c>
      <c r="S115" s="132"/>
      <c r="T115" s="134">
        <f>SUM(T116:T118)</f>
        <v>0</v>
      </c>
      <c r="AR115" s="127" t="s">
        <v>83</v>
      </c>
      <c r="AT115" s="135" t="s">
        <v>74</v>
      </c>
      <c r="AU115" s="135" t="s">
        <v>83</v>
      </c>
      <c r="AY115" s="127" t="s">
        <v>124</v>
      </c>
      <c r="BK115" s="136">
        <f>SUM(BK116:BK118)</f>
        <v>0</v>
      </c>
    </row>
    <row r="116" spans="1:65" s="2" customFormat="1" ht="37.7" customHeight="1">
      <c r="A116" s="34"/>
      <c r="B116" s="139"/>
      <c r="C116" s="140" t="s">
        <v>178</v>
      </c>
      <c r="D116" s="140" t="s">
        <v>126</v>
      </c>
      <c r="E116" s="141" t="s">
        <v>179</v>
      </c>
      <c r="F116" s="142" t="s">
        <v>180</v>
      </c>
      <c r="G116" s="143" t="s">
        <v>163</v>
      </c>
      <c r="H116" s="144">
        <v>5.055</v>
      </c>
      <c r="I116" s="145"/>
      <c r="J116" s="146">
        <f>ROUND(I116*H116,2)</f>
        <v>0</v>
      </c>
      <c r="K116" s="142" t="s">
        <v>130</v>
      </c>
      <c r="L116" s="35"/>
      <c r="M116" s="147" t="s">
        <v>3</v>
      </c>
      <c r="N116" s="148" t="s">
        <v>46</v>
      </c>
      <c r="O116" s="55"/>
      <c r="P116" s="149">
        <f>O116*H116</f>
        <v>0</v>
      </c>
      <c r="Q116" s="149">
        <v>0.06688</v>
      </c>
      <c r="R116" s="149">
        <f>Q116*H116</f>
        <v>0.33807839999999995</v>
      </c>
      <c r="S116" s="149">
        <v>0</v>
      </c>
      <c r="T116" s="150">
        <f>S116*H116</f>
        <v>0</v>
      </c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R116" s="151" t="s">
        <v>131</v>
      </c>
      <c r="AT116" s="151" t="s">
        <v>126</v>
      </c>
      <c r="AU116" s="151" t="s">
        <v>85</v>
      </c>
      <c r="AY116" s="18" t="s">
        <v>124</v>
      </c>
      <c r="BE116" s="152">
        <f>IF(N116="základní",J116,0)</f>
        <v>0</v>
      </c>
      <c r="BF116" s="152">
        <f>IF(N116="snížená",J116,0)</f>
        <v>0</v>
      </c>
      <c r="BG116" s="152">
        <f>IF(N116="zákl. přenesená",J116,0)</f>
        <v>0</v>
      </c>
      <c r="BH116" s="152">
        <f>IF(N116="sníž. přenesená",J116,0)</f>
        <v>0</v>
      </c>
      <c r="BI116" s="152">
        <f>IF(N116="nulová",J116,0)</f>
        <v>0</v>
      </c>
      <c r="BJ116" s="18" t="s">
        <v>83</v>
      </c>
      <c r="BK116" s="152">
        <f>ROUND(I116*H116,2)</f>
        <v>0</v>
      </c>
      <c r="BL116" s="18" t="s">
        <v>131</v>
      </c>
      <c r="BM116" s="151" t="s">
        <v>181</v>
      </c>
    </row>
    <row r="117" spans="1:47" s="2" customFormat="1" ht="12">
      <c r="A117" s="34"/>
      <c r="B117" s="35"/>
      <c r="C117" s="34"/>
      <c r="D117" s="153" t="s">
        <v>133</v>
      </c>
      <c r="E117" s="34"/>
      <c r="F117" s="154" t="s">
        <v>182</v>
      </c>
      <c r="G117" s="34"/>
      <c r="H117" s="34"/>
      <c r="I117" s="155"/>
      <c r="J117" s="34"/>
      <c r="K117" s="34"/>
      <c r="L117" s="35"/>
      <c r="M117" s="156"/>
      <c r="N117" s="157"/>
      <c r="O117" s="55"/>
      <c r="P117" s="55"/>
      <c r="Q117" s="55"/>
      <c r="R117" s="55"/>
      <c r="S117" s="55"/>
      <c r="T117" s="56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T117" s="18" t="s">
        <v>133</v>
      </c>
      <c r="AU117" s="18" t="s">
        <v>85</v>
      </c>
    </row>
    <row r="118" spans="2:51" s="14" customFormat="1" ht="12">
      <c r="B118" s="166"/>
      <c r="D118" s="159" t="s">
        <v>135</v>
      </c>
      <c r="E118" s="167" t="s">
        <v>3</v>
      </c>
      <c r="F118" s="168" t="s">
        <v>183</v>
      </c>
      <c r="H118" s="169">
        <v>5.055</v>
      </c>
      <c r="I118" s="170"/>
      <c r="L118" s="166"/>
      <c r="M118" s="171"/>
      <c r="N118" s="172"/>
      <c r="O118" s="172"/>
      <c r="P118" s="172"/>
      <c r="Q118" s="172"/>
      <c r="R118" s="172"/>
      <c r="S118" s="172"/>
      <c r="T118" s="173"/>
      <c r="AT118" s="167" t="s">
        <v>135</v>
      </c>
      <c r="AU118" s="167" t="s">
        <v>85</v>
      </c>
      <c r="AV118" s="14" t="s">
        <v>85</v>
      </c>
      <c r="AW118" s="14" t="s">
        <v>36</v>
      </c>
      <c r="AX118" s="14" t="s">
        <v>83</v>
      </c>
      <c r="AY118" s="167" t="s">
        <v>124</v>
      </c>
    </row>
    <row r="119" spans="2:63" s="12" customFormat="1" ht="22.7" customHeight="1">
      <c r="B119" s="126"/>
      <c r="D119" s="127" t="s">
        <v>74</v>
      </c>
      <c r="E119" s="137" t="s">
        <v>131</v>
      </c>
      <c r="F119" s="137" t="s">
        <v>184</v>
      </c>
      <c r="I119" s="129"/>
      <c r="J119" s="138">
        <f>BK119</f>
        <v>0</v>
      </c>
      <c r="L119" s="126"/>
      <c r="M119" s="131"/>
      <c r="N119" s="132"/>
      <c r="O119" s="132"/>
      <c r="P119" s="133">
        <f>SUM(P120:P122)</f>
        <v>0</v>
      </c>
      <c r="Q119" s="132"/>
      <c r="R119" s="133">
        <f>SUM(R120:R122)</f>
        <v>0</v>
      </c>
      <c r="S119" s="132"/>
      <c r="T119" s="134">
        <f>SUM(T120:T122)</f>
        <v>0</v>
      </c>
      <c r="AR119" s="127" t="s">
        <v>83</v>
      </c>
      <c r="AT119" s="135" t="s">
        <v>74</v>
      </c>
      <c r="AU119" s="135" t="s">
        <v>83</v>
      </c>
      <c r="AY119" s="127" t="s">
        <v>124</v>
      </c>
      <c r="BK119" s="136">
        <f>SUM(BK120:BK122)</f>
        <v>0</v>
      </c>
    </row>
    <row r="120" spans="1:65" s="2" customFormat="1" ht="37.7" customHeight="1">
      <c r="A120" s="34"/>
      <c r="B120" s="139"/>
      <c r="C120" s="140" t="s">
        <v>185</v>
      </c>
      <c r="D120" s="140" t="s">
        <v>126</v>
      </c>
      <c r="E120" s="141" t="s">
        <v>186</v>
      </c>
      <c r="F120" s="142" t="s">
        <v>187</v>
      </c>
      <c r="G120" s="143" t="s">
        <v>163</v>
      </c>
      <c r="H120" s="144">
        <v>3.425</v>
      </c>
      <c r="I120" s="145"/>
      <c r="J120" s="146">
        <f>ROUND(I120*H120,2)</f>
        <v>0</v>
      </c>
      <c r="K120" s="142" t="s">
        <v>130</v>
      </c>
      <c r="L120" s="35"/>
      <c r="M120" s="147" t="s">
        <v>3</v>
      </c>
      <c r="N120" s="148" t="s">
        <v>46</v>
      </c>
      <c r="O120" s="55"/>
      <c r="P120" s="149">
        <f>O120*H120</f>
        <v>0</v>
      </c>
      <c r="Q120" s="149">
        <v>0</v>
      </c>
      <c r="R120" s="149">
        <f>Q120*H120</f>
        <v>0</v>
      </c>
      <c r="S120" s="149">
        <v>0</v>
      </c>
      <c r="T120" s="150">
        <f>S120*H120</f>
        <v>0</v>
      </c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R120" s="151" t="s">
        <v>131</v>
      </c>
      <c r="AT120" s="151" t="s">
        <v>126</v>
      </c>
      <c r="AU120" s="151" t="s">
        <v>85</v>
      </c>
      <c r="AY120" s="18" t="s">
        <v>124</v>
      </c>
      <c r="BE120" s="152">
        <f>IF(N120="základní",J120,0)</f>
        <v>0</v>
      </c>
      <c r="BF120" s="152">
        <f>IF(N120="snížená",J120,0)</f>
        <v>0</v>
      </c>
      <c r="BG120" s="152">
        <f>IF(N120="zákl. přenesená",J120,0)</f>
        <v>0</v>
      </c>
      <c r="BH120" s="152">
        <f>IF(N120="sníž. přenesená",J120,0)</f>
        <v>0</v>
      </c>
      <c r="BI120" s="152">
        <f>IF(N120="nulová",J120,0)</f>
        <v>0</v>
      </c>
      <c r="BJ120" s="18" t="s">
        <v>83</v>
      </c>
      <c r="BK120" s="152">
        <f>ROUND(I120*H120,2)</f>
        <v>0</v>
      </c>
      <c r="BL120" s="18" t="s">
        <v>131</v>
      </c>
      <c r="BM120" s="151" t="s">
        <v>188</v>
      </c>
    </row>
    <row r="121" spans="1:47" s="2" customFormat="1" ht="12">
      <c r="A121" s="34"/>
      <c r="B121" s="35"/>
      <c r="C121" s="34"/>
      <c r="D121" s="153" t="s">
        <v>133</v>
      </c>
      <c r="E121" s="34"/>
      <c r="F121" s="154" t="s">
        <v>189</v>
      </c>
      <c r="G121" s="34"/>
      <c r="H121" s="34"/>
      <c r="I121" s="155"/>
      <c r="J121" s="34"/>
      <c r="K121" s="34"/>
      <c r="L121" s="35"/>
      <c r="M121" s="156"/>
      <c r="N121" s="157"/>
      <c r="O121" s="55"/>
      <c r="P121" s="55"/>
      <c r="Q121" s="55"/>
      <c r="R121" s="55"/>
      <c r="S121" s="55"/>
      <c r="T121" s="56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T121" s="18" t="s">
        <v>133</v>
      </c>
      <c r="AU121" s="18" t="s">
        <v>85</v>
      </c>
    </row>
    <row r="122" spans="2:51" s="14" customFormat="1" ht="12">
      <c r="B122" s="166"/>
      <c r="D122" s="159" t="s">
        <v>135</v>
      </c>
      <c r="E122" s="167" t="s">
        <v>3</v>
      </c>
      <c r="F122" s="168" t="s">
        <v>190</v>
      </c>
      <c r="H122" s="169">
        <v>3.425</v>
      </c>
      <c r="I122" s="170"/>
      <c r="L122" s="166"/>
      <c r="M122" s="171"/>
      <c r="N122" s="172"/>
      <c r="O122" s="172"/>
      <c r="P122" s="172"/>
      <c r="Q122" s="172"/>
      <c r="R122" s="172"/>
      <c r="S122" s="172"/>
      <c r="T122" s="173"/>
      <c r="AT122" s="167" t="s">
        <v>135</v>
      </c>
      <c r="AU122" s="167" t="s">
        <v>85</v>
      </c>
      <c r="AV122" s="14" t="s">
        <v>85</v>
      </c>
      <c r="AW122" s="14" t="s">
        <v>36</v>
      </c>
      <c r="AX122" s="14" t="s">
        <v>83</v>
      </c>
      <c r="AY122" s="167" t="s">
        <v>124</v>
      </c>
    </row>
    <row r="123" spans="2:63" s="12" customFormat="1" ht="22.7" customHeight="1">
      <c r="B123" s="126"/>
      <c r="D123" s="127" t="s">
        <v>74</v>
      </c>
      <c r="E123" s="137" t="s">
        <v>160</v>
      </c>
      <c r="F123" s="137" t="s">
        <v>191</v>
      </c>
      <c r="I123" s="129"/>
      <c r="J123" s="138">
        <f>BK123</f>
        <v>0</v>
      </c>
      <c r="L123" s="126"/>
      <c r="M123" s="131"/>
      <c r="N123" s="132"/>
      <c r="O123" s="132"/>
      <c r="P123" s="133">
        <f>SUM(P124:P141)</f>
        <v>0</v>
      </c>
      <c r="Q123" s="132"/>
      <c r="R123" s="133">
        <f>SUM(R124:R141)</f>
        <v>1.0508607899999998</v>
      </c>
      <c r="S123" s="132"/>
      <c r="T123" s="134">
        <f>SUM(T124:T141)</f>
        <v>0</v>
      </c>
      <c r="AR123" s="127" t="s">
        <v>83</v>
      </c>
      <c r="AT123" s="135" t="s">
        <v>74</v>
      </c>
      <c r="AU123" s="135" t="s">
        <v>83</v>
      </c>
      <c r="AY123" s="127" t="s">
        <v>124</v>
      </c>
      <c r="BK123" s="136">
        <f>SUM(BK124:BK141)</f>
        <v>0</v>
      </c>
    </row>
    <row r="124" spans="1:65" s="2" customFormat="1" ht="24.2" customHeight="1">
      <c r="A124" s="34"/>
      <c r="B124" s="139"/>
      <c r="C124" s="140" t="s">
        <v>192</v>
      </c>
      <c r="D124" s="140" t="s">
        <v>126</v>
      </c>
      <c r="E124" s="141" t="s">
        <v>193</v>
      </c>
      <c r="F124" s="142" t="s">
        <v>194</v>
      </c>
      <c r="G124" s="143" t="s">
        <v>163</v>
      </c>
      <c r="H124" s="144">
        <v>3.27</v>
      </c>
      <c r="I124" s="145"/>
      <c r="J124" s="146">
        <f>ROUND(I124*H124,2)</f>
        <v>0</v>
      </c>
      <c r="K124" s="142" t="s">
        <v>130</v>
      </c>
      <c r="L124" s="35"/>
      <c r="M124" s="147" t="s">
        <v>3</v>
      </c>
      <c r="N124" s="148" t="s">
        <v>46</v>
      </c>
      <c r="O124" s="55"/>
      <c r="P124" s="149">
        <f>O124*H124</f>
        <v>0</v>
      </c>
      <c r="Q124" s="149">
        <v>0.0003</v>
      </c>
      <c r="R124" s="149">
        <f>Q124*H124</f>
        <v>0.0009809999999999999</v>
      </c>
      <c r="S124" s="149">
        <v>0</v>
      </c>
      <c r="T124" s="150">
        <f>S124*H124</f>
        <v>0</v>
      </c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R124" s="151" t="s">
        <v>131</v>
      </c>
      <c r="AT124" s="151" t="s">
        <v>126</v>
      </c>
      <c r="AU124" s="151" t="s">
        <v>85</v>
      </c>
      <c r="AY124" s="18" t="s">
        <v>124</v>
      </c>
      <c r="BE124" s="152">
        <f>IF(N124="základní",J124,0)</f>
        <v>0</v>
      </c>
      <c r="BF124" s="152">
        <f>IF(N124="snížená",J124,0)</f>
        <v>0</v>
      </c>
      <c r="BG124" s="152">
        <f>IF(N124="zákl. přenesená",J124,0)</f>
        <v>0</v>
      </c>
      <c r="BH124" s="152">
        <f>IF(N124="sníž. přenesená",J124,0)</f>
        <v>0</v>
      </c>
      <c r="BI124" s="152">
        <f>IF(N124="nulová",J124,0)</f>
        <v>0</v>
      </c>
      <c r="BJ124" s="18" t="s">
        <v>83</v>
      </c>
      <c r="BK124" s="152">
        <f>ROUND(I124*H124,2)</f>
        <v>0</v>
      </c>
      <c r="BL124" s="18" t="s">
        <v>131</v>
      </c>
      <c r="BM124" s="151" t="s">
        <v>195</v>
      </c>
    </row>
    <row r="125" spans="1:47" s="2" customFormat="1" ht="12">
      <c r="A125" s="34"/>
      <c r="B125" s="35"/>
      <c r="C125" s="34"/>
      <c r="D125" s="153" t="s">
        <v>133</v>
      </c>
      <c r="E125" s="34"/>
      <c r="F125" s="154" t="s">
        <v>196</v>
      </c>
      <c r="G125" s="34"/>
      <c r="H125" s="34"/>
      <c r="I125" s="155"/>
      <c r="J125" s="34"/>
      <c r="K125" s="34"/>
      <c r="L125" s="35"/>
      <c r="M125" s="156"/>
      <c r="N125" s="157"/>
      <c r="O125" s="55"/>
      <c r="P125" s="55"/>
      <c r="Q125" s="55"/>
      <c r="R125" s="55"/>
      <c r="S125" s="55"/>
      <c r="T125" s="56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T125" s="18" t="s">
        <v>133</v>
      </c>
      <c r="AU125" s="18" t="s">
        <v>85</v>
      </c>
    </row>
    <row r="126" spans="2:51" s="14" customFormat="1" ht="12">
      <c r="B126" s="166"/>
      <c r="D126" s="159" t="s">
        <v>135</v>
      </c>
      <c r="E126" s="167" t="s">
        <v>3</v>
      </c>
      <c r="F126" s="168" t="s">
        <v>197</v>
      </c>
      <c r="H126" s="169">
        <v>3.27</v>
      </c>
      <c r="I126" s="170"/>
      <c r="L126" s="166"/>
      <c r="M126" s="171"/>
      <c r="N126" s="172"/>
      <c r="O126" s="172"/>
      <c r="P126" s="172"/>
      <c r="Q126" s="172"/>
      <c r="R126" s="172"/>
      <c r="S126" s="172"/>
      <c r="T126" s="173"/>
      <c r="AT126" s="167" t="s">
        <v>135</v>
      </c>
      <c r="AU126" s="167" t="s">
        <v>85</v>
      </c>
      <c r="AV126" s="14" t="s">
        <v>85</v>
      </c>
      <c r="AW126" s="14" t="s">
        <v>36</v>
      </c>
      <c r="AX126" s="14" t="s">
        <v>83</v>
      </c>
      <c r="AY126" s="167" t="s">
        <v>124</v>
      </c>
    </row>
    <row r="127" spans="1:65" s="2" customFormat="1" ht="62.85" customHeight="1">
      <c r="A127" s="34"/>
      <c r="B127" s="139"/>
      <c r="C127" s="140" t="s">
        <v>198</v>
      </c>
      <c r="D127" s="140" t="s">
        <v>126</v>
      </c>
      <c r="E127" s="141" t="s">
        <v>199</v>
      </c>
      <c r="F127" s="142" t="s">
        <v>200</v>
      </c>
      <c r="G127" s="143" t="s">
        <v>163</v>
      </c>
      <c r="H127" s="144">
        <v>2.778</v>
      </c>
      <c r="I127" s="145"/>
      <c r="J127" s="146">
        <f>ROUND(I127*H127,2)</f>
        <v>0</v>
      </c>
      <c r="K127" s="142" t="s">
        <v>130</v>
      </c>
      <c r="L127" s="35"/>
      <c r="M127" s="147" t="s">
        <v>3</v>
      </c>
      <c r="N127" s="148" t="s">
        <v>46</v>
      </c>
      <c r="O127" s="55"/>
      <c r="P127" s="149">
        <f>O127*H127</f>
        <v>0</v>
      </c>
      <c r="Q127" s="149">
        <v>0.00835</v>
      </c>
      <c r="R127" s="149">
        <f>Q127*H127</f>
        <v>0.0231963</v>
      </c>
      <c r="S127" s="149">
        <v>0</v>
      </c>
      <c r="T127" s="150">
        <f>S127*H127</f>
        <v>0</v>
      </c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51" t="s">
        <v>131</v>
      </c>
      <c r="AT127" s="151" t="s">
        <v>126</v>
      </c>
      <c r="AU127" s="151" t="s">
        <v>85</v>
      </c>
      <c r="AY127" s="18" t="s">
        <v>124</v>
      </c>
      <c r="BE127" s="152">
        <f>IF(N127="základní",J127,0)</f>
        <v>0</v>
      </c>
      <c r="BF127" s="152">
        <f>IF(N127="snížená",J127,0)</f>
        <v>0</v>
      </c>
      <c r="BG127" s="152">
        <f>IF(N127="zákl. přenesená",J127,0)</f>
        <v>0</v>
      </c>
      <c r="BH127" s="152">
        <f>IF(N127="sníž. přenesená",J127,0)</f>
        <v>0</v>
      </c>
      <c r="BI127" s="152">
        <f>IF(N127="nulová",J127,0)</f>
        <v>0</v>
      </c>
      <c r="BJ127" s="18" t="s">
        <v>83</v>
      </c>
      <c r="BK127" s="152">
        <f>ROUND(I127*H127,2)</f>
        <v>0</v>
      </c>
      <c r="BL127" s="18" t="s">
        <v>131</v>
      </c>
      <c r="BM127" s="151" t="s">
        <v>201</v>
      </c>
    </row>
    <row r="128" spans="1:47" s="2" customFormat="1" ht="12">
      <c r="A128" s="34"/>
      <c r="B128" s="35"/>
      <c r="C128" s="34"/>
      <c r="D128" s="153" t="s">
        <v>133</v>
      </c>
      <c r="E128" s="34"/>
      <c r="F128" s="154" t="s">
        <v>202</v>
      </c>
      <c r="G128" s="34"/>
      <c r="H128" s="34"/>
      <c r="I128" s="155"/>
      <c r="J128" s="34"/>
      <c r="K128" s="34"/>
      <c r="L128" s="35"/>
      <c r="M128" s="156"/>
      <c r="N128" s="157"/>
      <c r="O128" s="55"/>
      <c r="P128" s="55"/>
      <c r="Q128" s="55"/>
      <c r="R128" s="55"/>
      <c r="S128" s="55"/>
      <c r="T128" s="56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8" t="s">
        <v>133</v>
      </c>
      <c r="AU128" s="18" t="s">
        <v>85</v>
      </c>
    </row>
    <row r="129" spans="2:51" s="14" customFormat="1" ht="12">
      <c r="B129" s="166"/>
      <c r="D129" s="159" t="s">
        <v>135</v>
      </c>
      <c r="E129" s="167" t="s">
        <v>3</v>
      </c>
      <c r="F129" s="168" t="s">
        <v>203</v>
      </c>
      <c r="H129" s="169">
        <v>2.778</v>
      </c>
      <c r="I129" s="170"/>
      <c r="L129" s="166"/>
      <c r="M129" s="171"/>
      <c r="N129" s="172"/>
      <c r="O129" s="172"/>
      <c r="P129" s="172"/>
      <c r="Q129" s="172"/>
      <c r="R129" s="172"/>
      <c r="S129" s="172"/>
      <c r="T129" s="173"/>
      <c r="AT129" s="167" t="s">
        <v>135</v>
      </c>
      <c r="AU129" s="167" t="s">
        <v>85</v>
      </c>
      <c r="AV129" s="14" t="s">
        <v>85</v>
      </c>
      <c r="AW129" s="14" t="s">
        <v>36</v>
      </c>
      <c r="AX129" s="14" t="s">
        <v>83</v>
      </c>
      <c r="AY129" s="167" t="s">
        <v>124</v>
      </c>
    </row>
    <row r="130" spans="1:65" s="2" customFormat="1" ht="24.2" customHeight="1">
      <c r="A130" s="34"/>
      <c r="B130" s="139"/>
      <c r="C130" s="174" t="s">
        <v>204</v>
      </c>
      <c r="D130" s="174" t="s">
        <v>138</v>
      </c>
      <c r="E130" s="175" t="s">
        <v>205</v>
      </c>
      <c r="F130" s="176" t="s">
        <v>206</v>
      </c>
      <c r="G130" s="177" t="s">
        <v>163</v>
      </c>
      <c r="H130" s="178">
        <v>2.917</v>
      </c>
      <c r="I130" s="179"/>
      <c r="J130" s="180">
        <f>ROUND(I130*H130,2)</f>
        <v>0</v>
      </c>
      <c r="K130" s="176" t="s">
        <v>130</v>
      </c>
      <c r="L130" s="181"/>
      <c r="M130" s="182" t="s">
        <v>3</v>
      </c>
      <c r="N130" s="183" t="s">
        <v>46</v>
      </c>
      <c r="O130" s="55"/>
      <c r="P130" s="149">
        <f>O130*H130</f>
        <v>0</v>
      </c>
      <c r="Q130" s="149">
        <v>0.0012</v>
      </c>
      <c r="R130" s="149">
        <f>Q130*H130</f>
        <v>0.0035003999999999994</v>
      </c>
      <c r="S130" s="149">
        <v>0</v>
      </c>
      <c r="T130" s="150">
        <f>S130*H130</f>
        <v>0</v>
      </c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51" t="s">
        <v>142</v>
      </c>
      <c r="AT130" s="151" t="s">
        <v>138</v>
      </c>
      <c r="AU130" s="151" t="s">
        <v>85</v>
      </c>
      <c r="AY130" s="18" t="s">
        <v>124</v>
      </c>
      <c r="BE130" s="152">
        <f>IF(N130="základní",J130,0)</f>
        <v>0</v>
      </c>
      <c r="BF130" s="152">
        <f>IF(N130="snížená",J130,0)</f>
        <v>0</v>
      </c>
      <c r="BG130" s="152">
        <f>IF(N130="zákl. přenesená",J130,0)</f>
        <v>0</v>
      </c>
      <c r="BH130" s="152">
        <f>IF(N130="sníž. přenesená",J130,0)</f>
        <v>0</v>
      </c>
      <c r="BI130" s="152">
        <f>IF(N130="nulová",J130,0)</f>
        <v>0</v>
      </c>
      <c r="BJ130" s="18" t="s">
        <v>83</v>
      </c>
      <c r="BK130" s="152">
        <f>ROUND(I130*H130,2)</f>
        <v>0</v>
      </c>
      <c r="BL130" s="18" t="s">
        <v>131</v>
      </c>
      <c r="BM130" s="151" t="s">
        <v>207</v>
      </c>
    </row>
    <row r="131" spans="2:51" s="14" customFormat="1" ht="12">
      <c r="B131" s="166"/>
      <c r="D131" s="159" t="s">
        <v>135</v>
      </c>
      <c r="F131" s="168" t="s">
        <v>208</v>
      </c>
      <c r="H131" s="169">
        <v>2.917</v>
      </c>
      <c r="I131" s="170"/>
      <c r="L131" s="166"/>
      <c r="M131" s="171"/>
      <c r="N131" s="172"/>
      <c r="O131" s="172"/>
      <c r="P131" s="172"/>
      <c r="Q131" s="172"/>
      <c r="R131" s="172"/>
      <c r="S131" s="172"/>
      <c r="T131" s="173"/>
      <c r="AT131" s="167" t="s">
        <v>135</v>
      </c>
      <c r="AU131" s="167" t="s">
        <v>85</v>
      </c>
      <c r="AV131" s="14" t="s">
        <v>85</v>
      </c>
      <c r="AW131" s="14" t="s">
        <v>4</v>
      </c>
      <c r="AX131" s="14" t="s">
        <v>83</v>
      </c>
      <c r="AY131" s="167" t="s">
        <v>124</v>
      </c>
    </row>
    <row r="132" spans="1:65" s="2" customFormat="1" ht="66.75" customHeight="1">
      <c r="A132" s="34"/>
      <c r="B132" s="139"/>
      <c r="C132" s="140" t="s">
        <v>209</v>
      </c>
      <c r="D132" s="140" t="s">
        <v>126</v>
      </c>
      <c r="E132" s="141" t="s">
        <v>210</v>
      </c>
      <c r="F132" s="142" t="s">
        <v>211</v>
      </c>
      <c r="G132" s="143" t="s">
        <v>163</v>
      </c>
      <c r="H132" s="144">
        <v>6.813</v>
      </c>
      <c r="I132" s="145"/>
      <c r="J132" s="146">
        <f>ROUND(I132*H132,2)</f>
        <v>0</v>
      </c>
      <c r="K132" s="142" t="s">
        <v>130</v>
      </c>
      <c r="L132" s="35"/>
      <c r="M132" s="147" t="s">
        <v>3</v>
      </c>
      <c r="N132" s="148" t="s">
        <v>46</v>
      </c>
      <c r="O132" s="55"/>
      <c r="P132" s="149">
        <f>O132*H132</f>
        <v>0</v>
      </c>
      <c r="Q132" s="149">
        <v>0.00868</v>
      </c>
      <c r="R132" s="149">
        <f>Q132*H132</f>
        <v>0.059136839999999996</v>
      </c>
      <c r="S132" s="149">
        <v>0</v>
      </c>
      <c r="T132" s="150">
        <f>S132*H132</f>
        <v>0</v>
      </c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R132" s="151" t="s">
        <v>131</v>
      </c>
      <c r="AT132" s="151" t="s">
        <v>126</v>
      </c>
      <c r="AU132" s="151" t="s">
        <v>85</v>
      </c>
      <c r="AY132" s="18" t="s">
        <v>124</v>
      </c>
      <c r="BE132" s="152">
        <f>IF(N132="základní",J132,0)</f>
        <v>0</v>
      </c>
      <c r="BF132" s="152">
        <f>IF(N132="snížená",J132,0)</f>
        <v>0</v>
      </c>
      <c r="BG132" s="152">
        <f>IF(N132="zákl. přenesená",J132,0)</f>
        <v>0</v>
      </c>
      <c r="BH132" s="152">
        <f>IF(N132="sníž. přenesená",J132,0)</f>
        <v>0</v>
      </c>
      <c r="BI132" s="152">
        <f>IF(N132="nulová",J132,0)</f>
        <v>0</v>
      </c>
      <c r="BJ132" s="18" t="s">
        <v>83</v>
      </c>
      <c r="BK132" s="152">
        <f>ROUND(I132*H132,2)</f>
        <v>0</v>
      </c>
      <c r="BL132" s="18" t="s">
        <v>131</v>
      </c>
      <c r="BM132" s="151" t="s">
        <v>212</v>
      </c>
    </row>
    <row r="133" spans="1:47" s="2" customFormat="1" ht="12">
      <c r="A133" s="34"/>
      <c r="B133" s="35"/>
      <c r="C133" s="34"/>
      <c r="D133" s="153" t="s">
        <v>133</v>
      </c>
      <c r="E133" s="34"/>
      <c r="F133" s="154" t="s">
        <v>213</v>
      </c>
      <c r="G133" s="34"/>
      <c r="H133" s="34"/>
      <c r="I133" s="155"/>
      <c r="J133" s="34"/>
      <c r="K133" s="34"/>
      <c r="L133" s="35"/>
      <c r="M133" s="156"/>
      <c r="N133" s="157"/>
      <c r="O133" s="55"/>
      <c r="P133" s="55"/>
      <c r="Q133" s="55"/>
      <c r="R133" s="55"/>
      <c r="S133" s="55"/>
      <c r="T133" s="56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8" t="s">
        <v>133</v>
      </c>
      <c r="AU133" s="18" t="s">
        <v>85</v>
      </c>
    </row>
    <row r="134" spans="2:51" s="14" customFormat="1" ht="12">
      <c r="B134" s="166"/>
      <c r="D134" s="159" t="s">
        <v>135</v>
      </c>
      <c r="E134" s="167" t="s">
        <v>3</v>
      </c>
      <c r="F134" s="168" t="s">
        <v>214</v>
      </c>
      <c r="H134" s="169">
        <v>6.813</v>
      </c>
      <c r="I134" s="170"/>
      <c r="L134" s="166"/>
      <c r="M134" s="171"/>
      <c r="N134" s="172"/>
      <c r="O134" s="172"/>
      <c r="P134" s="172"/>
      <c r="Q134" s="172"/>
      <c r="R134" s="172"/>
      <c r="S134" s="172"/>
      <c r="T134" s="173"/>
      <c r="AT134" s="167" t="s">
        <v>135</v>
      </c>
      <c r="AU134" s="167" t="s">
        <v>85</v>
      </c>
      <c r="AV134" s="14" t="s">
        <v>85</v>
      </c>
      <c r="AW134" s="14" t="s">
        <v>36</v>
      </c>
      <c r="AX134" s="14" t="s">
        <v>83</v>
      </c>
      <c r="AY134" s="167" t="s">
        <v>124</v>
      </c>
    </row>
    <row r="135" spans="1:65" s="2" customFormat="1" ht="24.2" customHeight="1">
      <c r="A135" s="34"/>
      <c r="B135" s="139"/>
      <c r="C135" s="174" t="s">
        <v>9</v>
      </c>
      <c r="D135" s="174" t="s">
        <v>138</v>
      </c>
      <c r="E135" s="175" t="s">
        <v>215</v>
      </c>
      <c r="F135" s="176" t="s">
        <v>216</v>
      </c>
      <c r="G135" s="177" t="s">
        <v>163</v>
      </c>
      <c r="H135" s="178">
        <v>7.154</v>
      </c>
      <c r="I135" s="179"/>
      <c r="J135" s="180">
        <f>ROUND(I135*H135,2)</f>
        <v>0</v>
      </c>
      <c r="K135" s="176" t="s">
        <v>130</v>
      </c>
      <c r="L135" s="181"/>
      <c r="M135" s="182" t="s">
        <v>3</v>
      </c>
      <c r="N135" s="183" t="s">
        <v>46</v>
      </c>
      <c r="O135" s="55"/>
      <c r="P135" s="149">
        <f>O135*H135</f>
        <v>0</v>
      </c>
      <c r="Q135" s="149">
        <v>0.007</v>
      </c>
      <c r="R135" s="149">
        <f>Q135*H135</f>
        <v>0.050078</v>
      </c>
      <c r="S135" s="149">
        <v>0</v>
      </c>
      <c r="T135" s="150">
        <f>S135*H135</f>
        <v>0</v>
      </c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51" t="s">
        <v>142</v>
      </c>
      <c r="AT135" s="151" t="s">
        <v>138</v>
      </c>
      <c r="AU135" s="151" t="s">
        <v>85</v>
      </c>
      <c r="AY135" s="18" t="s">
        <v>124</v>
      </c>
      <c r="BE135" s="152">
        <f>IF(N135="základní",J135,0)</f>
        <v>0</v>
      </c>
      <c r="BF135" s="152">
        <f>IF(N135="snížená",J135,0)</f>
        <v>0</v>
      </c>
      <c r="BG135" s="152">
        <f>IF(N135="zákl. přenesená",J135,0)</f>
        <v>0</v>
      </c>
      <c r="BH135" s="152">
        <f>IF(N135="sníž. přenesená",J135,0)</f>
        <v>0</v>
      </c>
      <c r="BI135" s="152">
        <f>IF(N135="nulová",J135,0)</f>
        <v>0</v>
      </c>
      <c r="BJ135" s="18" t="s">
        <v>83</v>
      </c>
      <c r="BK135" s="152">
        <f>ROUND(I135*H135,2)</f>
        <v>0</v>
      </c>
      <c r="BL135" s="18" t="s">
        <v>131</v>
      </c>
      <c r="BM135" s="151" t="s">
        <v>217</v>
      </c>
    </row>
    <row r="136" spans="2:51" s="14" customFormat="1" ht="12">
      <c r="B136" s="166"/>
      <c r="D136" s="159" t="s">
        <v>135</v>
      </c>
      <c r="F136" s="168" t="s">
        <v>218</v>
      </c>
      <c r="H136" s="169">
        <v>7.154</v>
      </c>
      <c r="I136" s="170"/>
      <c r="L136" s="166"/>
      <c r="M136" s="171"/>
      <c r="N136" s="172"/>
      <c r="O136" s="172"/>
      <c r="P136" s="172"/>
      <c r="Q136" s="172"/>
      <c r="R136" s="172"/>
      <c r="S136" s="172"/>
      <c r="T136" s="173"/>
      <c r="AT136" s="167" t="s">
        <v>135</v>
      </c>
      <c r="AU136" s="167" t="s">
        <v>85</v>
      </c>
      <c r="AV136" s="14" t="s">
        <v>85</v>
      </c>
      <c r="AW136" s="14" t="s">
        <v>4</v>
      </c>
      <c r="AX136" s="14" t="s">
        <v>83</v>
      </c>
      <c r="AY136" s="167" t="s">
        <v>124</v>
      </c>
    </row>
    <row r="137" spans="1:65" s="2" customFormat="1" ht="37.7" customHeight="1">
      <c r="A137" s="34"/>
      <c r="B137" s="139"/>
      <c r="C137" s="140" t="s">
        <v>219</v>
      </c>
      <c r="D137" s="140" t="s">
        <v>126</v>
      </c>
      <c r="E137" s="141" t="s">
        <v>220</v>
      </c>
      <c r="F137" s="142" t="s">
        <v>221</v>
      </c>
      <c r="G137" s="143" t="s">
        <v>163</v>
      </c>
      <c r="H137" s="144">
        <v>3.27</v>
      </c>
      <c r="I137" s="145"/>
      <c r="J137" s="146">
        <f>ROUND(I137*H137,2)</f>
        <v>0</v>
      </c>
      <c r="K137" s="142" t="s">
        <v>130</v>
      </c>
      <c r="L137" s="35"/>
      <c r="M137" s="147" t="s">
        <v>3</v>
      </c>
      <c r="N137" s="148" t="s">
        <v>46</v>
      </c>
      <c r="O137" s="55"/>
      <c r="P137" s="149">
        <f>O137*H137</f>
        <v>0</v>
      </c>
      <c r="Q137" s="149">
        <v>0.0057</v>
      </c>
      <c r="R137" s="149">
        <f>Q137*H137</f>
        <v>0.018639</v>
      </c>
      <c r="S137" s="149">
        <v>0</v>
      </c>
      <c r="T137" s="150">
        <f>S137*H137</f>
        <v>0</v>
      </c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51" t="s">
        <v>131</v>
      </c>
      <c r="AT137" s="151" t="s">
        <v>126</v>
      </c>
      <c r="AU137" s="151" t="s">
        <v>85</v>
      </c>
      <c r="AY137" s="18" t="s">
        <v>124</v>
      </c>
      <c r="BE137" s="152">
        <f>IF(N137="základní",J137,0)</f>
        <v>0</v>
      </c>
      <c r="BF137" s="152">
        <f>IF(N137="snížená",J137,0)</f>
        <v>0</v>
      </c>
      <c r="BG137" s="152">
        <f>IF(N137="zákl. přenesená",J137,0)</f>
        <v>0</v>
      </c>
      <c r="BH137" s="152">
        <f>IF(N137="sníž. přenesená",J137,0)</f>
        <v>0</v>
      </c>
      <c r="BI137" s="152">
        <f>IF(N137="nulová",J137,0)</f>
        <v>0</v>
      </c>
      <c r="BJ137" s="18" t="s">
        <v>83</v>
      </c>
      <c r="BK137" s="152">
        <f>ROUND(I137*H137,2)</f>
        <v>0</v>
      </c>
      <c r="BL137" s="18" t="s">
        <v>131</v>
      </c>
      <c r="BM137" s="151" t="s">
        <v>222</v>
      </c>
    </row>
    <row r="138" spans="1:47" s="2" customFormat="1" ht="12">
      <c r="A138" s="34"/>
      <c r="B138" s="35"/>
      <c r="C138" s="34"/>
      <c r="D138" s="153" t="s">
        <v>133</v>
      </c>
      <c r="E138" s="34"/>
      <c r="F138" s="154" t="s">
        <v>223</v>
      </c>
      <c r="G138" s="34"/>
      <c r="H138" s="34"/>
      <c r="I138" s="155"/>
      <c r="J138" s="34"/>
      <c r="K138" s="34"/>
      <c r="L138" s="35"/>
      <c r="M138" s="156"/>
      <c r="N138" s="157"/>
      <c r="O138" s="55"/>
      <c r="P138" s="55"/>
      <c r="Q138" s="55"/>
      <c r="R138" s="55"/>
      <c r="S138" s="55"/>
      <c r="T138" s="56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8" t="s">
        <v>133</v>
      </c>
      <c r="AU138" s="18" t="s">
        <v>85</v>
      </c>
    </row>
    <row r="139" spans="2:51" s="14" customFormat="1" ht="12">
      <c r="B139" s="166"/>
      <c r="D139" s="159" t="s">
        <v>135</v>
      </c>
      <c r="E139" s="167" t="s">
        <v>3</v>
      </c>
      <c r="F139" s="168" t="s">
        <v>224</v>
      </c>
      <c r="H139" s="169">
        <v>3.27</v>
      </c>
      <c r="I139" s="170"/>
      <c r="L139" s="166"/>
      <c r="M139" s="171"/>
      <c r="N139" s="172"/>
      <c r="O139" s="172"/>
      <c r="P139" s="172"/>
      <c r="Q139" s="172"/>
      <c r="R139" s="172"/>
      <c r="S139" s="172"/>
      <c r="T139" s="173"/>
      <c r="AT139" s="167" t="s">
        <v>135</v>
      </c>
      <c r="AU139" s="167" t="s">
        <v>85</v>
      </c>
      <c r="AV139" s="14" t="s">
        <v>85</v>
      </c>
      <c r="AW139" s="14" t="s">
        <v>36</v>
      </c>
      <c r="AX139" s="14" t="s">
        <v>83</v>
      </c>
      <c r="AY139" s="167" t="s">
        <v>124</v>
      </c>
    </row>
    <row r="140" spans="1:65" s="2" customFormat="1" ht="33" customHeight="1">
      <c r="A140" s="34"/>
      <c r="B140" s="139"/>
      <c r="C140" s="140" t="s">
        <v>225</v>
      </c>
      <c r="D140" s="140" t="s">
        <v>126</v>
      </c>
      <c r="E140" s="141" t="s">
        <v>226</v>
      </c>
      <c r="F140" s="142" t="s">
        <v>227</v>
      </c>
      <c r="G140" s="143" t="s">
        <v>163</v>
      </c>
      <c r="H140" s="144">
        <v>3.425</v>
      </c>
      <c r="I140" s="145"/>
      <c r="J140" s="146">
        <f>ROUND(I140*H140,2)</f>
        <v>0</v>
      </c>
      <c r="K140" s="142" t="s">
        <v>130</v>
      </c>
      <c r="L140" s="35"/>
      <c r="M140" s="147" t="s">
        <v>3</v>
      </c>
      <c r="N140" s="148" t="s">
        <v>46</v>
      </c>
      <c r="O140" s="55"/>
      <c r="P140" s="149">
        <f>O140*H140</f>
        <v>0</v>
      </c>
      <c r="Q140" s="149">
        <v>0.26141</v>
      </c>
      <c r="R140" s="149">
        <f>Q140*H140</f>
        <v>0.8953292499999999</v>
      </c>
      <c r="S140" s="149">
        <v>0</v>
      </c>
      <c r="T140" s="150">
        <f>S140*H140</f>
        <v>0</v>
      </c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51" t="s">
        <v>131</v>
      </c>
      <c r="AT140" s="151" t="s">
        <v>126</v>
      </c>
      <c r="AU140" s="151" t="s">
        <v>85</v>
      </c>
      <c r="AY140" s="18" t="s">
        <v>124</v>
      </c>
      <c r="BE140" s="152">
        <f>IF(N140="základní",J140,0)</f>
        <v>0</v>
      </c>
      <c r="BF140" s="152">
        <f>IF(N140="snížená",J140,0)</f>
        <v>0</v>
      </c>
      <c r="BG140" s="152">
        <f>IF(N140="zákl. přenesená",J140,0)</f>
        <v>0</v>
      </c>
      <c r="BH140" s="152">
        <f>IF(N140="sníž. přenesená",J140,0)</f>
        <v>0</v>
      </c>
      <c r="BI140" s="152">
        <f>IF(N140="nulová",J140,0)</f>
        <v>0</v>
      </c>
      <c r="BJ140" s="18" t="s">
        <v>83</v>
      </c>
      <c r="BK140" s="152">
        <f>ROUND(I140*H140,2)</f>
        <v>0</v>
      </c>
      <c r="BL140" s="18" t="s">
        <v>131</v>
      </c>
      <c r="BM140" s="151" t="s">
        <v>228</v>
      </c>
    </row>
    <row r="141" spans="1:47" s="2" customFormat="1" ht="12">
      <c r="A141" s="34"/>
      <c r="B141" s="35"/>
      <c r="C141" s="34"/>
      <c r="D141" s="153" t="s">
        <v>133</v>
      </c>
      <c r="E141" s="34"/>
      <c r="F141" s="154" t="s">
        <v>229</v>
      </c>
      <c r="G141" s="34"/>
      <c r="H141" s="34"/>
      <c r="I141" s="155"/>
      <c r="J141" s="34"/>
      <c r="K141" s="34"/>
      <c r="L141" s="35"/>
      <c r="M141" s="156"/>
      <c r="N141" s="157"/>
      <c r="O141" s="55"/>
      <c r="P141" s="55"/>
      <c r="Q141" s="55"/>
      <c r="R141" s="55"/>
      <c r="S141" s="55"/>
      <c r="T141" s="56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8" t="s">
        <v>133</v>
      </c>
      <c r="AU141" s="18" t="s">
        <v>85</v>
      </c>
    </row>
    <row r="142" spans="2:63" s="12" customFormat="1" ht="22.7" customHeight="1">
      <c r="B142" s="126"/>
      <c r="D142" s="127" t="s">
        <v>74</v>
      </c>
      <c r="E142" s="137" t="s">
        <v>178</v>
      </c>
      <c r="F142" s="137" t="s">
        <v>230</v>
      </c>
      <c r="I142" s="129"/>
      <c r="J142" s="138">
        <f>BK142</f>
        <v>0</v>
      </c>
      <c r="L142" s="126"/>
      <c r="M142" s="131"/>
      <c r="N142" s="132"/>
      <c r="O142" s="132"/>
      <c r="P142" s="133">
        <f>SUM(P143:P145)</f>
        <v>0</v>
      </c>
      <c r="Q142" s="132"/>
      <c r="R142" s="133">
        <f>SUM(R143:R145)</f>
        <v>0</v>
      </c>
      <c r="S142" s="132"/>
      <c r="T142" s="134">
        <f>SUM(T143:T145)</f>
        <v>72.82469999999999</v>
      </c>
      <c r="AR142" s="127" t="s">
        <v>83</v>
      </c>
      <c r="AT142" s="135" t="s">
        <v>74</v>
      </c>
      <c r="AU142" s="135" t="s">
        <v>83</v>
      </c>
      <c r="AY142" s="127" t="s">
        <v>124</v>
      </c>
      <c r="BK142" s="136">
        <f>SUM(BK143:BK145)</f>
        <v>0</v>
      </c>
    </row>
    <row r="143" spans="1:65" s="2" customFormat="1" ht="48.95" customHeight="1">
      <c r="A143" s="34"/>
      <c r="B143" s="139"/>
      <c r="C143" s="140" t="s">
        <v>231</v>
      </c>
      <c r="D143" s="140" t="s">
        <v>126</v>
      </c>
      <c r="E143" s="141" t="s">
        <v>232</v>
      </c>
      <c r="F143" s="142" t="s">
        <v>233</v>
      </c>
      <c r="G143" s="143" t="s">
        <v>129</v>
      </c>
      <c r="H143" s="144">
        <v>93.365</v>
      </c>
      <c r="I143" s="145"/>
      <c r="J143" s="146">
        <f>ROUND(I143*H143,2)</f>
        <v>0</v>
      </c>
      <c r="K143" s="142" t="s">
        <v>130</v>
      </c>
      <c r="L143" s="35"/>
      <c r="M143" s="147" t="s">
        <v>3</v>
      </c>
      <c r="N143" s="148" t="s">
        <v>46</v>
      </c>
      <c r="O143" s="55"/>
      <c r="P143" s="149">
        <f>O143*H143</f>
        <v>0</v>
      </c>
      <c r="Q143" s="149">
        <v>0</v>
      </c>
      <c r="R143" s="149">
        <f>Q143*H143</f>
        <v>0</v>
      </c>
      <c r="S143" s="149">
        <v>0.78</v>
      </c>
      <c r="T143" s="150">
        <f>S143*H143</f>
        <v>72.82469999999999</v>
      </c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R143" s="151" t="s">
        <v>131</v>
      </c>
      <c r="AT143" s="151" t="s">
        <v>126</v>
      </c>
      <c r="AU143" s="151" t="s">
        <v>85</v>
      </c>
      <c r="AY143" s="18" t="s">
        <v>124</v>
      </c>
      <c r="BE143" s="152">
        <f>IF(N143="základní",J143,0)</f>
        <v>0</v>
      </c>
      <c r="BF143" s="152">
        <f>IF(N143="snížená",J143,0)</f>
        <v>0</v>
      </c>
      <c r="BG143" s="152">
        <f>IF(N143="zákl. přenesená",J143,0)</f>
        <v>0</v>
      </c>
      <c r="BH143" s="152">
        <f>IF(N143="sníž. přenesená",J143,0)</f>
        <v>0</v>
      </c>
      <c r="BI143" s="152">
        <f>IF(N143="nulová",J143,0)</f>
        <v>0</v>
      </c>
      <c r="BJ143" s="18" t="s">
        <v>83</v>
      </c>
      <c r="BK143" s="152">
        <f>ROUND(I143*H143,2)</f>
        <v>0</v>
      </c>
      <c r="BL143" s="18" t="s">
        <v>131</v>
      </c>
      <c r="BM143" s="151" t="s">
        <v>234</v>
      </c>
    </row>
    <row r="144" spans="1:47" s="2" customFormat="1" ht="12">
      <c r="A144" s="34"/>
      <c r="B144" s="35"/>
      <c r="C144" s="34"/>
      <c r="D144" s="153" t="s">
        <v>133</v>
      </c>
      <c r="E144" s="34"/>
      <c r="F144" s="154" t="s">
        <v>235</v>
      </c>
      <c r="G144" s="34"/>
      <c r="H144" s="34"/>
      <c r="I144" s="155"/>
      <c r="J144" s="34"/>
      <c r="K144" s="34"/>
      <c r="L144" s="35"/>
      <c r="M144" s="156"/>
      <c r="N144" s="157"/>
      <c r="O144" s="55"/>
      <c r="P144" s="55"/>
      <c r="Q144" s="55"/>
      <c r="R144" s="55"/>
      <c r="S144" s="55"/>
      <c r="T144" s="56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T144" s="18" t="s">
        <v>133</v>
      </c>
      <c r="AU144" s="18" t="s">
        <v>85</v>
      </c>
    </row>
    <row r="145" spans="2:51" s="14" customFormat="1" ht="12">
      <c r="B145" s="166"/>
      <c r="D145" s="159" t="s">
        <v>135</v>
      </c>
      <c r="E145" s="167" t="s">
        <v>3</v>
      </c>
      <c r="F145" s="168" t="s">
        <v>236</v>
      </c>
      <c r="H145" s="169">
        <v>93.365</v>
      </c>
      <c r="I145" s="170"/>
      <c r="L145" s="166"/>
      <c r="M145" s="171"/>
      <c r="N145" s="172"/>
      <c r="O145" s="172"/>
      <c r="P145" s="172"/>
      <c r="Q145" s="172"/>
      <c r="R145" s="172"/>
      <c r="S145" s="172"/>
      <c r="T145" s="173"/>
      <c r="AT145" s="167" t="s">
        <v>135</v>
      </c>
      <c r="AU145" s="167" t="s">
        <v>85</v>
      </c>
      <c r="AV145" s="14" t="s">
        <v>85</v>
      </c>
      <c r="AW145" s="14" t="s">
        <v>36</v>
      </c>
      <c r="AX145" s="14" t="s">
        <v>83</v>
      </c>
      <c r="AY145" s="167" t="s">
        <v>124</v>
      </c>
    </row>
    <row r="146" spans="2:63" s="12" customFormat="1" ht="22.7" customHeight="1">
      <c r="B146" s="126"/>
      <c r="D146" s="127" t="s">
        <v>74</v>
      </c>
      <c r="E146" s="137" t="s">
        <v>237</v>
      </c>
      <c r="F146" s="137" t="s">
        <v>238</v>
      </c>
      <c r="I146" s="129"/>
      <c r="J146" s="138">
        <f>BK146</f>
        <v>0</v>
      </c>
      <c r="L146" s="126"/>
      <c r="M146" s="131"/>
      <c r="N146" s="132"/>
      <c r="O146" s="132"/>
      <c r="P146" s="133">
        <f>SUM(P147:P155)</f>
        <v>0</v>
      </c>
      <c r="Q146" s="132"/>
      <c r="R146" s="133">
        <f>SUM(R147:R155)</f>
        <v>0</v>
      </c>
      <c r="S146" s="132"/>
      <c r="T146" s="134">
        <f>SUM(T147:T155)</f>
        <v>0</v>
      </c>
      <c r="AR146" s="127" t="s">
        <v>83</v>
      </c>
      <c r="AT146" s="135" t="s">
        <v>74</v>
      </c>
      <c r="AU146" s="135" t="s">
        <v>83</v>
      </c>
      <c r="AY146" s="127" t="s">
        <v>124</v>
      </c>
      <c r="BK146" s="136">
        <f>SUM(BK147:BK155)</f>
        <v>0</v>
      </c>
    </row>
    <row r="147" spans="1:65" s="2" customFormat="1" ht="33" customHeight="1">
      <c r="A147" s="34"/>
      <c r="B147" s="139"/>
      <c r="C147" s="140" t="s">
        <v>239</v>
      </c>
      <c r="D147" s="140" t="s">
        <v>126</v>
      </c>
      <c r="E147" s="141" t="s">
        <v>240</v>
      </c>
      <c r="F147" s="142" t="s">
        <v>241</v>
      </c>
      <c r="G147" s="143" t="s">
        <v>141</v>
      </c>
      <c r="H147" s="144">
        <v>73.563</v>
      </c>
      <c r="I147" s="145"/>
      <c r="J147" s="146">
        <f>ROUND(I147*H147,2)</f>
        <v>0</v>
      </c>
      <c r="K147" s="142" t="s">
        <v>130</v>
      </c>
      <c r="L147" s="35"/>
      <c r="M147" s="147" t="s">
        <v>3</v>
      </c>
      <c r="N147" s="148" t="s">
        <v>46</v>
      </c>
      <c r="O147" s="55"/>
      <c r="P147" s="149">
        <f>O147*H147</f>
        <v>0</v>
      </c>
      <c r="Q147" s="149">
        <v>0</v>
      </c>
      <c r="R147" s="149">
        <f>Q147*H147</f>
        <v>0</v>
      </c>
      <c r="S147" s="149">
        <v>0</v>
      </c>
      <c r="T147" s="150">
        <f>S147*H147</f>
        <v>0</v>
      </c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51" t="s">
        <v>131</v>
      </c>
      <c r="AT147" s="151" t="s">
        <v>126</v>
      </c>
      <c r="AU147" s="151" t="s">
        <v>85</v>
      </c>
      <c r="AY147" s="18" t="s">
        <v>124</v>
      </c>
      <c r="BE147" s="152">
        <f>IF(N147="základní",J147,0)</f>
        <v>0</v>
      </c>
      <c r="BF147" s="152">
        <f>IF(N147="snížená",J147,0)</f>
        <v>0</v>
      </c>
      <c r="BG147" s="152">
        <f>IF(N147="zákl. přenesená",J147,0)</f>
        <v>0</v>
      </c>
      <c r="BH147" s="152">
        <f>IF(N147="sníž. přenesená",J147,0)</f>
        <v>0</v>
      </c>
      <c r="BI147" s="152">
        <f>IF(N147="nulová",J147,0)</f>
        <v>0</v>
      </c>
      <c r="BJ147" s="18" t="s">
        <v>83</v>
      </c>
      <c r="BK147" s="152">
        <f>ROUND(I147*H147,2)</f>
        <v>0</v>
      </c>
      <c r="BL147" s="18" t="s">
        <v>131</v>
      </c>
      <c r="BM147" s="151" t="s">
        <v>242</v>
      </c>
    </row>
    <row r="148" spans="1:47" s="2" customFormat="1" ht="12">
      <c r="A148" s="34"/>
      <c r="B148" s="35"/>
      <c r="C148" s="34"/>
      <c r="D148" s="153" t="s">
        <v>133</v>
      </c>
      <c r="E148" s="34"/>
      <c r="F148" s="154" t="s">
        <v>243</v>
      </c>
      <c r="G148" s="34"/>
      <c r="H148" s="34"/>
      <c r="I148" s="155"/>
      <c r="J148" s="34"/>
      <c r="K148" s="34"/>
      <c r="L148" s="35"/>
      <c r="M148" s="156"/>
      <c r="N148" s="157"/>
      <c r="O148" s="55"/>
      <c r="P148" s="55"/>
      <c r="Q148" s="55"/>
      <c r="R148" s="55"/>
      <c r="S148" s="55"/>
      <c r="T148" s="56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8" t="s">
        <v>133</v>
      </c>
      <c r="AU148" s="18" t="s">
        <v>85</v>
      </c>
    </row>
    <row r="149" spans="1:65" s="2" customFormat="1" ht="37.7" customHeight="1">
      <c r="A149" s="34"/>
      <c r="B149" s="139"/>
      <c r="C149" s="140" t="s">
        <v>244</v>
      </c>
      <c r="D149" s="140" t="s">
        <v>126</v>
      </c>
      <c r="E149" s="141" t="s">
        <v>245</v>
      </c>
      <c r="F149" s="142" t="s">
        <v>246</v>
      </c>
      <c r="G149" s="143" t="s">
        <v>141</v>
      </c>
      <c r="H149" s="144">
        <v>1392.377</v>
      </c>
      <c r="I149" s="145"/>
      <c r="J149" s="146">
        <f>ROUND(I149*H149,2)</f>
        <v>0</v>
      </c>
      <c r="K149" s="142" t="s">
        <v>130</v>
      </c>
      <c r="L149" s="35"/>
      <c r="M149" s="147" t="s">
        <v>3</v>
      </c>
      <c r="N149" s="148" t="s">
        <v>46</v>
      </c>
      <c r="O149" s="55"/>
      <c r="P149" s="149">
        <f>O149*H149</f>
        <v>0</v>
      </c>
      <c r="Q149" s="149">
        <v>0</v>
      </c>
      <c r="R149" s="149">
        <f>Q149*H149</f>
        <v>0</v>
      </c>
      <c r="S149" s="149">
        <v>0</v>
      </c>
      <c r="T149" s="150">
        <f>S149*H149</f>
        <v>0</v>
      </c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R149" s="151" t="s">
        <v>131</v>
      </c>
      <c r="AT149" s="151" t="s">
        <v>126</v>
      </c>
      <c r="AU149" s="151" t="s">
        <v>85</v>
      </c>
      <c r="AY149" s="18" t="s">
        <v>124</v>
      </c>
      <c r="BE149" s="152">
        <f>IF(N149="základní",J149,0)</f>
        <v>0</v>
      </c>
      <c r="BF149" s="152">
        <f>IF(N149="snížená",J149,0)</f>
        <v>0</v>
      </c>
      <c r="BG149" s="152">
        <f>IF(N149="zákl. přenesená",J149,0)</f>
        <v>0</v>
      </c>
      <c r="BH149" s="152">
        <f>IF(N149="sníž. přenesená",J149,0)</f>
        <v>0</v>
      </c>
      <c r="BI149" s="152">
        <f>IF(N149="nulová",J149,0)</f>
        <v>0</v>
      </c>
      <c r="BJ149" s="18" t="s">
        <v>83</v>
      </c>
      <c r="BK149" s="152">
        <f>ROUND(I149*H149,2)</f>
        <v>0</v>
      </c>
      <c r="BL149" s="18" t="s">
        <v>131</v>
      </c>
      <c r="BM149" s="151" t="s">
        <v>247</v>
      </c>
    </row>
    <row r="150" spans="1:47" s="2" customFormat="1" ht="12">
      <c r="A150" s="34"/>
      <c r="B150" s="35"/>
      <c r="C150" s="34"/>
      <c r="D150" s="153" t="s">
        <v>133</v>
      </c>
      <c r="E150" s="34"/>
      <c r="F150" s="154" t="s">
        <v>248</v>
      </c>
      <c r="G150" s="34"/>
      <c r="H150" s="34"/>
      <c r="I150" s="155"/>
      <c r="J150" s="34"/>
      <c r="K150" s="34"/>
      <c r="L150" s="35"/>
      <c r="M150" s="156"/>
      <c r="N150" s="157"/>
      <c r="O150" s="55"/>
      <c r="P150" s="55"/>
      <c r="Q150" s="55"/>
      <c r="R150" s="55"/>
      <c r="S150" s="55"/>
      <c r="T150" s="56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T150" s="18" t="s">
        <v>133</v>
      </c>
      <c r="AU150" s="18" t="s">
        <v>85</v>
      </c>
    </row>
    <row r="151" spans="2:51" s="14" customFormat="1" ht="12">
      <c r="B151" s="166"/>
      <c r="D151" s="159" t="s">
        <v>135</v>
      </c>
      <c r="E151" s="167" t="s">
        <v>3</v>
      </c>
      <c r="F151" s="168" t="s">
        <v>249</v>
      </c>
      <c r="H151" s="169">
        <v>1392.377</v>
      </c>
      <c r="I151" s="170"/>
      <c r="L151" s="166"/>
      <c r="M151" s="171"/>
      <c r="N151" s="172"/>
      <c r="O151" s="172"/>
      <c r="P151" s="172"/>
      <c r="Q151" s="172"/>
      <c r="R151" s="172"/>
      <c r="S151" s="172"/>
      <c r="T151" s="173"/>
      <c r="AT151" s="167" t="s">
        <v>135</v>
      </c>
      <c r="AU151" s="167" t="s">
        <v>85</v>
      </c>
      <c r="AV151" s="14" t="s">
        <v>85</v>
      </c>
      <c r="AW151" s="14" t="s">
        <v>36</v>
      </c>
      <c r="AX151" s="14" t="s">
        <v>83</v>
      </c>
      <c r="AY151" s="167" t="s">
        <v>124</v>
      </c>
    </row>
    <row r="152" spans="1:65" s="2" customFormat="1" ht="16.5" customHeight="1">
      <c r="A152" s="34"/>
      <c r="B152" s="139"/>
      <c r="C152" s="140" t="s">
        <v>8</v>
      </c>
      <c r="D152" s="140" t="s">
        <v>126</v>
      </c>
      <c r="E152" s="141" t="s">
        <v>250</v>
      </c>
      <c r="F152" s="142" t="s">
        <v>251</v>
      </c>
      <c r="G152" s="143" t="s">
        <v>141</v>
      </c>
      <c r="H152" s="144">
        <v>73.563</v>
      </c>
      <c r="I152" s="145"/>
      <c r="J152" s="146">
        <f>ROUND(I152*H152,2)</f>
        <v>0</v>
      </c>
      <c r="K152" s="142" t="s">
        <v>130</v>
      </c>
      <c r="L152" s="35"/>
      <c r="M152" s="147" t="s">
        <v>3</v>
      </c>
      <c r="N152" s="148" t="s">
        <v>46</v>
      </c>
      <c r="O152" s="55"/>
      <c r="P152" s="149">
        <f>O152*H152</f>
        <v>0</v>
      </c>
      <c r="Q152" s="149">
        <v>0</v>
      </c>
      <c r="R152" s="149">
        <f>Q152*H152</f>
        <v>0</v>
      </c>
      <c r="S152" s="149">
        <v>0</v>
      </c>
      <c r="T152" s="150">
        <f>S152*H152</f>
        <v>0</v>
      </c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51" t="s">
        <v>131</v>
      </c>
      <c r="AT152" s="151" t="s">
        <v>126</v>
      </c>
      <c r="AU152" s="151" t="s">
        <v>85</v>
      </c>
      <c r="AY152" s="18" t="s">
        <v>124</v>
      </c>
      <c r="BE152" s="152">
        <f>IF(N152="základní",J152,0)</f>
        <v>0</v>
      </c>
      <c r="BF152" s="152">
        <f>IF(N152="snížená",J152,0)</f>
        <v>0</v>
      </c>
      <c r="BG152" s="152">
        <f>IF(N152="zákl. přenesená",J152,0)</f>
        <v>0</v>
      </c>
      <c r="BH152" s="152">
        <f>IF(N152="sníž. přenesená",J152,0)</f>
        <v>0</v>
      </c>
      <c r="BI152" s="152">
        <f>IF(N152="nulová",J152,0)</f>
        <v>0</v>
      </c>
      <c r="BJ152" s="18" t="s">
        <v>83</v>
      </c>
      <c r="BK152" s="152">
        <f>ROUND(I152*H152,2)</f>
        <v>0</v>
      </c>
      <c r="BL152" s="18" t="s">
        <v>131</v>
      </c>
      <c r="BM152" s="151" t="s">
        <v>252</v>
      </c>
    </row>
    <row r="153" spans="1:47" s="2" customFormat="1" ht="12">
      <c r="A153" s="34"/>
      <c r="B153" s="35"/>
      <c r="C153" s="34"/>
      <c r="D153" s="153" t="s">
        <v>133</v>
      </c>
      <c r="E153" s="34"/>
      <c r="F153" s="154" t="s">
        <v>253</v>
      </c>
      <c r="G153" s="34"/>
      <c r="H153" s="34"/>
      <c r="I153" s="155"/>
      <c r="J153" s="34"/>
      <c r="K153" s="34"/>
      <c r="L153" s="35"/>
      <c r="M153" s="156"/>
      <c r="N153" s="157"/>
      <c r="O153" s="55"/>
      <c r="P153" s="55"/>
      <c r="Q153" s="55"/>
      <c r="R153" s="55"/>
      <c r="S153" s="55"/>
      <c r="T153" s="56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8" t="s">
        <v>133</v>
      </c>
      <c r="AU153" s="18" t="s">
        <v>85</v>
      </c>
    </row>
    <row r="154" spans="1:65" s="2" customFormat="1" ht="44.25" customHeight="1">
      <c r="A154" s="34"/>
      <c r="B154" s="139"/>
      <c r="C154" s="140" t="s">
        <v>254</v>
      </c>
      <c r="D154" s="140" t="s">
        <v>126</v>
      </c>
      <c r="E154" s="141" t="s">
        <v>255</v>
      </c>
      <c r="F154" s="142" t="s">
        <v>256</v>
      </c>
      <c r="G154" s="143" t="s">
        <v>141</v>
      </c>
      <c r="H154" s="144">
        <v>73.283</v>
      </c>
      <c r="I154" s="145"/>
      <c r="J154" s="146">
        <f>ROUND(I154*H154,2)</f>
        <v>0</v>
      </c>
      <c r="K154" s="142" t="s">
        <v>130</v>
      </c>
      <c r="L154" s="35"/>
      <c r="M154" s="147" t="s">
        <v>3</v>
      </c>
      <c r="N154" s="148" t="s">
        <v>46</v>
      </c>
      <c r="O154" s="55"/>
      <c r="P154" s="149">
        <f>O154*H154</f>
        <v>0</v>
      </c>
      <c r="Q154" s="149">
        <v>0</v>
      </c>
      <c r="R154" s="149">
        <f>Q154*H154</f>
        <v>0</v>
      </c>
      <c r="S154" s="149">
        <v>0</v>
      </c>
      <c r="T154" s="150">
        <f>S154*H154</f>
        <v>0</v>
      </c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R154" s="151" t="s">
        <v>131</v>
      </c>
      <c r="AT154" s="151" t="s">
        <v>126</v>
      </c>
      <c r="AU154" s="151" t="s">
        <v>85</v>
      </c>
      <c r="AY154" s="18" t="s">
        <v>124</v>
      </c>
      <c r="BE154" s="152">
        <f>IF(N154="základní",J154,0)</f>
        <v>0</v>
      </c>
      <c r="BF154" s="152">
        <f>IF(N154="snížená",J154,0)</f>
        <v>0</v>
      </c>
      <c r="BG154" s="152">
        <f>IF(N154="zákl. přenesená",J154,0)</f>
        <v>0</v>
      </c>
      <c r="BH154" s="152">
        <f>IF(N154="sníž. přenesená",J154,0)</f>
        <v>0</v>
      </c>
      <c r="BI154" s="152">
        <f>IF(N154="nulová",J154,0)</f>
        <v>0</v>
      </c>
      <c r="BJ154" s="18" t="s">
        <v>83</v>
      </c>
      <c r="BK154" s="152">
        <f>ROUND(I154*H154,2)</f>
        <v>0</v>
      </c>
      <c r="BL154" s="18" t="s">
        <v>131</v>
      </c>
      <c r="BM154" s="151" t="s">
        <v>257</v>
      </c>
    </row>
    <row r="155" spans="1:47" s="2" customFormat="1" ht="12">
      <c r="A155" s="34"/>
      <c r="B155" s="35"/>
      <c r="C155" s="34"/>
      <c r="D155" s="153" t="s">
        <v>133</v>
      </c>
      <c r="E155" s="34"/>
      <c r="F155" s="154" t="s">
        <v>258</v>
      </c>
      <c r="G155" s="34"/>
      <c r="H155" s="34"/>
      <c r="I155" s="155"/>
      <c r="J155" s="34"/>
      <c r="K155" s="34"/>
      <c r="L155" s="35"/>
      <c r="M155" s="156"/>
      <c r="N155" s="157"/>
      <c r="O155" s="55"/>
      <c r="P155" s="55"/>
      <c r="Q155" s="55"/>
      <c r="R155" s="55"/>
      <c r="S155" s="55"/>
      <c r="T155" s="56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T155" s="18" t="s">
        <v>133</v>
      </c>
      <c r="AU155" s="18" t="s">
        <v>85</v>
      </c>
    </row>
    <row r="156" spans="2:63" s="12" customFormat="1" ht="22.7" customHeight="1">
      <c r="B156" s="126"/>
      <c r="D156" s="127" t="s">
        <v>74</v>
      </c>
      <c r="E156" s="137" t="s">
        <v>259</v>
      </c>
      <c r="F156" s="137" t="s">
        <v>260</v>
      </c>
      <c r="I156" s="129"/>
      <c r="J156" s="138">
        <f>BK156</f>
        <v>0</v>
      </c>
      <c r="L156" s="126"/>
      <c r="M156" s="131"/>
      <c r="N156" s="132"/>
      <c r="O156" s="132"/>
      <c r="P156" s="133">
        <f>SUM(P157:P158)</f>
        <v>0</v>
      </c>
      <c r="Q156" s="132"/>
      <c r="R156" s="133">
        <f>SUM(R157:R158)</f>
        <v>0</v>
      </c>
      <c r="S156" s="132"/>
      <c r="T156" s="134">
        <f>SUM(T157:T158)</f>
        <v>0</v>
      </c>
      <c r="AR156" s="127" t="s">
        <v>83</v>
      </c>
      <c r="AT156" s="135" t="s">
        <v>74</v>
      </c>
      <c r="AU156" s="135" t="s">
        <v>83</v>
      </c>
      <c r="AY156" s="127" t="s">
        <v>124</v>
      </c>
      <c r="BK156" s="136">
        <f>SUM(BK157:BK158)</f>
        <v>0</v>
      </c>
    </row>
    <row r="157" spans="1:65" s="2" customFormat="1" ht="55.5" customHeight="1">
      <c r="A157" s="34"/>
      <c r="B157" s="139"/>
      <c r="C157" s="140" t="s">
        <v>261</v>
      </c>
      <c r="D157" s="140" t="s">
        <v>126</v>
      </c>
      <c r="E157" s="141" t="s">
        <v>262</v>
      </c>
      <c r="F157" s="142" t="s">
        <v>263</v>
      </c>
      <c r="G157" s="143" t="s">
        <v>141</v>
      </c>
      <c r="H157" s="144">
        <v>134.908</v>
      </c>
      <c r="I157" s="145"/>
      <c r="J157" s="146">
        <f>ROUND(I157*H157,2)</f>
        <v>0</v>
      </c>
      <c r="K157" s="142" t="s">
        <v>130</v>
      </c>
      <c r="L157" s="35"/>
      <c r="M157" s="147" t="s">
        <v>3</v>
      </c>
      <c r="N157" s="148" t="s">
        <v>46</v>
      </c>
      <c r="O157" s="55"/>
      <c r="P157" s="149">
        <f>O157*H157</f>
        <v>0</v>
      </c>
      <c r="Q157" s="149">
        <v>0</v>
      </c>
      <c r="R157" s="149">
        <f>Q157*H157</f>
        <v>0</v>
      </c>
      <c r="S157" s="149">
        <v>0</v>
      </c>
      <c r="T157" s="150">
        <f>S157*H157</f>
        <v>0</v>
      </c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51" t="s">
        <v>131</v>
      </c>
      <c r="AT157" s="151" t="s">
        <v>126</v>
      </c>
      <c r="AU157" s="151" t="s">
        <v>85</v>
      </c>
      <c r="AY157" s="18" t="s">
        <v>124</v>
      </c>
      <c r="BE157" s="152">
        <f>IF(N157="základní",J157,0)</f>
        <v>0</v>
      </c>
      <c r="BF157" s="152">
        <f>IF(N157="snížená",J157,0)</f>
        <v>0</v>
      </c>
      <c r="BG157" s="152">
        <f>IF(N157="zákl. přenesená",J157,0)</f>
        <v>0</v>
      </c>
      <c r="BH157" s="152">
        <f>IF(N157="sníž. přenesená",J157,0)</f>
        <v>0</v>
      </c>
      <c r="BI157" s="152">
        <f>IF(N157="nulová",J157,0)</f>
        <v>0</v>
      </c>
      <c r="BJ157" s="18" t="s">
        <v>83</v>
      </c>
      <c r="BK157" s="152">
        <f>ROUND(I157*H157,2)</f>
        <v>0</v>
      </c>
      <c r="BL157" s="18" t="s">
        <v>131</v>
      </c>
      <c r="BM157" s="151" t="s">
        <v>264</v>
      </c>
    </row>
    <row r="158" spans="1:47" s="2" customFormat="1" ht="12">
      <c r="A158" s="34"/>
      <c r="B158" s="35"/>
      <c r="C158" s="34"/>
      <c r="D158" s="153" t="s">
        <v>133</v>
      </c>
      <c r="E158" s="34"/>
      <c r="F158" s="154" t="s">
        <v>265</v>
      </c>
      <c r="G158" s="34"/>
      <c r="H158" s="34"/>
      <c r="I158" s="155"/>
      <c r="J158" s="34"/>
      <c r="K158" s="34"/>
      <c r="L158" s="35"/>
      <c r="M158" s="156"/>
      <c r="N158" s="157"/>
      <c r="O158" s="55"/>
      <c r="P158" s="55"/>
      <c r="Q158" s="55"/>
      <c r="R158" s="55"/>
      <c r="S158" s="55"/>
      <c r="T158" s="56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T158" s="18" t="s">
        <v>133</v>
      </c>
      <c r="AU158" s="18" t="s">
        <v>85</v>
      </c>
    </row>
    <row r="159" spans="2:63" s="12" customFormat="1" ht="26.1" customHeight="1">
      <c r="B159" s="126"/>
      <c r="D159" s="127" t="s">
        <v>74</v>
      </c>
      <c r="E159" s="128" t="s">
        <v>266</v>
      </c>
      <c r="F159" s="128" t="s">
        <v>267</v>
      </c>
      <c r="I159" s="129"/>
      <c r="J159" s="130">
        <f>BK159</f>
        <v>0</v>
      </c>
      <c r="L159" s="126"/>
      <c r="M159" s="131"/>
      <c r="N159" s="132"/>
      <c r="O159" s="132"/>
      <c r="P159" s="133">
        <f>P160+P185+P194+P201</f>
        <v>0</v>
      </c>
      <c r="Q159" s="132"/>
      <c r="R159" s="133">
        <f>R160+R185+R194+R201</f>
        <v>1.1138352900000001</v>
      </c>
      <c r="S159" s="132"/>
      <c r="T159" s="134">
        <f>T160+T185+T194+T201</f>
        <v>0.73858</v>
      </c>
      <c r="AR159" s="127" t="s">
        <v>85</v>
      </c>
      <c r="AT159" s="135" t="s">
        <v>74</v>
      </c>
      <c r="AU159" s="135" t="s">
        <v>75</v>
      </c>
      <c r="AY159" s="127" t="s">
        <v>124</v>
      </c>
      <c r="BK159" s="136">
        <f>BK160+BK185+BK194+BK201</f>
        <v>0</v>
      </c>
    </row>
    <row r="160" spans="2:63" s="12" customFormat="1" ht="22.7" customHeight="1">
      <c r="B160" s="126"/>
      <c r="D160" s="127" t="s">
        <v>74</v>
      </c>
      <c r="E160" s="137" t="s">
        <v>268</v>
      </c>
      <c r="F160" s="137" t="s">
        <v>269</v>
      </c>
      <c r="I160" s="129"/>
      <c r="J160" s="138">
        <f>BK160</f>
        <v>0</v>
      </c>
      <c r="L160" s="126"/>
      <c r="M160" s="131"/>
      <c r="N160" s="132"/>
      <c r="O160" s="132"/>
      <c r="P160" s="133">
        <f>SUM(P161:P184)</f>
        <v>0</v>
      </c>
      <c r="Q160" s="132"/>
      <c r="R160" s="133">
        <f>SUM(R161:R184)</f>
        <v>0.07675008999999999</v>
      </c>
      <c r="S160" s="132"/>
      <c r="T160" s="134">
        <f>SUM(T161:T184)</f>
        <v>0</v>
      </c>
      <c r="AR160" s="127" t="s">
        <v>85</v>
      </c>
      <c r="AT160" s="135" t="s">
        <v>74</v>
      </c>
      <c r="AU160" s="135" t="s">
        <v>83</v>
      </c>
      <c r="AY160" s="127" t="s">
        <v>124</v>
      </c>
      <c r="BK160" s="136">
        <f>SUM(BK161:BK184)</f>
        <v>0</v>
      </c>
    </row>
    <row r="161" spans="1:65" s="2" customFormat="1" ht="33" customHeight="1">
      <c r="A161" s="34"/>
      <c r="B161" s="139"/>
      <c r="C161" s="140" t="s">
        <v>270</v>
      </c>
      <c r="D161" s="140" t="s">
        <v>126</v>
      </c>
      <c r="E161" s="141" t="s">
        <v>271</v>
      </c>
      <c r="F161" s="142" t="s">
        <v>272</v>
      </c>
      <c r="G161" s="143" t="s">
        <v>163</v>
      </c>
      <c r="H161" s="144">
        <v>9.811</v>
      </c>
      <c r="I161" s="145"/>
      <c r="J161" s="146">
        <f>ROUND(I161*H161,2)</f>
        <v>0</v>
      </c>
      <c r="K161" s="142" t="s">
        <v>130</v>
      </c>
      <c r="L161" s="35"/>
      <c r="M161" s="147" t="s">
        <v>3</v>
      </c>
      <c r="N161" s="148" t="s">
        <v>46</v>
      </c>
      <c r="O161" s="55"/>
      <c r="P161" s="149">
        <f>O161*H161</f>
        <v>0</v>
      </c>
      <c r="Q161" s="149">
        <v>0</v>
      </c>
      <c r="R161" s="149">
        <f>Q161*H161</f>
        <v>0</v>
      </c>
      <c r="S161" s="149">
        <v>0</v>
      </c>
      <c r="T161" s="150">
        <f>S161*H161</f>
        <v>0</v>
      </c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51" t="s">
        <v>219</v>
      </c>
      <c r="AT161" s="151" t="s">
        <v>126</v>
      </c>
      <c r="AU161" s="151" t="s">
        <v>85</v>
      </c>
      <c r="AY161" s="18" t="s">
        <v>124</v>
      </c>
      <c r="BE161" s="152">
        <f>IF(N161="základní",J161,0)</f>
        <v>0</v>
      </c>
      <c r="BF161" s="152">
        <f>IF(N161="snížená",J161,0)</f>
        <v>0</v>
      </c>
      <c r="BG161" s="152">
        <f>IF(N161="zákl. přenesená",J161,0)</f>
        <v>0</v>
      </c>
      <c r="BH161" s="152">
        <f>IF(N161="sníž. přenesená",J161,0)</f>
        <v>0</v>
      </c>
      <c r="BI161" s="152">
        <f>IF(N161="nulová",J161,0)</f>
        <v>0</v>
      </c>
      <c r="BJ161" s="18" t="s">
        <v>83</v>
      </c>
      <c r="BK161" s="152">
        <f>ROUND(I161*H161,2)</f>
        <v>0</v>
      </c>
      <c r="BL161" s="18" t="s">
        <v>219</v>
      </c>
      <c r="BM161" s="151" t="s">
        <v>273</v>
      </c>
    </row>
    <row r="162" spans="1:47" s="2" customFormat="1" ht="12">
      <c r="A162" s="34"/>
      <c r="B162" s="35"/>
      <c r="C162" s="34"/>
      <c r="D162" s="153" t="s">
        <v>133</v>
      </c>
      <c r="E162" s="34"/>
      <c r="F162" s="154" t="s">
        <v>274</v>
      </c>
      <c r="G162" s="34"/>
      <c r="H162" s="34"/>
      <c r="I162" s="155"/>
      <c r="J162" s="34"/>
      <c r="K162" s="34"/>
      <c r="L162" s="35"/>
      <c r="M162" s="156"/>
      <c r="N162" s="157"/>
      <c r="O162" s="55"/>
      <c r="P162" s="55"/>
      <c r="Q162" s="55"/>
      <c r="R162" s="55"/>
      <c r="S162" s="55"/>
      <c r="T162" s="56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T162" s="18" t="s">
        <v>133</v>
      </c>
      <c r="AU162" s="18" t="s">
        <v>85</v>
      </c>
    </row>
    <row r="163" spans="2:51" s="13" customFormat="1" ht="12">
      <c r="B163" s="158"/>
      <c r="D163" s="159" t="s">
        <v>135</v>
      </c>
      <c r="E163" s="160" t="s">
        <v>3</v>
      </c>
      <c r="F163" s="161" t="s">
        <v>275</v>
      </c>
      <c r="H163" s="160" t="s">
        <v>3</v>
      </c>
      <c r="I163" s="162"/>
      <c r="L163" s="158"/>
      <c r="M163" s="163"/>
      <c r="N163" s="164"/>
      <c r="O163" s="164"/>
      <c r="P163" s="164"/>
      <c r="Q163" s="164"/>
      <c r="R163" s="164"/>
      <c r="S163" s="164"/>
      <c r="T163" s="165"/>
      <c r="AT163" s="160" t="s">
        <v>135</v>
      </c>
      <c r="AU163" s="160" t="s">
        <v>85</v>
      </c>
      <c r="AV163" s="13" t="s">
        <v>83</v>
      </c>
      <c r="AW163" s="13" t="s">
        <v>36</v>
      </c>
      <c r="AX163" s="13" t="s">
        <v>75</v>
      </c>
      <c r="AY163" s="160" t="s">
        <v>124</v>
      </c>
    </row>
    <row r="164" spans="2:51" s="14" customFormat="1" ht="12">
      <c r="B164" s="166"/>
      <c r="D164" s="159" t="s">
        <v>135</v>
      </c>
      <c r="E164" s="167" t="s">
        <v>3</v>
      </c>
      <c r="F164" s="168" t="s">
        <v>214</v>
      </c>
      <c r="H164" s="169">
        <v>6.813</v>
      </c>
      <c r="I164" s="170"/>
      <c r="L164" s="166"/>
      <c r="M164" s="171"/>
      <c r="N164" s="172"/>
      <c r="O164" s="172"/>
      <c r="P164" s="172"/>
      <c r="Q164" s="172"/>
      <c r="R164" s="172"/>
      <c r="S164" s="172"/>
      <c r="T164" s="173"/>
      <c r="AT164" s="167" t="s">
        <v>135</v>
      </c>
      <c r="AU164" s="167" t="s">
        <v>85</v>
      </c>
      <c r="AV164" s="14" t="s">
        <v>85</v>
      </c>
      <c r="AW164" s="14" t="s">
        <v>36</v>
      </c>
      <c r="AX164" s="14" t="s">
        <v>75</v>
      </c>
      <c r="AY164" s="167" t="s">
        <v>124</v>
      </c>
    </row>
    <row r="165" spans="2:51" s="13" customFormat="1" ht="12">
      <c r="B165" s="158"/>
      <c r="D165" s="159" t="s">
        <v>135</v>
      </c>
      <c r="E165" s="160" t="s">
        <v>3</v>
      </c>
      <c r="F165" s="161" t="s">
        <v>276</v>
      </c>
      <c r="H165" s="160" t="s">
        <v>3</v>
      </c>
      <c r="I165" s="162"/>
      <c r="L165" s="158"/>
      <c r="M165" s="163"/>
      <c r="N165" s="164"/>
      <c r="O165" s="164"/>
      <c r="P165" s="164"/>
      <c r="Q165" s="164"/>
      <c r="R165" s="164"/>
      <c r="S165" s="164"/>
      <c r="T165" s="165"/>
      <c r="AT165" s="160" t="s">
        <v>135</v>
      </c>
      <c r="AU165" s="160" t="s">
        <v>85</v>
      </c>
      <c r="AV165" s="13" t="s">
        <v>83</v>
      </c>
      <c r="AW165" s="13" t="s">
        <v>36</v>
      </c>
      <c r="AX165" s="13" t="s">
        <v>75</v>
      </c>
      <c r="AY165" s="160" t="s">
        <v>124</v>
      </c>
    </row>
    <row r="166" spans="2:51" s="14" customFormat="1" ht="12">
      <c r="B166" s="166"/>
      <c r="D166" s="159" t="s">
        <v>135</v>
      </c>
      <c r="E166" s="167" t="s">
        <v>3</v>
      </c>
      <c r="F166" s="168" t="s">
        <v>277</v>
      </c>
      <c r="H166" s="169">
        <v>2.998</v>
      </c>
      <c r="I166" s="170"/>
      <c r="L166" s="166"/>
      <c r="M166" s="171"/>
      <c r="N166" s="172"/>
      <c r="O166" s="172"/>
      <c r="P166" s="172"/>
      <c r="Q166" s="172"/>
      <c r="R166" s="172"/>
      <c r="S166" s="172"/>
      <c r="T166" s="173"/>
      <c r="AT166" s="167" t="s">
        <v>135</v>
      </c>
      <c r="AU166" s="167" t="s">
        <v>85</v>
      </c>
      <c r="AV166" s="14" t="s">
        <v>85</v>
      </c>
      <c r="AW166" s="14" t="s">
        <v>36</v>
      </c>
      <c r="AX166" s="14" t="s">
        <v>75</v>
      </c>
      <c r="AY166" s="167" t="s">
        <v>124</v>
      </c>
    </row>
    <row r="167" spans="2:51" s="15" customFormat="1" ht="12">
      <c r="B167" s="184"/>
      <c r="D167" s="159" t="s">
        <v>135</v>
      </c>
      <c r="E167" s="185" t="s">
        <v>3</v>
      </c>
      <c r="F167" s="186" t="s">
        <v>278</v>
      </c>
      <c r="H167" s="187">
        <v>9.811</v>
      </c>
      <c r="I167" s="188"/>
      <c r="L167" s="184"/>
      <c r="M167" s="189"/>
      <c r="N167" s="190"/>
      <c r="O167" s="190"/>
      <c r="P167" s="190"/>
      <c r="Q167" s="190"/>
      <c r="R167" s="190"/>
      <c r="S167" s="190"/>
      <c r="T167" s="191"/>
      <c r="AT167" s="185" t="s">
        <v>135</v>
      </c>
      <c r="AU167" s="185" t="s">
        <v>85</v>
      </c>
      <c r="AV167" s="15" t="s">
        <v>131</v>
      </c>
      <c r="AW167" s="15" t="s">
        <v>36</v>
      </c>
      <c r="AX167" s="15" t="s">
        <v>83</v>
      </c>
      <c r="AY167" s="185" t="s">
        <v>124</v>
      </c>
    </row>
    <row r="168" spans="1:65" s="2" customFormat="1" ht="16.5" customHeight="1">
      <c r="A168" s="34"/>
      <c r="B168" s="139"/>
      <c r="C168" s="174" t="s">
        <v>279</v>
      </c>
      <c r="D168" s="174" t="s">
        <v>138</v>
      </c>
      <c r="E168" s="175" t="s">
        <v>280</v>
      </c>
      <c r="F168" s="176" t="s">
        <v>281</v>
      </c>
      <c r="G168" s="177" t="s">
        <v>141</v>
      </c>
      <c r="H168" s="178">
        <v>0.003</v>
      </c>
      <c r="I168" s="179"/>
      <c r="J168" s="180">
        <f>ROUND(I168*H168,2)</f>
        <v>0</v>
      </c>
      <c r="K168" s="176" t="s">
        <v>130</v>
      </c>
      <c r="L168" s="181"/>
      <c r="M168" s="182" t="s">
        <v>3</v>
      </c>
      <c r="N168" s="183" t="s">
        <v>46</v>
      </c>
      <c r="O168" s="55"/>
      <c r="P168" s="149">
        <f>O168*H168</f>
        <v>0</v>
      </c>
      <c r="Q168" s="149">
        <v>1</v>
      </c>
      <c r="R168" s="149">
        <f>Q168*H168</f>
        <v>0.003</v>
      </c>
      <c r="S168" s="149">
        <v>0</v>
      </c>
      <c r="T168" s="150">
        <f>S168*H168</f>
        <v>0</v>
      </c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R168" s="151" t="s">
        <v>282</v>
      </c>
      <c r="AT168" s="151" t="s">
        <v>138</v>
      </c>
      <c r="AU168" s="151" t="s">
        <v>85</v>
      </c>
      <c r="AY168" s="18" t="s">
        <v>124</v>
      </c>
      <c r="BE168" s="152">
        <f>IF(N168="základní",J168,0)</f>
        <v>0</v>
      </c>
      <c r="BF168" s="152">
        <f>IF(N168="snížená",J168,0)</f>
        <v>0</v>
      </c>
      <c r="BG168" s="152">
        <f>IF(N168="zákl. přenesená",J168,0)</f>
        <v>0</v>
      </c>
      <c r="BH168" s="152">
        <f>IF(N168="sníž. přenesená",J168,0)</f>
        <v>0</v>
      </c>
      <c r="BI168" s="152">
        <f>IF(N168="nulová",J168,0)</f>
        <v>0</v>
      </c>
      <c r="BJ168" s="18" t="s">
        <v>83</v>
      </c>
      <c r="BK168" s="152">
        <f>ROUND(I168*H168,2)</f>
        <v>0</v>
      </c>
      <c r="BL168" s="18" t="s">
        <v>219</v>
      </c>
      <c r="BM168" s="151" t="s">
        <v>283</v>
      </c>
    </row>
    <row r="169" spans="2:51" s="14" customFormat="1" ht="12">
      <c r="B169" s="166"/>
      <c r="D169" s="159" t="s">
        <v>135</v>
      </c>
      <c r="F169" s="168" t="s">
        <v>284</v>
      </c>
      <c r="H169" s="169">
        <v>0.003</v>
      </c>
      <c r="I169" s="170"/>
      <c r="L169" s="166"/>
      <c r="M169" s="171"/>
      <c r="N169" s="172"/>
      <c r="O169" s="172"/>
      <c r="P169" s="172"/>
      <c r="Q169" s="172"/>
      <c r="R169" s="172"/>
      <c r="S169" s="172"/>
      <c r="T169" s="173"/>
      <c r="AT169" s="167" t="s">
        <v>135</v>
      </c>
      <c r="AU169" s="167" t="s">
        <v>85</v>
      </c>
      <c r="AV169" s="14" t="s">
        <v>85</v>
      </c>
      <c r="AW169" s="14" t="s">
        <v>4</v>
      </c>
      <c r="AX169" s="14" t="s">
        <v>83</v>
      </c>
      <c r="AY169" s="167" t="s">
        <v>124</v>
      </c>
    </row>
    <row r="170" spans="1:65" s="2" customFormat="1" ht="24.2" customHeight="1">
      <c r="A170" s="34"/>
      <c r="B170" s="139"/>
      <c r="C170" s="140" t="s">
        <v>285</v>
      </c>
      <c r="D170" s="140" t="s">
        <v>126</v>
      </c>
      <c r="E170" s="141" t="s">
        <v>286</v>
      </c>
      <c r="F170" s="142" t="s">
        <v>287</v>
      </c>
      <c r="G170" s="143" t="s">
        <v>163</v>
      </c>
      <c r="H170" s="144">
        <v>9.811</v>
      </c>
      <c r="I170" s="145"/>
      <c r="J170" s="146">
        <f>ROUND(I170*H170,2)</f>
        <v>0</v>
      </c>
      <c r="K170" s="142" t="s">
        <v>130</v>
      </c>
      <c r="L170" s="35"/>
      <c r="M170" s="147" t="s">
        <v>3</v>
      </c>
      <c r="N170" s="148" t="s">
        <v>46</v>
      </c>
      <c r="O170" s="55"/>
      <c r="P170" s="149">
        <f>O170*H170</f>
        <v>0</v>
      </c>
      <c r="Q170" s="149">
        <v>0.0004</v>
      </c>
      <c r="R170" s="149">
        <f>Q170*H170</f>
        <v>0.0039244</v>
      </c>
      <c r="S170" s="149">
        <v>0</v>
      </c>
      <c r="T170" s="150">
        <f>S170*H170</f>
        <v>0</v>
      </c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51" t="s">
        <v>219</v>
      </c>
      <c r="AT170" s="151" t="s">
        <v>126</v>
      </c>
      <c r="AU170" s="151" t="s">
        <v>85</v>
      </c>
      <c r="AY170" s="18" t="s">
        <v>124</v>
      </c>
      <c r="BE170" s="152">
        <f>IF(N170="základní",J170,0)</f>
        <v>0</v>
      </c>
      <c r="BF170" s="152">
        <f>IF(N170="snížená",J170,0)</f>
        <v>0</v>
      </c>
      <c r="BG170" s="152">
        <f>IF(N170="zákl. přenesená",J170,0)</f>
        <v>0</v>
      </c>
      <c r="BH170" s="152">
        <f>IF(N170="sníž. přenesená",J170,0)</f>
        <v>0</v>
      </c>
      <c r="BI170" s="152">
        <f>IF(N170="nulová",J170,0)</f>
        <v>0</v>
      </c>
      <c r="BJ170" s="18" t="s">
        <v>83</v>
      </c>
      <c r="BK170" s="152">
        <f>ROUND(I170*H170,2)</f>
        <v>0</v>
      </c>
      <c r="BL170" s="18" t="s">
        <v>219</v>
      </c>
      <c r="BM170" s="151" t="s">
        <v>288</v>
      </c>
    </row>
    <row r="171" spans="1:47" s="2" customFormat="1" ht="12">
      <c r="A171" s="34"/>
      <c r="B171" s="35"/>
      <c r="C171" s="34"/>
      <c r="D171" s="153" t="s">
        <v>133</v>
      </c>
      <c r="E171" s="34"/>
      <c r="F171" s="154" t="s">
        <v>289</v>
      </c>
      <c r="G171" s="34"/>
      <c r="H171" s="34"/>
      <c r="I171" s="155"/>
      <c r="J171" s="34"/>
      <c r="K171" s="34"/>
      <c r="L171" s="35"/>
      <c r="M171" s="156"/>
      <c r="N171" s="157"/>
      <c r="O171" s="55"/>
      <c r="P171" s="55"/>
      <c r="Q171" s="55"/>
      <c r="R171" s="55"/>
      <c r="S171" s="55"/>
      <c r="T171" s="56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8" t="s">
        <v>133</v>
      </c>
      <c r="AU171" s="18" t="s">
        <v>85</v>
      </c>
    </row>
    <row r="172" spans="1:65" s="2" customFormat="1" ht="37.7" customHeight="1">
      <c r="A172" s="34"/>
      <c r="B172" s="139"/>
      <c r="C172" s="174" t="s">
        <v>290</v>
      </c>
      <c r="D172" s="174" t="s">
        <v>138</v>
      </c>
      <c r="E172" s="175" t="s">
        <v>291</v>
      </c>
      <c r="F172" s="176" t="s">
        <v>292</v>
      </c>
      <c r="G172" s="177" t="s">
        <v>163</v>
      </c>
      <c r="H172" s="178">
        <v>11.979</v>
      </c>
      <c r="I172" s="179"/>
      <c r="J172" s="180">
        <f>ROUND(I172*H172,2)</f>
        <v>0</v>
      </c>
      <c r="K172" s="176" t="s">
        <v>130</v>
      </c>
      <c r="L172" s="181"/>
      <c r="M172" s="182" t="s">
        <v>3</v>
      </c>
      <c r="N172" s="183" t="s">
        <v>46</v>
      </c>
      <c r="O172" s="55"/>
      <c r="P172" s="149">
        <f>O172*H172</f>
        <v>0</v>
      </c>
      <c r="Q172" s="149">
        <v>0.0048</v>
      </c>
      <c r="R172" s="149">
        <f>Q172*H172</f>
        <v>0.05749919999999999</v>
      </c>
      <c r="S172" s="149">
        <v>0</v>
      </c>
      <c r="T172" s="150">
        <f>S172*H172</f>
        <v>0</v>
      </c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51" t="s">
        <v>282</v>
      </c>
      <c r="AT172" s="151" t="s">
        <v>138</v>
      </c>
      <c r="AU172" s="151" t="s">
        <v>85</v>
      </c>
      <c r="AY172" s="18" t="s">
        <v>124</v>
      </c>
      <c r="BE172" s="152">
        <f>IF(N172="základní",J172,0)</f>
        <v>0</v>
      </c>
      <c r="BF172" s="152">
        <f>IF(N172="snížená",J172,0)</f>
        <v>0</v>
      </c>
      <c r="BG172" s="152">
        <f>IF(N172="zákl. přenesená",J172,0)</f>
        <v>0</v>
      </c>
      <c r="BH172" s="152">
        <f>IF(N172="sníž. přenesená",J172,0)</f>
        <v>0</v>
      </c>
      <c r="BI172" s="152">
        <f>IF(N172="nulová",J172,0)</f>
        <v>0</v>
      </c>
      <c r="BJ172" s="18" t="s">
        <v>83</v>
      </c>
      <c r="BK172" s="152">
        <f>ROUND(I172*H172,2)</f>
        <v>0</v>
      </c>
      <c r="BL172" s="18" t="s">
        <v>219</v>
      </c>
      <c r="BM172" s="151" t="s">
        <v>293</v>
      </c>
    </row>
    <row r="173" spans="2:51" s="14" customFormat="1" ht="12">
      <c r="B173" s="166"/>
      <c r="D173" s="159" t="s">
        <v>135</v>
      </c>
      <c r="F173" s="168" t="s">
        <v>294</v>
      </c>
      <c r="H173" s="169">
        <v>11.979</v>
      </c>
      <c r="I173" s="170"/>
      <c r="L173" s="166"/>
      <c r="M173" s="171"/>
      <c r="N173" s="172"/>
      <c r="O173" s="172"/>
      <c r="P173" s="172"/>
      <c r="Q173" s="172"/>
      <c r="R173" s="172"/>
      <c r="S173" s="172"/>
      <c r="T173" s="173"/>
      <c r="AT173" s="167" t="s">
        <v>135</v>
      </c>
      <c r="AU173" s="167" t="s">
        <v>85</v>
      </c>
      <c r="AV173" s="14" t="s">
        <v>85</v>
      </c>
      <c r="AW173" s="14" t="s">
        <v>4</v>
      </c>
      <c r="AX173" s="14" t="s">
        <v>83</v>
      </c>
      <c r="AY173" s="167" t="s">
        <v>124</v>
      </c>
    </row>
    <row r="174" spans="1:65" s="2" customFormat="1" ht="24.2" customHeight="1">
      <c r="A174" s="34"/>
      <c r="B174" s="139"/>
      <c r="C174" s="140" t="s">
        <v>295</v>
      </c>
      <c r="D174" s="140" t="s">
        <v>126</v>
      </c>
      <c r="E174" s="141" t="s">
        <v>296</v>
      </c>
      <c r="F174" s="142" t="s">
        <v>297</v>
      </c>
      <c r="G174" s="143" t="s">
        <v>163</v>
      </c>
      <c r="H174" s="144">
        <v>6.813</v>
      </c>
      <c r="I174" s="145"/>
      <c r="J174" s="146">
        <f>ROUND(I174*H174,2)</f>
        <v>0</v>
      </c>
      <c r="K174" s="142" t="s">
        <v>130</v>
      </c>
      <c r="L174" s="35"/>
      <c r="M174" s="147" t="s">
        <v>3</v>
      </c>
      <c r="N174" s="148" t="s">
        <v>46</v>
      </c>
      <c r="O174" s="55"/>
      <c r="P174" s="149">
        <f>O174*H174</f>
        <v>0</v>
      </c>
      <c r="Q174" s="149">
        <v>4E-05</v>
      </c>
      <c r="R174" s="149">
        <f>Q174*H174</f>
        <v>0.00027252</v>
      </c>
      <c r="S174" s="149">
        <v>0</v>
      </c>
      <c r="T174" s="150">
        <f>S174*H174</f>
        <v>0</v>
      </c>
      <c r="U174" s="34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R174" s="151" t="s">
        <v>219</v>
      </c>
      <c r="AT174" s="151" t="s">
        <v>126</v>
      </c>
      <c r="AU174" s="151" t="s">
        <v>85</v>
      </c>
      <c r="AY174" s="18" t="s">
        <v>124</v>
      </c>
      <c r="BE174" s="152">
        <f>IF(N174="základní",J174,0)</f>
        <v>0</v>
      </c>
      <c r="BF174" s="152">
        <f>IF(N174="snížená",J174,0)</f>
        <v>0</v>
      </c>
      <c r="BG174" s="152">
        <f>IF(N174="zákl. přenesená",J174,0)</f>
        <v>0</v>
      </c>
      <c r="BH174" s="152">
        <f>IF(N174="sníž. přenesená",J174,0)</f>
        <v>0</v>
      </c>
      <c r="BI174" s="152">
        <f>IF(N174="nulová",J174,0)</f>
        <v>0</v>
      </c>
      <c r="BJ174" s="18" t="s">
        <v>83</v>
      </c>
      <c r="BK174" s="152">
        <f>ROUND(I174*H174,2)</f>
        <v>0</v>
      </c>
      <c r="BL174" s="18" t="s">
        <v>219</v>
      </c>
      <c r="BM174" s="151" t="s">
        <v>298</v>
      </c>
    </row>
    <row r="175" spans="1:47" s="2" customFormat="1" ht="12">
      <c r="A175" s="34"/>
      <c r="B175" s="35"/>
      <c r="C175" s="34"/>
      <c r="D175" s="153" t="s">
        <v>133</v>
      </c>
      <c r="E175" s="34"/>
      <c r="F175" s="154" t="s">
        <v>299</v>
      </c>
      <c r="G175" s="34"/>
      <c r="H175" s="34"/>
      <c r="I175" s="155"/>
      <c r="J175" s="34"/>
      <c r="K175" s="34"/>
      <c r="L175" s="35"/>
      <c r="M175" s="156"/>
      <c r="N175" s="157"/>
      <c r="O175" s="55"/>
      <c r="P175" s="55"/>
      <c r="Q175" s="55"/>
      <c r="R175" s="55"/>
      <c r="S175" s="55"/>
      <c r="T175" s="56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T175" s="18" t="s">
        <v>133</v>
      </c>
      <c r="AU175" s="18" t="s">
        <v>85</v>
      </c>
    </row>
    <row r="176" spans="1:65" s="2" customFormat="1" ht="33" customHeight="1">
      <c r="A176" s="34"/>
      <c r="B176" s="139"/>
      <c r="C176" s="174" t="s">
        <v>300</v>
      </c>
      <c r="D176" s="174" t="s">
        <v>138</v>
      </c>
      <c r="E176" s="175" t="s">
        <v>301</v>
      </c>
      <c r="F176" s="176" t="s">
        <v>302</v>
      </c>
      <c r="G176" s="177" t="s">
        <v>163</v>
      </c>
      <c r="H176" s="178">
        <v>8.319</v>
      </c>
      <c r="I176" s="179"/>
      <c r="J176" s="180">
        <f>ROUND(I176*H176,2)</f>
        <v>0</v>
      </c>
      <c r="K176" s="176" t="s">
        <v>130</v>
      </c>
      <c r="L176" s="181"/>
      <c r="M176" s="182" t="s">
        <v>3</v>
      </c>
      <c r="N176" s="183" t="s">
        <v>46</v>
      </c>
      <c r="O176" s="55"/>
      <c r="P176" s="149">
        <f>O176*H176</f>
        <v>0</v>
      </c>
      <c r="Q176" s="149">
        <v>0.00063</v>
      </c>
      <c r="R176" s="149">
        <f>Q176*H176</f>
        <v>0.005240970000000001</v>
      </c>
      <c r="S176" s="149">
        <v>0</v>
      </c>
      <c r="T176" s="150">
        <f>S176*H176</f>
        <v>0</v>
      </c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R176" s="151" t="s">
        <v>282</v>
      </c>
      <c r="AT176" s="151" t="s">
        <v>138</v>
      </c>
      <c r="AU176" s="151" t="s">
        <v>85</v>
      </c>
      <c r="AY176" s="18" t="s">
        <v>124</v>
      </c>
      <c r="BE176" s="152">
        <f>IF(N176="základní",J176,0)</f>
        <v>0</v>
      </c>
      <c r="BF176" s="152">
        <f>IF(N176="snížená",J176,0)</f>
        <v>0</v>
      </c>
      <c r="BG176" s="152">
        <f>IF(N176="zákl. přenesená",J176,0)</f>
        <v>0</v>
      </c>
      <c r="BH176" s="152">
        <f>IF(N176="sníž. přenesená",J176,0)</f>
        <v>0</v>
      </c>
      <c r="BI176" s="152">
        <f>IF(N176="nulová",J176,0)</f>
        <v>0</v>
      </c>
      <c r="BJ176" s="18" t="s">
        <v>83</v>
      </c>
      <c r="BK176" s="152">
        <f>ROUND(I176*H176,2)</f>
        <v>0</v>
      </c>
      <c r="BL176" s="18" t="s">
        <v>219</v>
      </c>
      <c r="BM176" s="151" t="s">
        <v>303</v>
      </c>
    </row>
    <row r="177" spans="2:51" s="14" customFormat="1" ht="12">
      <c r="B177" s="166"/>
      <c r="D177" s="159" t="s">
        <v>135</v>
      </c>
      <c r="F177" s="168" t="s">
        <v>304</v>
      </c>
      <c r="H177" s="169">
        <v>8.319</v>
      </c>
      <c r="I177" s="170"/>
      <c r="L177" s="166"/>
      <c r="M177" s="171"/>
      <c r="N177" s="172"/>
      <c r="O177" s="172"/>
      <c r="P177" s="172"/>
      <c r="Q177" s="172"/>
      <c r="R177" s="172"/>
      <c r="S177" s="172"/>
      <c r="T177" s="173"/>
      <c r="AT177" s="167" t="s">
        <v>135</v>
      </c>
      <c r="AU177" s="167" t="s">
        <v>85</v>
      </c>
      <c r="AV177" s="14" t="s">
        <v>85</v>
      </c>
      <c r="AW177" s="14" t="s">
        <v>4</v>
      </c>
      <c r="AX177" s="14" t="s">
        <v>83</v>
      </c>
      <c r="AY177" s="167" t="s">
        <v>124</v>
      </c>
    </row>
    <row r="178" spans="1:65" s="2" customFormat="1" ht="33" customHeight="1">
      <c r="A178" s="34"/>
      <c r="B178" s="139"/>
      <c r="C178" s="140" t="s">
        <v>305</v>
      </c>
      <c r="D178" s="140" t="s">
        <v>126</v>
      </c>
      <c r="E178" s="141" t="s">
        <v>306</v>
      </c>
      <c r="F178" s="142" t="s">
        <v>307</v>
      </c>
      <c r="G178" s="143" t="s">
        <v>163</v>
      </c>
      <c r="H178" s="144">
        <v>6.813</v>
      </c>
      <c r="I178" s="145"/>
      <c r="J178" s="146">
        <f>ROUND(I178*H178,2)</f>
        <v>0</v>
      </c>
      <c r="K178" s="142" t="s">
        <v>130</v>
      </c>
      <c r="L178" s="35"/>
      <c r="M178" s="147" t="s">
        <v>3</v>
      </c>
      <c r="N178" s="148" t="s">
        <v>46</v>
      </c>
      <c r="O178" s="55"/>
      <c r="P178" s="149">
        <f>O178*H178</f>
        <v>0</v>
      </c>
      <c r="Q178" s="149">
        <v>0</v>
      </c>
      <c r="R178" s="149">
        <f>Q178*H178</f>
        <v>0</v>
      </c>
      <c r="S178" s="149">
        <v>0</v>
      </c>
      <c r="T178" s="150">
        <f>S178*H178</f>
        <v>0</v>
      </c>
      <c r="U178" s="34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R178" s="151" t="s">
        <v>219</v>
      </c>
      <c r="AT178" s="151" t="s">
        <v>126</v>
      </c>
      <c r="AU178" s="151" t="s">
        <v>85</v>
      </c>
      <c r="AY178" s="18" t="s">
        <v>124</v>
      </c>
      <c r="BE178" s="152">
        <f>IF(N178="základní",J178,0)</f>
        <v>0</v>
      </c>
      <c r="BF178" s="152">
        <f>IF(N178="snížená",J178,0)</f>
        <v>0</v>
      </c>
      <c r="BG178" s="152">
        <f>IF(N178="zákl. přenesená",J178,0)</f>
        <v>0</v>
      </c>
      <c r="BH178" s="152">
        <f>IF(N178="sníž. přenesená",J178,0)</f>
        <v>0</v>
      </c>
      <c r="BI178" s="152">
        <f>IF(N178="nulová",J178,0)</f>
        <v>0</v>
      </c>
      <c r="BJ178" s="18" t="s">
        <v>83</v>
      </c>
      <c r="BK178" s="152">
        <f>ROUND(I178*H178,2)</f>
        <v>0</v>
      </c>
      <c r="BL178" s="18" t="s">
        <v>219</v>
      </c>
      <c r="BM178" s="151" t="s">
        <v>308</v>
      </c>
    </row>
    <row r="179" spans="1:47" s="2" customFormat="1" ht="12">
      <c r="A179" s="34"/>
      <c r="B179" s="35"/>
      <c r="C179" s="34"/>
      <c r="D179" s="153" t="s">
        <v>133</v>
      </c>
      <c r="E179" s="34"/>
      <c r="F179" s="154" t="s">
        <v>309</v>
      </c>
      <c r="G179" s="34"/>
      <c r="H179" s="34"/>
      <c r="I179" s="155"/>
      <c r="J179" s="34"/>
      <c r="K179" s="34"/>
      <c r="L179" s="35"/>
      <c r="M179" s="156"/>
      <c r="N179" s="157"/>
      <c r="O179" s="55"/>
      <c r="P179" s="55"/>
      <c r="Q179" s="55"/>
      <c r="R179" s="55"/>
      <c r="S179" s="55"/>
      <c r="T179" s="56"/>
      <c r="U179" s="34"/>
      <c r="V179" s="34"/>
      <c r="W179" s="34"/>
      <c r="X179" s="34"/>
      <c r="Y179" s="34"/>
      <c r="Z179" s="34"/>
      <c r="AA179" s="34"/>
      <c r="AB179" s="34"/>
      <c r="AC179" s="34"/>
      <c r="AD179" s="34"/>
      <c r="AE179" s="34"/>
      <c r="AT179" s="18" t="s">
        <v>133</v>
      </c>
      <c r="AU179" s="18" t="s">
        <v>85</v>
      </c>
    </row>
    <row r="180" spans="2:51" s="13" customFormat="1" ht="12">
      <c r="B180" s="158"/>
      <c r="D180" s="159" t="s">
        <v>135</v>
      </c>
      <c r="E180" s="160" t="s">
        <v>3</v>
      </c>
      <c r="F180" s="161" t="s">
        <v>275</v>
      </c>
      <c r="H180" s="160" t="s">
        <v>3</v>
      </c>
      <c r="I180" s="162"/>
      <c r="L180" s="158"/>
      <c r="M180" s="163"/>
      <c r="N180" s="164"/>
      <c r="O180" s="164"/>
      <c r="P180" s="164"/>
      <c r="Q180" s="164"/>
      <c r="R180" s="164"/>
      <c r="S180" s="164"/>
      <c r="T180" s="165"/>
      <c r="AT180" s="160" t="s">
        <v>135</v>
      </c>
      <c r="AU180" s="160" t="s">
        <v>85</v>
      </c>
      <c r="AV180" s="13" t="s">
        <v>83</v>
      </c>
      <c r="AW180" s="13" t="s">
        <v>36</v>
      </c>
      <c r="AX180" s="13" t="s">
        <v>75</v>
      </c>
      <c r="AY180" s="160" t="s">
        <v>124</v>
      </c>
    </row>
    <row r="181" spans="2:51" s="14" customFormat="1" ht="12">
      <c r="B181" s="166"/>
      <c r="D181" s="159" t="s">
        <v>135</v>
      </c>
      <c r="E181" s="167" t="s">
        <v>3</v>
      </c>
      <c r="F181" s="168" t="s">
        <v>214</v>
      </c>
      <c r="H181" s="169">
        <v>6.813</v>
      </c>
      <c r="I181" s="170"/>
      <c r="L181" s="166"/>
      <c r="M181" s="171"/>
      <c r="N181" s="172"/>
      <c r="O181" s="172"/>
      <c r="P181" s="172"/>
      <c r="Q181" s="172"/>
      <c r="R181" s="172"/>
      <c r="S181" s="172"/>
      <c r="T181" s="173"/>
      <c r="AT181" s="167" t="s">
        <v>135</v>
      </c>
      <c r="AU181" s="167" t="s">
        <v>85</v>
      </c>
      <c r="AV181" s="14" t="s">
        <v>85</v>
      </c>
      <c r="AW181" s="14" t="s">
        <v>36</v>
      </c>
      <c r="AX181" s="14" t="s">
        <v>83</v>
      </c>
      <c r="AY181" s="167" t="s">
        <v>124</v>
      </c>
    </row>
    <row r="182" spans="1:65" s="2" customFormat="1" ht="24.2" customHeight="1">
      <c r="A182" s="34"/>
      <c r="B182" s="139"/>
      <c r="C182" s="174" t="s">
        <v>310</v>
      </c>
      <c r="D182" s="174" t="s">
        <v>138</v>
      </c>
      <c r="E182" s="175" t="s">
        <v>311</v>
      </c>
      <c r="F182" s="176" t="s">
        <v>312</v>
      </c>
      <c r="G182" s="177" t="s">
        <v>169</v>
      </c>
      <c r="H182" s="178">
        <v>6.813</v>
      </c>
      <c r="I182" s="179"/>
      <c r="J182" s="180">
        <f>ROUND(I182*H182,2)</f>
        <v>0</v>
      </c>
      <c r="K182" s="176" t="s">
        <v>130</v>
      </c>
      <c r="L182" s="181"/>
      <c r="M182" s="182" t="s">
        <v>3</v>
      </c>
      <c r="N182" s="183" t="s">
        <v>46</v>
      </c>
      <c r="O182" s="55"/>
      <c r="P182" s="149">
        <f>O182*H182</f>
        <v>0</v>
      </c>
      <c r="Q182" s="149">
        <v>0.001</v>
      </c>
      <c r="R182" s="149">
        <f>Q182*H182</f>
        <v>0.006813</v>
      </c>
      <c r="S182" s="149">
        <v>0</v>
      </c>
      <c r="T182" s="150">
        <f>S182*H182</f>
        <v>0</v>
      </c>
      <c r="U182" s="34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51" t="s">
        <v>282</v>
      </c>
      <c r="AT182" s="151" t="s">
        <v>138</v>
      </c>
      <c r="AU182" s="151" t="s">
        <v>85</v>
      </c>
      <c r="AY182" s="18" t="s">
        <v>124</v>
      </c>
      <c r="BE182" s="152">
        <f>IF(N182="základní",J182,0)</f>
        <v>0</v>
      </c>
      <c r="BF182" s="152">
        <f>IF(N182="snížená",J182,0)</f>
        <v>0</v>
      </c>
      <c r="BG182" s="152">
        <f>IF(N182="zákl. přenesená",J182,0)</f>
        <v>0</v>
      </c>
      <c r="BH182" s="152">
        <f>IF(N182="sníž. přenesená",J182,0)</f>
        <v>0</v>
      </c>
      <c r="BI182" s="152">
        <f>IF(N182="nulová",J182,0)</f>
        <v>0</v>
      </c>
      <c r="BJ182" s="18" t="s">
        <v>83</v>
      </c>
      <c r="BK182" s="152">
        <f>ROUND(I182*H182,2)</f>
        <v>0</v>
      </c>
      <c r="BL182" s="18" t="s">
        <v>219</v>
      </c>
      <c r="BM182" s="151" t="s">
        <v>313</v>
      </c>
    </row>
    <row r="183" spans="1:65" s="2" customFormat="1" ht="48.95" customHeight="1">
      <c r="A183" s="34"/>
      <c r="B183" s="139"/>
      <c r="C183" s="140" t="s">
        <v>282</v>
      </c>
      <c r="D183" s="140" t="s">
        <v>126</v>
      </c>
      <c r="E183" s="141" t="s">
        <v>314</v>
      </c>
      <c r="F183" s="142" t="s">
        <v>315</v>
      </c>
      <c r="G183" s="143" t="s">
        <v>141</v>
      </c>
      <c r="H183" s="144">
        <v>0.077</v>
      </c>
      <c r="I183" s="145"/>
      <c r="J183" s="146">
        <f>ROUND(I183*H183,2)</f>
        <v>0</v>
      </c>
      <c r="K183" s="142" t="s">
        <v>130</v>
      </c>
      <c r="L183" s="35"/>
      <c r="M183" s="147" t="s">
        <v>3</v>
      </c>
      <c r="N183" s="148" t="s">
        <v>46</v>
      </c>
      <c r="O183" s="55"/>
      <c r="P183" s="149">
        <f>O183*H183</f>
        <v>0</v>
      </c>
      <c r="Q183" s="149">
        <v>0</v>
      </c>
      <c r="R183" s="149">
        <f>Q183*H183</f>
        <v>0</v>
      </c>
      <c r="S183" s="149">
        <v>0</v>
      </c>
      <c r="T183" s="150">
        <f>S183*H183</f>
        <v>0</v>
      </c>
      <c r="U183" s="34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51" t="s">
        <v>219</v>
      </c>
      <c r="AT183" s="151" t="s">
        <v>126</v>
      </c>
      <c r="AU183" s="151" t="s">
        <v>85</v>
      </c>
      <c r="AY183" s="18" t="s">
        <v>124</v>
      </c>
      <c r="BE183" s="152">
        <f>IF(N183="základní",J183,0)</f>
        <v>0</v>
      </c>
      <c r="BF183" s="152">
        <f>IF(N183="snížená",J183,0)</f>
        <v>0</v>
      </c>
      <c r="BG183" s="152">
        <f>IF(N183="zákl. přenesená",J183,0)</f>
        <v>0</v>
      </c>
      <c r="BH183" s="152">
        <f>IF(N183="sníž. přenesená",J183,0)</f>
        <v>0</v>
      </c>
      <c r="BI183" s="152">
        <f>IF(N183="nulová",J183,0)</f>
        <v>0</v>
      </c>
      <c r="BJ183" s="18" t="s">
        <v>83</v>
      </c>
      <c r="BK183" s="152">
        <f>ROUND(I183*H183,2)</f>
        <v>0</v>
      </c>
      <c r="BL183" s="18" t="s">
        <v>219</v>
      </c>
      <c r="BM183" s="151" t="s">
        <v>316</v>
      </c>
    </row>
    <row r="184" spans="1:47" s="2" customFormat="1" ht="12">
      <c r="A184" s="34"/>
      <c r="B184" s="35"/>
      <c r="C184" s="34"/>
      <c r="D184" s="153" t="s">
        <v>133</v>
      </c>
      <c r="E184" s="34"/>
      <c r="F184" s="154" t="s">
        <v>317</v>
      </c>
      <c r="G184" s="34"/>
      <c r="H184" s="34"/>
      <c r="I184" s="155"/>
      <c r="J184" s="34"/>
      <c r="K184" s="34"/>
      <c r="L184" s="35"/>
      <c r="M184" s="156"/>
      <c r="N184" s="157"/>
      <c r="O184" s="55"/>
      <c r="P184" s="55"/>
      <c r="Q184" s="55"/>
      <c r="R184" s="55"/>
      <c r="S184" s="55"/>
      <c r="T184" s="56"/>
      <c r="U184" s="34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T184" s="18" t="s">
        <v>133</v>
      </c>
      <c r="AU184" s="18" t="s">
        <v>85</v>
      </c>
    </row>
    <row r="185" spans="2:63" s="12" customFormat="1" ht="22.7" customHeight="1">
      <c r="B185" s="126"/>
      <c r="D185" s="127" t="s">
        <v>74</v>
      </c>
      <c r="E185" s="137" t="s">
        <v>318</v>
      </c>
      <c r="F185" s="137" t="s">
        <v>319</v>
      </c>
      <c r="I185" s="129"/>
      <c r="J185" s="138">
        <f>BK185</f>
        <v>0</v>
      </c>
      <c r="L185" s="126"/>
      <c r="M185" s="131"/>
      <c r="N185" s="132"/>
      <c r="O185" s="132"/>
      <c r="P185" s="133">
        <f>SUM(P186:P193)</f>
        <v>0</v>
      </c>
      <c r="Q185" s="132"/>
      <c r="R185" s="133">
        <f>SUM(R186:R193)</f>
        <v>0.000276</v>
      </c>
      <c r="S185" s="132"/>
      <c r="T185" s="134">
        <f>SUM(T186:T193)</f>
        <v>0.4585</v>
      </c>
      <c r="AR185" s="127" t="s">
        <v>85</v>
      </c>
      <c r="AT185" s="135" t="s">
        <v>74</v>
      </c>
      <c r="AU185" s="135" t="s">
        <v>83</v>
      </c>
      <c r="AY185" s="127" t="s">
        <v>124</v>
      </c>
      <c r="BK185" s="136">
        <f>SUM(BK186:BK193)</f>
        <v>0</v>
      </c>
    </row>
    <row r="186" spans="1:65" s="2" customFormat="1" ht="37.7" customHeight="1">
      <c r="A186" s="34"/>
      <c r="B186" s="139"/>
      <c r="C186" s="140" t="s">
        <v>320</v>
      </c>
      <c r="D186" s="140" t="s">
        <v>126</v>
      </c>
      <c r="E186" s="141" t="s">
        <v>321</v>
      </c>
      <c r="F186" s="142" t="s">
        <v>322</v>
      </c>
      <c r="G186" s="143" t="s">
        <v>323</v>
      </c>
      <c r="H186" s="144">
        <v>4.6</v>
      </c>
      <c r="I186" s="145"/>
      <c r="J186" s="146">
        <f>ROUND(I186*H186,2)</f>
        <v>0</v>
      </c>
      <c r="K186" s="142" t="s">
        <v>130</v>
      </c>
      <c r="L186" s="35"/>
      <c r="M186" s="147" t="s">
        <v>3</v>
      </c>
      <c r="N186" s="148" t="s">
        <v>46</v>
      </c>
      <c r="O186" s="55"/>
      <c r="P186" s="149">
        <f>O186*H186</f>
        <v>0</v>
      </c>
      <c r="Q186" s="149">
        <v>6E-05</v>
      </c>
      <c r="R186" s="149">
        <f>Q186*H186</f>
        <v>0.000276</v>
      </c>
      <c r="S186" s="149">
        <v>0</v>
      </c>
      <c r="T186" s="150">
        <f>S186*H186</f>
        <v>0</v>
      </c>
      <c r="U186" s="34"/>
      <c r="V186" s="34"/>
      <c r="W186" s="34"/>
      <c r="X186" s="34"/>
      <c r="Y186" s="34"/>
      <c r="Z186" s="34"/>
      <c r="AA186" s="34"/>
      <c r="AB186" s="34"/>
      <c r="AC186" s="34"/>
      <c r="AD186" s="34"/>
      <c r="AE186" s="34"/>
      <c r="AR186" s="151" t="s">
        <v>219</v>
      </c>
      <c r="AT186" s="151" t="s">
        <v>126</v>
      </c>
      <c r="AU186" s="151" t="s">
        <v>85</v>
      </c>
      <c r="AY186" s="18" t="s">
        <v>124</v>
      </c>
      <c r="BE186" s="152">
        <f>IF(N186="základní",J186,0)</f>
        <v>0</v>
      </c>
      <c r="BF186" s="152">
        <f>IF(N186="snížená",J186,0)</f>
        <v>0</v>
      </c>
      <c r="BG186" s="152">
        <f>IF(N186="zákl. přenesená",J186,0)</f>
        <v>0</v>
      </c>
      <c r="BH186" s="152">
        <f>IF(N186="sníž. přenesená",J186,0)</f>
        <v>0</v>
      </c>
      <c r="BI186" s="152">
        <f>IF(N186="nulová",J186,0)</f>
        <v>0</v>
      </c>
      <c r="BJ186" s="18" t="s">
        <v>83</v>
      </c>
      <c r="BK186" s="152">
        <f>ROUND(I186*H186,2)</f>
        <v>0</v>
      </c>
      <c r="BL186" s="18" t="s">
        <v>219</v>
      </c>
      <c r="BM186" s="151" t="s">
        <v>324</v>
      </c>
    </row>
    <row r="187" spans="1:47" s="2" customFormat="1" ht="12">
      <c r="A187" s="34"/>
      <c r="B187" s="35"/>
      <c r="C187" s="34"/>
      <c r="D187" s="153" t="s">
        <v>133</v>
      </c>
      <c r="E187" s="34"/>
      <c r="F187" s="154" t="s">
        <v>325</v>
      </c>
      <c r="G187" s="34"/>
      <c r="H187" s="34"/>
      <c r="I187" s="155"/>
      <c r="J187" s="34"/>
      <c r="K187" s="34"/>
      <c r="L187" s="35"/>
      <c r="M187" s="156"/>
      <c r="N187" s="157"/>
      <c r="O187" s="55"/>
      <c r="P187" s="55"/>
      <c r="Q187" s="55"/>
      <c r="R187" s="55"/>
      <c r="S187" s="55"/>
      <c r="T187" s="56"/>
      <c r="U187" s="34"/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T187" s="18" t="s">
        <v>133</v>
      </c>
      <c r="AU187" s="18" t="s">
        <v>85</v>
      </c>
    </row>
    <row r="188" spans="1:65" s="2" customFormat="1" ht="33" customHeight="1">
      <c r="A188" s="34"/>
      <c r="B188" s="139"/>
      <c r="C188" s="140" t="s">
        <v>326</v>
      </c>
      <c r="D188" s="140" t="s">
        <v>126</v>
      </c>
      <c r="E188" s="141" t="s">
        <v>327</v>
      </c>
      <c r="F188" s="142" t="s">
        <v>328</v>
      </c>
      <c r="G188" s="143" t="s">
        <v>323</v>
      </c>
      <c r="H188" s="144">
        <v>17.86</v>
      </c>
      <c r="I188" s="145"/>
      <c r="J188" s="146">
        <f>ROUND(I188*H188,2)</f>
        <v>0</v>
      </c>
      <c r="K188" s="142" t="s">
        <v>130</v>
      </c>
      <c r="L188" s="35"/>
      <c r="M188" s="147" t="s">
        <v>3</v>
      </c>
      <c r="N188" s="148" t="s">
        <v>46</v>
      </c>
      <c r="O188" s="55"/>
      <c r="P188" s="149">
        <f>O188*H188</f>
        <v>0</v>
      </c>
      <c r="Q188" s="149">
        <v>0</v>
      </c>
      <c r="R188" s="149">
        <f>Q188*H188</f>
        <v>0</v>
      </c>
      <c r="S188" s="149">
        <v>0.025</v>
      </c>
      <c r="T188" s="150">
        <f>S188*H188</f>
        <v>0.4465</v>
      </c>
      <c r="U188" s="34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51" t="s">
        <v>219</v>
      </c>
      <c r="AT188" s="151" t="s">
        <v>126</v>
      </c>
      <c r="AU188" s="151" t="s">
        <v>85</v>
      </c>
      <c r="AY188" s="18" t="s">
        <v>124</v>
      </c>
      <c r="BE188" s="152">
        <f>IF(N188="základní",J188,0)</f>
        <v>0</v>
      </c>
      <c r="BF188" s="152">
        <f>IF(N188="snížená",J188,0)</f>
        <v>0</v>
      </c>
      <c r="BG188" s="152">
        <f>IF(N188="zákl. přenesená",J188,0)</f>
        <v>0</v>
      </c>
      <c r="BH188" s="152">
        <f>IF(N188="sníž. přenesená",J188,0)</f>
        <v>0</v>
      </c>
      <c r="BI188" s="152">
        <f>IF(N188="nulová",J188,0)</f>
        <v>0</v>
      </c>
      <c r="BJ188" s="18" t="s">
        <v>83</v>
      </c>
      <c r="BK188" s="152">
        <f>ROUND(I188*H188,2)</f>
        <v>0</v>
      </c>
      <c r="BL188" s="18" t="s">
        <v>219</v>
      </c>
      <c r="BM188" s="151" t="s">
        <v>329</v>
      </c>
    </row>
    <row r="189" spans="1:47" s="2" customFormat="1" ht="12">
      <c r="A189" s="34"/>
      <c r="B189" s="35"/>
      <c r="C189" s="34"/>
      <c r="D189" s="153" t="s">
        <v>133</v>
      </c>
      <c r="E189" s="34"/>
      <c r="F189" s="154" t="s">
        <v>330</v>
      </c>
      <c r="G189" s="34"/>
      <c r="H189" s="34"/>
      <c r="I189" s="155"/>
      <c r="J189" s="34"/>
      <c r="K189" s="34"/>
      <c r="L189" s="35"/>
      <c r="M189" s="156"/>
      <c r="N189" s="157"/>
      <c r="O189" s="55"/>
      <c r="P189" s="55"/>
      <c r="Q189" s="55"/>
      <c r="R189" s="55"/>
      <c r="S189" s="55"/>
      <c r="T189" s="56"/>
      <c r="U189" s="34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T189" s="18" t="s">
        <v>133</v>
      </c>
      <c r="AU189" s="18" t="s">
        <v>85</v>
      </c>
    </row>
    <row r="190" spans="2:51" s="14" customFormat="1" ht="12">
      <c r="B190" s="166"/>
      <c r="D190" s="159" t="s">
        <v>135</v>
      </c>
      <c r="E190" s="167" t="s">
        <v>3</v>
      </c>
      <c r="F190" s="168" t="s">
        <v>331</v>
      </c>
      <c r="H190" s="169">
        <v>17.86</v>
      </c>
      <c r="I190" s="170"/>
      <c r="L190" s="166"/>
      <c r="M190" s="171"/>
      <c r="N190" s="172"/>
      <c r="O190" s="172"/>
      <c r="P190" s="172"/>
      <c r="Q190" s="172"/>
      <c r="R190" s="172"/>
      <c r="S190" s="172"/>
      <c r="T190" s="173"/>
      <c r="AT190" s="167" t="s">
        <v>135</v>
      </c>
      <c r="AU190" s="167" t="s">
        <v>85</v>
      </c>
      <c r="AV190" s="14" t="s">
        <v>85</v>
      </c>
      <c r="AW190" s="14" t="s">
        <v>36</v>
      </c>
      <c r="AX190" s="14" t="s">
        <v>83</v>
      </c>
      <c r="AY190" s="167" t="s">
        <v>124</v>
      </c>
    </row>
    <row r="191" spans="1:65" s="2" customFormat="1" ht="24.2" customHeight="1">
      <c r="A191" s="34"/>
      <c r="B191" s="139"/>
      <c r="C191" s="140" t="s">
        <v>332</v>
      </c>
      <c r="D191" s="140" t="s">
        <v>126</v>
      </c>
      <c r="E191" s="141" t="s">
        <v>333</v>
      </c>
      <c r="F191" s="142" t="s">
        <v>334</v>
      </c>
      <c r="G191" s="143" t="s">
        <v>323</v>
      </c>
      <c r="H191" s="144">
        <v>4</v>
      </c>
      <c r="I191" s="145"/>
      <c r="J191" s="146">
        <f>ROUND(I191*H191,2)</f>
        <v>0</v>
      </c>
      <c r="K191" s="142" t="s">
        <v>130</v>
      </c>
      <c r="L191" s="35"/>
      <c r="M191" s="147" t="s">
        <v>3</v>
      </c>
      <c r="N191" s="148" t="s">
        <v>46</v>
      </c>
      <c r="O191" s="55"/>
      <c r="P191" s="149">
        <f>O191*H191</f>
        <v>0</v>
      </c>
      <c r="Q191" s="149">
        <v>0</v>
      </c>
      <c r="R191" s="149">
        <f>Q191*H191</f>
        <v>0</v>
      </c>
      <c r="S191" s="149">
        <v>0.003</v>
      </c>
      <c r="T191" s="150">
        <f>S191*H191</f>
        <v>0.012</v>
      </c>
      <c r="U191" s="34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51" t="s">
        <v>219</v>
      </c>
      <c r="AT191" s="151" t="s">
        <v>126</v>
      </c>
      <c r="AU191" s="151" t="s">
        <v>85</v>
      </c>
      <c r="AY191" s="18" t="s">
        <v>124</v>
      </c>
      <c r="BE191" s="152">
        <f>IF(N191="základní",J191,0)</f>
        <v>0</v>
      </c>
      <c r="BF191" s="152">
        <f>IF(N191="snížená",J191,0)</f>
        <v>0</v>
      </c>
      <c r="BG191" s="152">
        <f>IF(N191="zákl. přenesená",J191,0)</f>
        <v>0</v>
      </c>
      <c r="BH191" s="152">
        <f>IF(N191="sníž. přenesená",J191,0)</f>
        <v>0</v>
      </c>
      <c r="BI191" s="152">
        <f>IF(N191="nulová",J191,0)</f>
        <v>0</v>
      </c>
      <c r="BJ191" s="18" t="s">
        <v>83</v>
      </c>
      <c r="BK191" s="152">
        <f>ROUND(I191*H191,2)</f>
        <v>0</v>
      </c>
      <c r="BL191" s="18" t="s">
        <v>219</v>
      </c>
      <c r="BM191" s="151" t="s">
        <v>335</v>
      </c>
    </row>
    <row r="192" spans="1:47" s="2" customFormat="1" ht="12">
      <c r="A192" s="34"/>
      <c r="B192" s="35"/>
      <c r="C192" s="34"/>
      <c r="D192" s="153" t="s">
        <v>133</v>
      </c>
      <c r="E192" s="34"/>
      <c r="F192" s="154" t="s">
        <v>336</v>
      </c>
      <c r="G192" s="34"/>
      <c r="H192" s="34"/>
      <c r="I192" s="155"/>
      <c r="J192" s="34"/>
      <c r="K192" s="34"/>
      <c r="L192" s="35"/>
      <c r="M192" s="156"/>
      <c r="N192" s="157"/>
      <c r="O192" s="55"/>
      <c r="P192" s="55"/>
      <c r="Q192" s="55"/>
      <c r="R192" s="55"/>
      <c r="S192" s="55"/>
      <c r="T192" s="56"/>
      <c r="U192" s="34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T192" s="18" t="s">
        <v>133</v>
      </c>
      <c r="AU192" s="18" t="s">
        <v>85</v>
      </c>
    </row>
    <row r="193" spans="1:65" s="2" customFormat="1" ht="16.5" customHeight="1">
      <c r="A193" s="34"/>
      <c r="B193" s="139"/>
      <c r="C193" s="140" t="s">
        <v>337</v>
      </c>
      <c r="D193" s="140" t="s">
        <v>126</v>
      </c>
      <c r="E193" s="141" t="s">
        <v>338</v>
      </c>
      <c r="F193" s="142" t="s">
        <v>339</v>
      </c>
      <c r="G193" s="143" t="s">
        <v>340</v>
      </c>
      <c r="H193" s="144">
        <v>1</v>
      </c>
      <c r="I193" s="145"/>
      <c r="J193" s="146">
        <f>ROUND(I193*H193,2)</f>
        <v>0</v>
      </c>
      <c r="K193" s="142" t="s">
        <v>341</v>
      </c>
      <c r="L193" s="35"/>
      <c r="M193" s="147" t="s">
        <v>3</v>
      </c>
      <c r="N193" s="148" t="s">
        <v>46</v>
      </c>
      <c r="O193" s="55"/>
      <c r="P193" s="149">
        <f>O193*H193</f>
        <v>0</v>
      </c>
      <c r="Q193" s="149">
        <v>0</v>
      </c>
      <c r="R193" s="149">
        <f>Q193*H193</f>
        <v>0</v>
      </c>
      <c r="S193" s="149">
        <v>0</v>
      </c>
      <c r="T193" s="150">
        <f>S193*H193</f>
        <v>0</v>
      </c>
      <c r="U193" s="34"/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51" t="s">
        <v>219</v>
      </c>
      <c r="AT193" s="151" t="s">
        <v>126</v>
      </c>
      <c r="AU193" s="151" t="s">
        <v>85</v>
      </c>
      <c r="AY193" s="18" t="s">
        <v>124</v>
      </c>
      <c r="BE193" s="152">
        <f>IF(N193="základní",J193,0)</f>
        <v>0</v>
      </c>
      <c r="BF193" s="152">
        <f>IF(N193="snížená",J193,0)</f>
        <v>0</v>
      </c>
      <c r="BG193" s="152">
        <f>IF(N193="zákl. přenesená",J193,0)</f>
        <v>0</v>
      </c>
      <c r="BH193" s="152">
        <f>IF(N193="sníž. přenesená",J193,0)</f>
        <v>0</v>
      </c>
      <c r="BI193" s="152">
        <f>IF(N193="nulová",J193,0)</f>
        <v>0</v>
      </c>
      <c r="BJ193" s="18" t="s">
        <v>83</v>
      </c>
      <c r="BK193" s="152">
        <f>ROUND(I193*H193,2)</f>
        <v>0</v>
      </c>
      <c r="BL193" s="18" t="s">
        <v>219</v>
      </c>
      <c r="BM193" s="151" t="s">
        <v>342</v>
      </c>
    </row>
    <row r="194" spans="2:63" s="12" customFormat="1" ht="22.7" customHeight="1">
      <c r="B194" s="126"/>
      <c r="D194" s="127" t="s">
        <v>74</v>
      </c>
      <c r="E194" s="137" t="s">
        <v>343</v>
      </c>
      <c r="F194" s="137" t="s">
        <v>344</v>
      </c>
      <c r="I194" s="129"/>
      <c r="J194" s="138">
        <f>BK194</f>
        <v>0</v>
      </c>
      <c r="L194" s="126"/>
      <c r="M194" s="131"/>
      <c r="N194" s="132"/>
      <c r="O194" s="132"/>
      <c r="P194" s="133">
        <f>SUM(P195:P200)</f>
        <v>0</v>
      </c>
      <c r="Q194" s="132"/>
      <c r="R194" s="133">
        <f>SUM(R195:R200)</f>
        <v>1.0315100000000001</v>
      </c>
      <c r="S194" s="132"/>
      <c r="T194" s="134">
        <f>SUM(T195:T200)</f>
        <v>0.28008</v>
      </c>
      <c r="AR194" s="127" t="s">
        <v>85</v>
      </c>
      <c r="AT194" s="135" t="s">
        <v>74</v>
      </c>
      <c r="AU194" s="135" t="s">
        <v>83</v>
      </c>
      <c r="AY194" s="127" t="s">
        <v>124</v>
      </c>
      <c r="BK194" s="136">
        <f>SUM(BK195:BK200)</f>
        <v>0</v>
      </c>
    </row>
    <row r="195" spans="1:65" s="2" customFormat="1" ht="33" customHeight="1">
      <c r="A195" s="34"/>
      <c r="B195" s="139"/>
      <c r="C195" s="140" t="s">
        <v>345</v>
      </c>
      <c r="D195" s="140" t="s">
        <v>126</v>
      </c>
      <c r="E195" s="141" t="s">
        <v>346</v>
      </c>
      <c r="F195" s="142" t="s">
        <v>347</v>
      </c>
      <c r="G195" s="143" t="s">
        <v>348</v>
      </c>
      <c r="H195" s="144">
        <v>18</v>
      </c>
      <c r="I195" s="145"/>
      <c r="J195" s="146">
        <f>ROUND(I195*H195,2)</f>
        <v>0</v>
      </c>
      <c r="K195" s="142" t="s">
        <v>130</v>
      </c>
      <c r="L195" s="35"/>
      <c r="M195" s="147" t="s">
        <v>3</v>
      </c>
      <c r="N195" s="148" t="s">
        <v>46</v>
      </c>
      <c r="O195" s="55"/>
      <c r="P195" s="149">
        <f>O195*H195</f>
        <v>0</v>
      </c>
      <c r="Q195" s="149">
        <v>0.00978</v>
      </c>
      <c r="R195" s="149">
        <f>Q195*H195</f>
        <v>0.17604</v>
      </c>
      <c r="S195" s="149">
        <v>0.01556</v>
      </c>
      <c r="T195" s="150">
        <f>S195*H195</f>
        <v>0.28008</v>
      </c>
      <c r="U195" s="34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R195" s="151" t="s">
        <v>219</v>
      </c>
      <c r="AT195" s="151" t="s">
        <v>126</v>
      </c>
      <c r="AU195" s="151" t="s">
        <v>85</v>
      </c>
      <c r="AY195" s="18" t="s">
        <v>124</v>
      </c>
      <c r="BE195" s="152">
        <f>IF(N195="základní",J195,0)</f>
        <v>0</v>
      </c>
      <c r="BF195" s="152">
        <f>IF(N195="snížená",J195,0)</f>
        <v>0</v>
      </c>
      <c r="BG195" s="152">
        <f>IF(N195="zákl. přenesená",J195,0)</f>
        <v>0</v>
      </c>
      <c r="BH195" s="152">
        <f>IF(N195="sníž. přenesená",J195,0)</f>
        <v>0</v>
      </c>
      <c r="BI195" s="152">
        <f>IF(N195="nulová",J195,0)</f>
        <v>0</v>
      </c>
      <c r="BJ195" s="18" t="s">
        <v>83</v>
      </c>
      <c r="BK195" s="152">
        <f>ROUND(I195*H195,2)</f>
        <v>0</v>
      </c>
      <c r="BL195" s="18" t="s">
        <v>219</v>
      </c>
      <c r="BM195" s="151" t="s">
        <v>349</v>
      </c>
    </row>
    <row r="196" spans="1:47" s="2" customFormat="1" ht="12">
      <c r="A196" s="34"/>
      <c r="B196" s="35"/>
      <c r="C196" s="34"/>
      <c r="D196" s="153" t="s">
        <v>133</v>
      </c>
      <c r="E196" s="34"/>
      <c r="F196" s="154" t="s">
        <v>350</v>
      </c>
      <c r="G196" s="34"/>
      <c r="H196" s="34"/>
      <c r="I196" s="155"/>
      <c r="J196" s="34"/>
      <c r="K196" s="34"/>
      <c r="L196" s="35"/>
      <c r="M196" s="156"/>
      <c r="N196" s="157"/>
      <c r="O196" s="55"/>
      <c r="P196" s="55"/>
      <c r="Q196" s="55"/>
      <c r="R196" s="55"/>
      <c r="S196" s="55"/>
      <c r="T196" s="56"/>
      <c r="U196" s="34"/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T196" s="18" t="s">
        <v>133</v>
      </c>
      <c r="AU196" s="18" t="s">
        <v>85</v>
      </c>
    </row>
    <row r="197" spans="1:65" s="2" customFormat="1" ht="16.5" customHeight="1">
      <c r="A197" s="34"/>
      <c r="B197" s="139"/>
      <c r="C197" s="174" t="s">
        <v>351</v>
      </c>
      <c r="D197" s="174" t="s">
        <v>138</v>
      </c>
      <c r="E197" s="175" t="s">
        <v>352</v>
      </c>
      <c r="F197" s="176" t="s">
        <v>353</v>
      </c>
      <c r="G197" s="177" t="s">
        <v>163</v>
      </c>
      <c r="H197" s="178">
        <v>12.221</v>
      </c>
      <c r="I197" s="179"/>
      <c r="J197" s="180">
        <f>ROUND(I197*H197,2)</f>
        <v>0</v>
      </c>
      <c r="K197" s="176" t="s">
        <v>130</v>
      </c>
      <c r="L197" s="181"/>
      <c r="M197" s="182" t="s">
        <v>3</v>
      </c>
      <c r="N197" s="183" t="s">
        <v>46</v>
      </c>
      <c r="O197" s="55"/>
      <c r="P197" s="149">
        <f>O197*H197</f>
        <v>0</v>
      </c>
      <c r="Q197" s="149">
        <v>0.07</v>
      </c>
      <c r="R197" s="149">
        <f>Q197*H197</f>
        <v>0.8554700000000001</v>
      </c>
      <c r="S197" s="149">
        <v>0</v>
      </c>
      <c r="T197" s="150">
        <f>S197*H197</f>
        <v>0</v>
      </c>
      <c r="U197" s="34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R197" s="151" t="s">
        <v>282</v>
      </c>
      <c r="AT197" s="151" t="s">
        <v>138</v>
      </c>
      <c r="AU197" s="151" t="s">
        <v>85</v>
      </c>
      <c r="AY197" s="18" t="s">
        <v>124</v>
      </c>
      <c r="BE197" s="152">
        <f>IF(N197="základní",J197,0)</f>
        <v>0</v>
      </c>
      <c r="BF197" s="152">
        <f>IF(N197="snížená",J197,0)</f>
        <v>0</v>
      </c>
      <c r="BG197" s="152">
        <f>IF(N197="zákl. přenesená",J197,0)</f>
        <v>0</v>
      </c>
      <c r="BH197" s="152">
        <f>IF(N197="sníž. přenesená",J197,0)</f>
        <v>0</v>
      </c>
      <c r="BI197" s="152">
        <f>IF(N197="nulová",J197,0)</f>
        <v>0</v>
      </c>
      <c r="BJ197" s="18" t="s">
        <v>83</v>
      </c>
      <c r="BK197" s="152">
        <f>ROUND(I197*H197,2)</f>
        <v>0</v>
      </c>
      <c r="BL197" s="18" t="s">
        <v>219</v>
      </c>
      <c r="BM197" s="151" t="s">
        <v>354</v>
      </c>
    </row>
    <row r="198" spans="2:51" s="14" customFormat="1" ht="12">
      <c r="B198" s="166"/>
      <c r="D198" s="159" t="s">
        <v>135</v>
      </c>
      <c r="F198" s="168" t="s">
        <v>355</v>
      </c>
      <c r="H198" s="169">
        <v>12.221</v>
      </c>
      <c r="I198" s="170"/>
      <c r="L198" s="166"/>
      <c r="M198" s="171"/>
      <c r="N198" s="172"/>
      <c r="O198" s="172"/>
      <c r="P198" s="172"/>
      <c r="Q198" s="172"/>
      <c r="R198" s="172"/>
      <c r="S198" s="172"/>
      <c r="T198" s="173"/>
      <c r="AT198" s="167" t="s">
        <v>135</v>
      </c>
      <c r="AU198" s="167" t="s">
        <v>85</v>
      </c>
      <c r="AV198" s="14" t="s">
        <v>85</v>
      </c>
      <c r="AW198" s="14" t="s">
        <v>4</v>
      </c>
      <c r="AX198" s="14" t="s">
        <v>83</v>
      </c>
      <c r="AY198" s="167" t="s">
        <v>124</v>
      </c>
    </row>
    <row r="199" spans="1:65" s="2" customFormat="1" ht="44.25" customHeight="1">
      <c r="A199" s="34"/>
      <c r="B199" s="139"/>
      <c r="C199" s="140" t="s">
        <v>356</v>
      </c>
      <c r="D199" s="140" t="s">
        <v>126</v>
      </c>
      <c r="E199" s="141" t="s">
        <v>357</v>
      </c>
      <c r="F199" s="142" t="s">
        <v>358</v>
      </c>
      <c r="G199" s="143" t="s">
        <v>141</v>
      </c>
      <c r="H199" s="144">
        <v>1.032</v>
      </c>
      <c r="I199" s="145"/>
      <c r="J199" s="146">
        <f>ROUND(I199*H199,2)</f>
        <v>0</v>
      </c>
      <c r="K199" s="142" t="s">
        <v>130</v>
      </c>
      <c r="L199" s="35"/>
      <c r="M199" s="147" t="s">
        <v>3</v>
      </c>
      <c r="N199" s="148" t="s">
        <v>46</v>
      </c>
      <c r="O199" s="55"/>
      <c r="P199" s="149">
        <f>O199*H199</f>
        <v>0</v>
      </c>
      <c r="Q199" s="149">
        <v>0</v>
      </c>
      <c r="R199" s="149">
        <f>Q199*H199</f>
        <v>0</v>
      </c>
      <c r="S199" s="149">
        <v>0</v>
      </c>
      <c r="T199" s="150">
        <f>S199*H199</f>
        <v>0</v>
      </c>
      <c r="U199" s="34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R199" s="151" t="s">
        <v>219</v>
      </c>
      <c r="AT199" s="151" t="s">
        <v>126</v>
      </c>
      <c r="AU199" s="151" t="s">
        <v>85</v>
      </c>
      <c r="AY199" s="18" t="s">
        <v>124</v>
      </c>
      <c r="BE199" s="152">
        <f>IF(N199="základní",J199,0)</f>
        <v>0</v>
      </c>
      <c r="BF199" s="152">
        <f>IF(N199="snížená",J199,0)</f>
        <v>0</v>
      </c>
      <c r="BG199" s="152">
        <f>IF(N199="zákl. přenesená",J199,0)</f>
        <v>0</v>
      </c>
      <c r="BH199" s="152">
        <f>IF(N199="sníž. přenesená",J199,0)</f>
        <v>0</v>
      </c>
      <c r="BI199" s="152">
        <f>IF(N199="nulová",J199,0)</f>
        <v>0</v>
      </c>
      <c r="BJ199" s="18" t="s">
        <v>83</v>
      </c>
      <c r="BK199" s="152">
        <f>ROUND(I199*H199,2)</f>
        <v>0</v>
      </c>
      <c r="BL199" s="18" t="s">
        <v>219</v>
      </c>
      <c r="BM199" s="151" t="s">
        <v>359</v>
      </c>
    </row>
    <row r="200" spans="1:47" s="2" customFormat="1" ht="12">
      <c r="A200" s="34"/>
      <c r="B200" s="35"/>
      <c r="C200" s="34"/>
      <c r="D200" s="153" t="s">
        <v>133</v>
      </c>
      <c r="E200" s="34"/>
      <c r="F200" s="154" t="s">
        <v>360</v>
      </c>
      <c r="G200" s="34"/>
      <c r="H200" s="34"/>
      <c r="I200" s="155"/>
      <c r="J200" s="34"/>
      <c r="K200" s="34"/>
      <c r="L200" s="35"/>
      <c r="M200" s="156"/>
      <c r="N200" s="157"/>
      <c r="O200" s="55"/>
      <c r="P200" s="55"/>
      <c r="Q200" s="55"/>
      <c r="R200" s="55"/>
      <c r="S200" s="55"/>
      <c r="T200" s="56"/>
      <c r="U200" s="34"/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T200" s="18" t="s">
        <v>133</v>
      </c>
      <c r="AU200" s="18" t="s">
        <v>85</v>
      </c>
    </row>
    <row r="201" spans="2:63" s="12" customFormat="1" ht="22.7" customHeight="1">
      <c r="B201" s="126"/>
      <c r="D201" s="127" t="s">
        <v>74</v>
      </c>
      <c r="E201" s="137" t="s">
        <v>361</v>
      </c>
      <c r="F201" s="137" t="s">
        <v>362</v>
      </c>
      <c r="I201" s="129"/>
      <c r="J201" s="138">
        <f>BK201</f>
        <v>0</v>
      </c>
      <c r="L201" s="126"/>
      <c r="M201" s="131"/>
      <c r="N201" s="132"/>
      <c r="O201" s="132"/>
      <c r="P201" s="133">
        <f>SUM(P202:P209)</f>
        <v>0</v>
      </c>
      <c r="Q201" s="132"/>
      <c r="R201" s="133">
        <f>SUM(R202:R209)</f>
        <v>0.0052992000000000004</v>
      </c>
      <c r="S201" s="132"/>
      <c r="T201" s="134">
        <f>SUM(T202:T209)</f>
        <v>0</v>
      </c>
      <c r="AR201" s="127" t="s">
        <v>85</v>
      </c>
      <c r="AT201" s="135" t="s">
        <v>74</v>
      </c>
      <c r="AU201" s="135" t="s">
        <v>83</v>
      </c>
      <c r="AY201" s="127" t="s">
        <v>124</v>
      </c>
      <c r="BK201" s="136">
        <f>SUM(BK202:BK209)</f>
        <v>0</v>
      </c>
    </row>
    <row r="202" spans="1:65" s="2" customFormat="1" ht="37.7" customHeight="1">
      <c r="A202" s="34"/>
      <c r="B202" s="139"/>
      <c r="C202" s="140" t="s">
        <v>363</v>
      </c>
      <c r="D202" s="140" t="s">
        <v>126</v>
      </c>
      <c r="E202" s="141" t="s">
        <v>364</v>
      </c>
      <c r="F202" s="142" t="s">
        <v>365</v>
      </c>
      <c r="G202" s="143" t="s">
        <v>163</v>
      </c>
      <c r="H202" s="144">
        <v>11.04</v>
      </c>
      <c r="I202" s="145"/>
      <c r="J202" s="146">
        <f>ROUND(I202*H202,2)</f>
        <v>0</v>
      </c>
      <c r="K202" s="142" t="s">
        <v>130</v>
      </c>
      <c r="L202" s="35"/>
      <c r="M202" s="147" t="s">
        <v>3</v>
      </c>
      <c r="N202" s="148" t="s">
        <v>46</v>
      </c>
      <c r="O202" s="55"/>
      <c r="P202" s="149">
        <f>O202*H202</f>
        <v>0</v>
      </c>
      <c r="Q202" s="149">
        <v>7E-05</v>
      </c>
      <c r="R202" s="149">
        <f>Q202*H202</f>
        <v>0.0007727999999999999</v>
      </c>
      <c r="S202" s="149">
        <v>0</v>
      </c>
      <c r="T202" s="150">
        <f>S202*H202</f>
        <v>0</v>
      </c>
      <c r="U202" s="34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51" t="s">
        <v>219</v>
      </c>
      <c r="AT202" s="151" t="s">
        <v>126</v>
      </c>
      <c r="AU202" s="151" t="s">
        <v>85</v>
      </c>
      <c r="AY202" s="18" t="s">
        <v>124</v>
      </c>
      <c r="BE202" s="152">
        <f>IF(N202="základní",J202,0)</f>
        <v>0</v>
      </c>
      <c r="BF202" s="152">
        <f>IF(N202="snížená",J202,0)</f>
        <v>0</v>
      </c>
      <c r="BG202" s="152">
        <f>IF(N202="zákl. přenesená",J202,0)</f>
        <v>0</v>
      </c>
      <c r="BH202" s="152">
        <f>IF(N202="sníž. přenesená",J202,0)</f>
        <v>0</v>
      </c>
      <c r="BI202" s="152">
        <f>IF(N202="nulová",J202,0)</f>
        <v>0</v>
      </c>
      <c r="BJ202" s="18" t="s">
        <v>83</v>
      </c>
      <c r="BK202" s="152">
        <f>ROUND(I202*H202,2)</f>
        <v>0</v>
      </c>
      <c r="BL202" s="18" t="s">
        <v>219</v>
      </c>
      <c r="BM202" s="151" t="s">
        <v>366</v>
      </c>
    </row>
    <row r="203" spans="1:47" s="2" customFormat="1" ht="12">
      <c r="A203" s="34"/>
      <c r="B203" s="35"/>
      <c r="C203" s="34"/>
      <c r="D203" s="153" t="s">
        <v>133</v>
      </c>
      <c r="E203" s="34"/>
      <c r="F203" s="154" t="s">
        <v>367</v>
      </c>
      <c r="G203" s="34"/>
      <c r="H203" s="34"/>
      <c r="I203" s="155"/>
      <c r="J203" s="34"/>
      <c r="K203" s="34"/>
      <c r="L203" s="35"/>
      <c r="M203" s="156"/>
      <c r="N203" s="157"/>
      <c r="O203" s="55"/>
      <c r="P203" s="55"/>
      <c r="Q203" s="55"/>
      <c r="R203" s="55"/>
      <c r="S203" s="55"/>
      <c r="T203" s="56"/>
      <c r="U203" s="34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T203" s="18" t="s">
        <v>133</v>
      </c>
      <c r="AU203" s="18" t="s">
        <v>85</v>
      </c>
    </row>
    <row r="204" spans="2:51" s="14" customFormat="1" ht="12">
      <c r="B204" s="166"/>
      <c r="D204" s="159" t="s">
        <v>135</v>
      </c>
      <c r="E204" s="167" t="s">
        <v>3</v>
      </c>
      <c r="F204" s="168" t="s">
        <v>368</v>
      </c>
      <c r="H204" s="169">
        <v>11.04</v>
      </c>
      <c r="I204" s="170"/>
      <c r="L204" s="166"/>
      <c r="M204" s="171"/>
      <c r="N204" s="172"/>
      <c r="O204" s="172"/>
      <c r="P204" s="172"/>
      <c r="Q204" s="172"/>
      <c r="R204" s="172"/>
      <c r="S204" s="172"/>
      <c r="T204" s="173"/>
      <c r="AT204" s="167" t="s">
        <v>135</v>
      </c>
      <c r="AU204" s="167" t="s">
        <v>85</v>
      </c>
      <c r="AV204" s="14" t="s">
        <v>85</v>
      </c>
      <c r="AW204" s="14" t="s">
        <v>36</v>
      </c>
      <c r="AX204" s="14" t="s">
        <v>83</v>
      </c>
      <c r="AY204" s="167" t="s">
        <v>124</v>
      </c>
    </row>
    <row r="205" spans="1:65" s="2" customFormat="1" ht="24.2" customHeight="1">
      <c r="A205" s="34"/>
      <c r="B205" s="139"/>
      <c r="C205" s="140" t="s">
        <v>369</v>
      </c>
      <c r="D205" s="140" t="s">
        <v>126</v>
      </c>
      <c r="E205" s="141" t="s">
        <v>370</v>
      </c>
      <c r="F205" s="142" t="s">
        <v>371</v>
      </c>
      <c r="G205" s="143" t="s">
        <v>163</v>
      </c>
      <c r="H205" s="144">
        <v>11.04</v>
      </c>
      <c r="I205" s="145"/>
      <c r="J205" s="146">
        <f>ROUND(I205*H205,2)</f>
        <v>0</v>
      </c>
      <c r="K205" s="142" t="s">
        <v>130</v>
      </c>
      <c r="L205" s="35"/>
      <c r="M205" s="147" t="s">
        <v>3</v>
      </c>
      <c r="N205" s="148" t="s">
        <v>46</v>
      </c>
      <c r="O205" s="55"/>
      <c r="P205" s="149">
        <f>O205*H205</f>
        <v>0</v>
      </c>
      <c r="Q205" s="149">
        <v>0.00017</v>
      </c>
      <c r="R205" s="149">
        <f>Q205*H205</f>
        <v>0.0018768</v>
      </c>
      <c r="S205" s="149">
        <v>0</v>
      </c>
      <c r="T205" s="150">
        <f>S205*H205</f>
        <v>0</v>
      </c>
      <c r="U205" s="34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51" t="s">
        <v>219</v>
      </c>
      <c r="AT205" s="151" t="s">
        <v>126</v>
      </c>
      <c r="AU205" s="151" t="s">
        <v>85</v>
      </c>
      <c r="AY205" s="18" t="s">
        <v>124</v>
      </c>
      <c r="BE205" s="152">
        <f>IF(N205="základní",J205,0)</f>
        <v>0</v>
      </c>
      <c r="BF205" s="152">
        <f>IF(N205="snížená",J205,0)</f>
        <v>0</v>
      </c>
      <c r="BG205" s="152">
        <f>IF(N205="zákl. přenesená",J205,0)</f>
        <v>0</v>
      </c>
      <c r="BH205" s="152">
        <f>IF(N205="sníž. přenesená",J205,0)</f>
        <v>0</v>
      </c>
      <c r="BI205" s="152">
        <f>IF(N205="nulová",J205,0)</f>
        <v>0</v>
      </c>
      <c r="BJ205" s="18" t="s">
        <v>83</v>
      </c>
      <c r="BK205" s="152">
        <f>ROUND(I205*H205,2)</f>
        <v>0</v>
      </c>
      <c r="BL205" s="18" t="s">
        <v>219</v>
      </c>
      <c r="BM205" s="151" t="s">
        <v>372</v>
      </c>
    </row>
    <row r="206" spans="1:47" s="2" customFormat="1" ht="12">
      <c r="A206" s="34"/>
      <c r="B206" s="35"/>
      <c r="C206" s="34"/>
      <c r="D206" s="153" t="s">
        <v>133</v>
      </c>
      <c r="E206" s="34"/>
      <c r="F206" s="154" t="s">
        <v>373</v>
      </c>
      <c r="G206" s="34"/>
      <c r="H206" s="34"/>
      <c r="I206" s="155"/>
      <c r="J206" s="34"/>
      <c r="K206" s="34"/>
      <c r="L206" s="35"/>
      <c r="M206" s="156"/>
      <c r="N206" s="157"/>
      <c r="O206" s="55"/>
      <c r="P206" s="55"/>
      <c r="Q206" s="55"/>
      <c r="R206" s="55"/>
      <c r="S206" s="55"/>
      <c r="T206" s="56"/>
      <c r="U206" s="34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T206" s="18" t="s">
        <v>133</v>
      </c>
      <c r="AU206" s="18" t="s">
        <v>85</v>
      </c>
    </row>
    <row r="207" spans="1:65" s="2" customFormat="1" ht="24.2" customHeight="1">
      <c r="A207" s="34"/>
      <c r="B207" s="139"/>
      <c r="C207" s="140" t="s">
        <v>374</v>
      </c>
      <c r="D207" s="140" t="s">
        <v>126</v>
      </c>
      <c r="E207" s="141" t="s">
        <v>375</v>
      </c>
      <c r="F207" s="142" t="s">
        <v>376</v>
      </c>
      <c r="G207" s="143" t="s">
        <v>163</v>
      </c>
      <c r="H207" s="144">
        <v>22.08</v>
      </c>
      <c r="I207" s="145"/>
      <c r="J207" s="146">
        <f>ROUND(I207*H207,2)</f>
        <v>0</v>
      </c>
      <c r="K207" s="142" t="s">
        <v>130</v>
      </c>
      <c r="L207" s="35"/>
      <c r="M207" s="147" t="s">
        <v>3</v>
      </c>
      <c r="N207" s="148" t="s">
        <v>46</v>
      </c>
      <c r="O207" s="55"/>
      <c r="P207" s="149">
        <f>O207*H207</f>
        <v>0</v>
      </c>
      <c r="Q207" s="149">
        <v>0.00012</v>
      </c>
      <c r="R207" s="149">
        <f>Q207*H207</f>
        <v>0.0026496</v>
      </c>
      <c r="S207" s="149">
        <v>0</v>
      </c>
      <c r="T207" s="150">
        <f>S207*H207</f>
        <v>0</v>
      </c>
      <c r="U207" s="34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51" t="s">
        <v>219</v>
      </c>
      <c r="AT207" s="151" t="s">
        <v>126</v>
      </c>
      <c r="AU207" s="151" t="s">
        <v>85</v>
      </c>
      <c r="AY207" s="18" t="s">
        <v>124</v>
      </c>
      <c r="BE207" s="152">
        <f>IF(N207="základní",J207,0)</f>
        <v>0</v>
      </c>
      <c r="BF207" s="152">
        <f>IF(N207="snížená",J207,0)</f>
        <v>0</v>
      </c>
      <c r="BG207" s="152">
        <f>IF(N207="zákl. přenesená",J207,0)</f>
        <v>0</v>
      </c>
      <c r="BH207" s="152">
        <f>IF(N207="sníž. přenesená",J207,0)</f>
        <v>0</v>
      </c>
      <c r="BI207" s="152">
        <f>IF(N207="nulová",J207,0)</f>
        <v>0</v>
      </c>
      <c r="BJ207" s="18" t="s">
        <v>83</v>
      </c>
      <c r="BK207" s="152">
        <f>ROUND(I207*H207,2)</f>
        <v>0</v>
      </c>
      <c r="BL207" s="18" t="s">
        <v>219</v>
      </c>
      <c r="BM207" s="151" t="s">
        <v>377</v>
      </c>
    </row>
    <row r="208" spans="1:47" s="2" customFormat="1" ht="12">
      <c r="A208" s="34"/>
      <c r="B208" s="35"/>
      <c r="C208" s="34"/>
      <c r="D208" s="153" t="s">
        <v>133</v>
      </c>
      <c r="E208" s="34"/>
      <c r="F208" s="154" t="s">
        <v>378</v>
      </c>
      <c r="G208" s="34"/>
      <c r="H208" s="34"/>
      <c r="I208" s="155"/>
      <c r="J208" s="34"/>
      <c r="K208" s="34"/>
      <c r="L208" s="35"/>
      <c r="M208" s="156"/>
      <c r="N208" s="157"/>
      <c r="O208" s="55"/>
      <c r="P208" s="55"/>
      <c r="Q208" s="55"/>
      <c r="R208" s="55"/>
      <c r="S208" s="55"/>
      <c r="T208" s="56"/>
      <c r="U208" s="34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T208" s="18" t="s">
        <v>133</v>
      </c>
      <c r="AU208" s="18" t="s">
        <v>85</v>
      </c>
    </row>
    <row r="209" spans="2:51" s="14" customFormat="1" ht="12">
      <c r="B209" s="166"/>
      <c r="D209" s="159" t="s">
        <v>135</v>
      </c>
      <c r="E209" s="167" t="s">
        <v>3</v>
      </c>
      <c r="F209" s="168" t="s">
        <v>379</v>
      </c>
      <c r="H209" s="169">
        <v>22.08</v>
      </c>
      <c r="I209" s="170"/>
      <c r="L209" s="166"/>
      <c r="M209" s="192"/>
      <c r="N209" s="193"/>
      <c r="O209" s="193"/>
      <c r="P209" s="193"/>
      <c r="Q209" s="193"/>
      <c r="R209" s="193"/>
      <c r="S209" s="193"/>
      <c r="T209" s="194"/>
      <c r="AT209" s="167" t="s">
        <v>135</v>
      </c>
      <c r="AU209" s="167" t="s">
        <v>85</v>
      </c>
      <c r="AV209" s="14" t="s">
        <v>85</v>
      </c>
      <c r="AW209" s="14" t="s">
        <v>36</v>
      </c>
      <c r="AX209" s="14" t="s">
        <v>83</v>
      </c>
      <c r="AY209" s="167" t="s">
        <v>124</v>
      </c>
    </row>
    <row r="210" spans="1:31" s="2" customFormat="1" ht="6.95" customHeight="1">
      <c r="A210" s="34"/>
      <c r="B210" s="44"/>
      <c r="C210" s="45"/>
      <c r="D210" s="45"/>
      <c r="E210" s="45"/>
      <c r="F210" s="45"/>
      <c r="G210" s="45"/>
      <c r="H210" s="45"/>
      <c r="I210" s="45"/>
      <c r="J210" s="45"/>
      <c r="K210" s="45"/>
      <c r="L210" s="35"/>
      <c r="M210" s="34"/>
      <c r="O210" s="34"/>
      <c r="P210" s="34"/>
      <c r="Q210" s="34"/>
      <c r="R210" s="34"/>
      <c r="S210" s="34"/>
      <c r="T210" s="34"/>
      <c r="U210" s="34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</row>
  </sheetData>
  <autoFilter ref="C91:K209"/>
  <mergeCells count="9">
    <mergeCell ref="E50:H50"/>
    <mergeCell ref="E82:H82"/>
    <mergeCell ref="E84:H84"/>
    <mergeCell ref="L2:V2"/>
    <mergeCell ref="E7:H7"/>
    <mergeCell ref="E9:H9"/>
    <mergeCell ref="E18:H18"/>
    <mergeCell ref="E27:H27"/>
    <mergeCell ref="E48:H48"/>
  </mergeCells>
  <hyperlinks>
    <hyperlink ref="F96" r:id="rId1" display="https://podminky.urs.cz/item/CS_URS_2021_02/122251103"/>
    <hyperlink ref="F102" r:id="rId2" display="https://podminky.urs.cz/item/CS_URS_2021_02/162751117"/>
    <hyperlink ref="F104" r:id="rId3" display="https://podminky.urs.cz/item/CS_URS_2021_02/162751119"/>
    <hyperlink ref="F107" r:id="rId4" display="https://podminky.urs.cz/item/CS_URS_2021_02/174151101"/>
    <hyperlink ref="F109" r:id="rId5" display="https://podminky.urs.cz/item/CS_URS_2021_02/181411141"/>
    <hyperlink ref="F113" r:id="rId6" display="https://podminky.urs.cz/item/CS_URS_2021_02/181912111"/>
    <hyperlink ref="F117" r:id="rId7" display="https://podminky.urs.cz/item/CS_URS_2021_02/342272235"/>
    <hyperlink ref="F121" r:id="rId8" display="https://podminky.urs.cz/item/CS_URS_2021_02/451577877"/>
    <hyperlink ref="F125" r:id="rId9" display="https://podminky.urs.cz/item/CS_URS_2021_02/622151001"/>
    <hyperlink ref="F128" r:id="rId10" display="https://podminky.urs.cz/item/CS_URS_2021_02/622211001"/>
    <hyperlink ref="F133" r:id="rId11" display="https://podminky.urs.cz/item/CS_URS_2021_02/622211041"/>
    <hyperlink ref="F138" r:id="rId12" display="https://podminky.urs.cz/item/CS_URS_2021_02/622511112"/>
    <hyperlink ref="F141" r:id="rId13" display="https://podminky.urs.cz/item/CS_URS_2021_02/637211121"/>
    <hyperlink ref="F144" r:id="rId14" display="https://podminky.urs.cz/item/CS_URS_2021_02/981013716"/>
    <hyperlink ref="F148" r:id="rId15" display="https://podminky.urs.cz/item/CS_URS_2021_02/997006512"/>
    <hyperlink ref="F150" r:id="rId16" display="https://podminky.urs.cz/item/CS_URS_2021_02/997006519"/>
    <hyperlink ref="F153" r:id="rId17" display="https://podminky.urs.cz/item/CS_URS_2021_02/997006551"/>
    <hyperlink ref="F155" r:id="rId18" display="https://podminky.urs.cz/item/CS_URS_2021_02/997013862"/>
    <hyperlink ref="F158" r:id="rId19" display="https://podminky.urs.cz/item/CS_URS_2021_02/998011001"/>
    <hyperlink ref="F162" r:id="rId20" display="https://podminky.urs.cz/item/CS_URS_2021_02/711112001"/>
    <hyperlink ref="F171" r:id="rId21" display="https://podminky.urs.cz/item/CS_URS_2021_02/711142559"/>
    <hyperlink ref="F175" r:id="rId22" display="https://podminky.urs.cz/item/CS_URS_2021_02/711161273"/>
    <hyperlink ref="F179" r:id="rId23" display="https://podminky.urs.cz/item/CS_URS_2021_02/711192101"/>
    <hyperlink ref="F184" r:id="rId24" display="https://podminky.urs.cz/item/CS_URS_2021_02/998711101"/>
    <hyperlink ref="F187" r:id="rId25" display="https://podminky.urs.cz/item/CS_URS_2021_02/767161126"/>
    <hyperlink ref="F189" r:id="rId26" display="https://podminky.urs.cz/item/CS_URS_2021_02/767161834"/>
    <hyperlink ref="F192" r:id="rId27" display="https://podminky.urs.cz/item/CS_URS_2021_02/767161871"/>
    <hyperlink ref="F196" r:id="rId28" display="https://podminky.urs.cz/item/CS_URS_2021_02/771551912"/>
    <hyperlink ref="F200" r:id="rId29" display="https://podminky.urs.cz/item/CS_URS_2021_02/998771101"/>
    <hyperlink ref="F203" r:id="rId30" display="https://podminky.urs.cz/item/CS_URS_2021_02/783301303"/>
    <hyperlink ref="F206" r:id="rId31" display="https://podminky.urs.cz/item/CS_URS_2021_02/783314201"/>
    <hyperlink ref="F208" r:id="rId32" display="https://podminky.urs.cz/item/CS_URS_2021_02/783317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06"/>
  <sheetViews>
    <sheetView showGridLines="0" tabSelected="1" workbookViewId="0" topLeftCell="A49">
      <selection activeCell="W80" sqref="W80"/>
    </sheetView>
  </sheetViews>
  <sheetFormatPr defaultColWidth="12.00390625" defaultRowHeight="12"/>
  <cols>
    <col min="1" max="1" width="8.140625" style="1" customWidth="1"/>
    <col min="2" max="2" width="1.1484375" style="1" customWidth="1"/>
    <col min="3" max="4" width="4.140625" style="1" customWidth="1"/>
    <col min="5" max="5" width="17.140625" style="1" customWidth="1"/>
    <col min="6" max="6" width="50.7109375" style="1" customWidth="1"/>
    <col min="7" max="7" width="7.421875" style="1" customWidth="1"/>
    <col min="8" max="8" width="14.00390625" style="1" customWidth="1"/>
    <col min="9" max="9" width="15.7109375" style="1" customWidth="1"/>
    <col min="10" max="11" width="22.140625" style="1" customWidth="1"/>
    <col min="12" max="12" width="9.140625" style="1" customWidth="1"/>
    <col min="13" max="13" width="10.7109375" style="1" hidden="1" customWidth="1"/>
    <col min="14" max="14" width="9.140625" style="1" hidden="1" customWidth="1"/>
    <col min="15" max="20" width="14.140625" style="1" hidden="1" customWidth="1"/>
    <col min="21" max="21" width="16.140625" style="1" hidden="1" customWidth="1"/>
    <col min="22" max="22" width="12.140625" style="1" customWidth="1"/>
    <col min="23" max="23" width="16.140625" style="1" customWidth="1"/>
    <col min="24" max="24" width="12.1406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140625" style="1" customWidth="1"/>
    <col min="29" max="29" width="11.00390625" style="1" customWidth="1"/>
    <col min="30" max="30" width="15.00390625" style="1" customWidth="1"/>
    <col min="31" max="31" width="16.140625" style="1" customWidth="1"/>
    <col min="44" max="65" width="9.140625" style="1" hidden="1" customWidth="1"/>
  </cols>
  <sheetData>
    <row r="1" ht="12"/>
    <row r="2" spans="12:46" s="1" customFormat="1" ht="36.95" customHeight="1">
      <c r="L2" s="292" t="s">
        <v>6</v>
      </c>
      <c r="M2" s="293"/>
      <c r="N2" s="293"/>
      <c r="O2" s="293"/>
      <c r="P2" s="293"/>
      <c r="Q2" s="293"/>
      <c r="R2" s="293"/>
      <c r="S2" s="293"/>
      <c r="T2" s="293"/>
      <c r="U2" s="293"/>
      <c r="V2" s="293"/>
      <c r="AT2" s="18" t="s">
        <v>88</v>
      </c>
    </row>
    <row r="3" spans="2:46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85</v>
      </c>
    </row>
    <row r="4" spans="2:46" s="1" customFormat="1" ht="24.95" customHeight="1">
      <c r="B4" s="21"/>
      <c r="D4" s="22" t="s">
        <v>89</v>
      </c>
      <c r="L4" s="21"/>
      <c r="M4" s="90" t="s">
        <v>11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28" t="s">
        <v>17</v>
      </c>
      <c r="L6" s="21"/>
    </row>
    <row r="7" spans="2:12" s="1" customFormat="1" ht="16.5" customHeight="1">
      <c r="B7" s="21"/>
      <c r="E7" s="331" t="str">
        <f>'Rekapitulace stavby'!K6</f>
        <v>Úprava objektu MŠ Volgogradská 4</v>
      </c>
      <c r="F7" s="332"/>
      <c r="G7" s="332"/>
      <c r="H7" s="332"/>
      <c r="L7" s="21"/>
    </row>
    <row r="8" spans="1:31" s="2" customFormat="1" ht="12" customHeight="1">
      <c r="A8" s="34"/>
      <c r="B8" s="35"/>
      <c r="C8" s="34"/>
      <c r="D8" s="28" t="s">
        <v>90</v>
      </c>
      <c r="E8" s="34"/>
      <c r="F8" s="34"/>
      <c r="G8" s="34"/>
      <c r="H8" s="34"/>
      <c r="I8" s="34"/>
      <c r="J8" s="34"/>
      <c r="K8" s="34"/>
      <c r="L8" s="9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5"/>
      <c r="C9" s="34"/>
      <c r="D9" s="34"/>
      <c r="E9" s="303" t="s">
        <v>380</v>
      </c>
      <c r="F9" s="330"/>
      <c r="G9" s="330"/>
      <c r="H9" s="330"/>
      <c r="I9" s="34"/>
      <c r="J9" s="34"/>
      <c r="K9" s="34"/>
      <c r="L9" s="9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2">
      <c r="A10" s="34"/>
      <c r="B10" s="35"/>
      <c r="C10" s="34"/>
      <c r="D10" s="34"/>
      <c r="E10" s="34"/>
      <c r="F10" s="34"/>
      <c r="G10" s="34"/>
      <c r="H10" s="34"/>
      <c r="I10" s="34"/>
      <c r="J10" s="34"/>
      <c r="K10" s="34"/>
      <c r="L10" s="9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5"/>
      <c r="C11" s="34"/>
      <c r="D11" s="28" t="s">
        <v>19</v>
      </c>
      <c r="E11" s="34"/>
      <c r="F11" s="26" t="s">
        <v>20</v>
      </c>
      <c r="G11" s="34"/>
      <c r="H11" s="34"/>
      <c r="I11" s="28" t="s">
        <v>21</v>
      </c>
      <c r="J11" s="26" t="s">
        <v>3</v>
      </c>
      <c r="K11" s="34"/>
      <c r="L11" s="9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5"/>
      <c r="C12" s="34"/>
      <c r="D12" s="28" t="s">
        <v>22</v>
      </c>
      <c r="E12" s="34"/>
      <c r="F12" s="26" t="s">
        <v>23</v>
      </c>
      <c r="G12" s="34"/>
      <c r="H12" s="34"/>
      <c r="I12" s="28" t="s">
        <v>24</v>
      </c>
      <c r="J12" s="52" t="str">
        <f>'Rekapitulace stavby'!AN8</f>
        <v>28. 7. 2021</v>
      </c>
      <c r="K12" s="34"/>
      <c r="L12" s="9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21.75" customHeight="1">
      <c r="A13" s="34"/>
      <c r="B13" s="35"/>
      <c r="C13" s="34"/>
      <c r="D13" s="25" t="s">
        <v>26</v>
      </c>
      <c r="E13" s="34"/>
      <c r="F13" s="30" t="s">
        <v>27</v>
      </c>
      <c r="G13" s="34"/>
      <c r="H13" s="34"/>
      <c r="I13" s="34"/>
      <c r="J13" s="34"/>
      <c r="K13" s="34"/>
      <c r="L13" s="9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5"/>
      <c r="C14" s="34"/>
      <c r="D14" s="28" t="s">
        <v>28</v>
      </c>
      <c r="E14" s="34"/>
      <c r="F14" s="34"/>
      <c r="G14" s="34"/>
      <c r="H14" s="34"/>
      <c r="I14" s="28" t="s">
        <v>29</v>
      </c>
      <c r="J14" s="26" t="s">
        <v>3</v>
      </c>
      <c r="K14" s="34"/>
      <c r="L14" s="9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5"/>
      <c r="C15" s="34"/>
      <c r="D15" s="34"/>
      <c r="E15" s="26" t="s">
        <v>30</v>
      </c>
      <c r="F15" s="34"/>
      <c r="G15" s="34"/>
      <c r="H15" s="34"/>
      <c r="I15" s="28" t="s">
        <v>31</v>
      </c>
      <c r="J15" s="26" t="s">
        <v>3</v>
      </c>
      <c r="K15" s="34"/>
      <c r="L15" s="9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5"/>
      <c r="C16" s="34"/>
      <c r="D16" s="34"/>
      <c r="E16" s="34"/>
      <c r="F16" s="34"/>
      <c r="G16" s="34"/>
      <c r="H16" s="34"/>
      <c r="I16" s="34"/>
      <c r="J16" s="34"/>
      <c r="K16" s="34"/>
      <c r="L16" s="9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5"/>
      <c r="C17" s="34"/>
      <c r="D17" s="28" t="s">
        <v>32</v>
      </c>
      <c r="E17" s="34"/>
      <c r="F17" s="34"/>
      <c r="G17" s="34"/>
      <c r="H17" s="34"/>
      <c r="I17" s="28" t="s">
        <v>29</v>
      </c>
      <c r="J17" s="29" t="str">
        <f>'Rekapitulace stavby'!AN13</f>
        <v>Vyplň údaj</v>
      </c>
      <c r="K17" s="34"/>
      <c r="L17" s="9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5"/>
      <c r="C18" s="34"/>
      <c r="D18" s="34"/>
      <c r="E18" s="333" t="str">
        <f>'Rekapitulace stavby'!E14</f>
        <v>Vyplň údaj</v>
      </c>
      <c r="F18" s="322"/>
      <c r="G18" s="322"/>
      <c r="H18" s="322"/>
      <c r="I18" s="28" t="s">
        <v>31</v>
      </c>
      <c r="J18" s="29" t="str">
        <f>'Rekapitulace stavby'!AN14</f>
        <v>Vyplň údaj</v>
      </c>
      <c r="K18" s="34"/>
      <c r="L18" s="9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5"/>
      <c r="C19" s="34"/>
      <c r="D19" s="34"/>
      <c r="E19" s="34"/>
      <c r="F19" s="34"/>
      <c r="G19" s="34"/>
      <c r="H19" s="34"/>
      <c r="I19" s="34"/>
      <c r="J19" s="34"/>
      <c r="K19" s="34"/>
      <c r="L19" s="9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5"/>
      <c r="C20" s="34"/>
      <c r="D20" s="28" t="s">
        <v>34</v>
      </c>
      <c r="E20" s="34"/>
      <c r="F20" s="34"/>
      <c r="G20" s="34"/>
      <c r="H20" s="34"/>
      <c r="I20" s="28" t="s">
        <v>29</v>
      </c>
      <c r="J20" s="26" t="s">
        <v>3</v>
      </c>
      <c r="K20" s="34"/>
      <c r="L20" s="9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5"/>
      <c r="C21" s="34"/>
      <c r="D21" s="34"/>
      <c r="E21" s="26" t="s">
        <v>35</v>
      </c>
      <c r="F21" s="34"/>
      <c r="G21" s="34"/>
      <c r="H21" s="34"/>
      <c r="I21" s="28" t="s">
        <v>31</v>
      </c>
      <c r="J21" s="26" t="s">
        <v>3</v>
      </c>
      <c r="K21" s="34"/>
      <c r="L21" s="9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5"/>
      <c r="C22" s="34"/>
      <c r="D22" s="34"/>
      <c r="E22" s="34"/>
      <c r="F22" s="34"/>
      <c r="G22" s="34"/>
      <c r="H22" s="34"/>
      <c r="I22" s="34"/>
      <c r="J22" s="34"/>
      <c r="K22" s="34"/>
      <c r="L22" s="9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5"/>
      <c r="C23" s="34"/>
      <c r="D23" s="28" t="s">
        <v>37</v>
      </c>
      <c r="E23" s="34"/>
      <c r="F23" s="34"/>
      <c r="G23" s="34"/>
      <c r="H23" s="34"/>
      <c r="I23" s="28" t="s">
        <v>29</v>
      </c>
      <c r="J23" s="26" t="s">
        <v>3</v>
      </c>
      <c r="K23" s="34"/>
      <c r="L23" s="9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5"/>
      <c r="C24" s="34"/>
      <c r="D24" s="34"/>
      <c r="E24" s="26" t="s">
        <v>38</v>
      </c>
      <c r="F24" s="34"/>
      <c r="G24" s="34"/>
      <c r="H24" s="34"/>
      <c r="I24" s="28" t="s">
        <v>31</v>
      </c>
      <c r="J24" s="26" t="s">
        <v>3</v>
      </c>
      <c r="K24" s="34"/>
      <c r="L24" s="9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5"/>
      <c r="C25" s="34"/>
      <c r="D25" s="34"/>
      <c r="E25" s="34"/>
      <c r="F25" s="34"/>
      <c r="G25" s="34"/>
      <c r="H25" s="34"/>
      <c r="I25" s="34"/>
      <c r="J25" s="34"/>
      <c r="K25" s="34"/>
      <c r="L25" s="9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5"/>
      <c r="C26" s="34"/>
      <c r="D26" s="28" t="s">
        <v>39</v>
      </c>
      <c r="E26" s="34"/>
      <c r="F26" s="34"/>
      <c r="G26" s="34"/>
      <c r="H26" s="34"/>
      <c r="I26" s="34"/>
      <c r="J26" s="34"/>
      <c r="K26" s="34"/>
      <c r="L26" s="9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92"/>
      <c r="B27" s="93"/>
      <c r="C27" s="92"/>
      <c r="D27" s="92"/>
      <c r="E27" s="326" t="s">
        <v>3</v>
      </c>
      <c r="F27" s="326"/>
      <c r="G27" s="326"/>
      <c r="H27" s="326"/>
      <c r="I27" s="92"/>
      <c r="J27" s="92"/>
      <c r="K27" s="92"/>
      <c r="L27" s="94"/>
      <c r="S27" s="92"/>
      <c r="T27" s="92"/>
      <c r="U27" s="92"/>
      <c r="V27" s="92"/>
      <c r="W27" s="92"/>
      <c r="X27" s="92"/>
      <c r="Y27" s="92"/>
      <c r="Z27" s="92"/>
      <c r="AA27" s="92"/>
      <c r="AB27" s="92"/>
      <c r="AC27" s="92"/>
      <c r="AD27" s="92"/>
      <c r="AE27" s="92"/>
    </row>
    <row r="28" spans="1:31" s="2" customFormat="1" ht="6.95" customHeight="1">
      <c r="A28" s="34"/>
      <c r="B28" s="35"/>
      <c r="C28" s="34"/>
      <c r="D28" s="34"/>
      <c r="E28" s="34"/>
      <c r="F28" s="34"/>
      <c r="G28" s="34"/>
      <c r="H28" s="34"/>
      <c r="I28" s="34"/>
      <c r="J28" s="34"/>
      <c r="K28" s="34"/>
      <c r="L28" s="9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5"/>
      <c r="C29" s="34"/>
      <c r="D29" s="63"/>
      <c r="E29" s="63"/>
      <c r="F29" s="63"/>
      <c r="G29" s="63"/>
      <c r="H29" s="63"/>
      <c r="I29" s="63"/>
      <c r="J29" s="63"/>
      <c r="K29" s="63"/>
      <c r="L29" s="9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5" customHeight="1">
      <c r="A30" s="34"/>
      <c r="B30" s="35"/>
      <c r="C30" s="34"/>
      <c r="D30" s="95" t="s">
        <v>41</v>
      </c>
      <c r="E30" s="34"/>
      <c r="F30" s="34"/>
      <c r="G30" s="34"/>
      <c r="H30" s="34"/>
      <c r="I30" s="34"/>
      <c r="J30" s="68">
        <f>ROUND(J83,2)</f>
        <v>0</v>
      </c>
      <c r="K30" s="34"/>
      <c r="L30" s="9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5"/>
      <c r="C31" s="34"/>
      <c r="D31" s="63"/>
      <c r="E31" s="63"/>
      <c r="F31" s="63"/>
      <c r="G31" s="63"/>
      <c r="H31" s="63"/>
      <c r="I31" s="63"/>
      <c r="J31" s="63"/>
      <c r="K31" s="63"/>
      <c r="L31" s="9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5"/>
      <c r="C32" s="34"/>
      <c r="D32" s="34"/>
      <c r="E32" s="34"/>
      <c r="F32" s="38" t="s">
        <v>43</v>
      </c>
      <c r="G32" s="34"/>
      <c r="H32" s="34"/>
      <c r="I32" s="38" t="s">
        <v>42</v>
      </c>
      <c r="J32" s="38" t="s">
        <v>44</v>
      </c>
      <c r="K32" s="34"/>
      <c r="L32" s="9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5"/>
      <c r="C33" s="34"/>
      <c r="D33" s="96" t="s">
        <v>45</v>
      </c>
      <c r="E33" s="28" t="s">
        <v>46</v>
      </c>
      <c r="F33" s="97">
        <f>ROUND((SUM(BE83:BE105)),2)</f>
        <v>0</v>
      </c>
      <c r="G33" s="34"/>
      <c r="H33" s="34"/>
      <c r="I33" s="98">
        <v>0.21</v>
      </c>
      <c r="J33" s="97">
        <f>ROUND(((SUM(BE83:BE105))*I33),2)</f>
        <v>0</v>
      </c>
      <c r="K33" s="34"/>
      <c r="L33" s="9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5"/>
      <c r="C34" s="34"/>
      <c r="D34" s="34"/>
      <c r="E34" s="28" t="s">
        <v>47</v>
      </c>
      <c r="F34" s="97">
        <f>ROUND((SUM(BF83:BF105)),2)</f>
        <v>0</v>
      </c>
      <c r="G34" s="34"/>
      <c r="H34" s="34"/>
      <c r="I34" s="98">
        <v>0.15</v>
      </c>
      <c r="J34" s="97">
        <f>ROUND(((SUM(BF83:BF105))*I34),2)</f>
        <v>0</v>
      </c>
      <c r="K34" s="34"/>
      <c r="L34" s="9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5"/>
      <c r="C35" s="34"/>
      <c r="D35" s="34"/>
      <c r="E35" s="28" t="s">
        <v>48</v>
      </c>
      <c r="F35" s="97">
        <f>ROUND((SUM(BG83:BG105)),2)</f>
        <v>0</v>
      </c>
      <c r="G35" s="34"/>
      <c r="H35" s="34"/>
      <c r="I35" s="98">
        <v>0.21</v>
      </c>
      <c r="J35" s="97">
        <f>0</f>
        <v>0</v>
      </c>
      <c r="K35" s="34"/>
      <c r="L35" s="9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5"/>
      <c r="C36" s="34"/>
      <c r="D36" s="34"/>
      <c r="E36" s="28" t="s">
        <v>49</v>
      </c>
      <c r="F36" s="97">
        <f>ROUND((SUM(BH83:BH105)),2)</f>
        <v>0</v>
      </c>
      <c r="G36" s="34"/>
      <c r="H36" s="34"/>
      <c r="I36" s="98">
        <v>0.15</v>
      </c>
      <c r="J36" s="97">
        <f>0</f>
        <v>0</v>
      </c>
      <c r="K36" s="34"/>
      <c r="L36" s="9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5"/>
      <c r="C37" s="34"/>
      <c r="D37" s="34"/>
      <c r="E37" s="28" t="s">
        <v>50</v>
      </c>
      <c r="F37" s="97">
        <f>ROUND((SUM(BI83:BI105)),2)</f>
        <v>0</v>
      </c>
      <c r="G37" s="34"/>
      <c r="H37" s="34"/>
      <c r="I37" s="98">
        <v>0</v>
      </c>
      <c r="J37" s="97">
        <f>0</f>
        <v>0</v>
      </c>
      <c r="K37" s="34"/>
      <c r="L37" s="9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5"/>
      <c r="C38" s="34"/>
      <c r="D38" s="34"/>
      <c r="E38" s="34"/>
      <c r="F38" s="34"/>
      <c r="G38" s="34"/>
      <c r="H38" s="34"/>
      <c r="I38" s="34"/>
      <c r="J38" s="34"/>
      <c r="K38" s="34"/>
      <c r="L38" s="9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5" customHeight="1">
      <c r="A39" s="34"/>
      <c r="B39" s="35"/>
      <c r="C39" s="99"/>
      <c r="D39" s="100" t="s">
        <v>51</v>
      </c>
      <c r="E39" s="57"/>
      <c r="F39" s="57"/>
      <c r="G39" s="101" t="s">
        <v>52</v>
      </c>
      <c r="H39" s="102" t="s">
        <v>53</v>
      </c>
      <c r="I39" s="57"/>
      <c r="J39" s="103">
        <f>SUM(J30:J37)</f>
        <v>0</v>
      </c>
      <c r="K39" s="104"/>
      <c r="L39" s="9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44"/>
      <c r="C40" s="45"/>
      <c r="D40" s="45"/>
      <c r="E40" s="45"/>
      <c r="F40" s="45"/>
      <c r="G40" s="45"/>
      <c r="H40" s="45"/>
      <c r="I40" s="45"/>
      <c r="J40" s="45"/>
      <c r="K40" s="45"/>
      <c r="L40" s="9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4" spans="1:31" s="2" customFormat="1" ht="6.95" customHeight="1">
      <c r="A44" s="34"/>
      <c r="B44" s="46"/>
      <c r="C44" s="47"/>
      <c r="D44" s="47"/>
      <c r="E44" s="47"/>
      <c r="F44" s="47"/>
      <c r="G44" s="47"/>
      <c r="H44" s="47"/>
      <c r="I44" s="47"/>
      <c r="J44" s="47"/>
      <c r="K44" s="47"/>
      <c r="L44" s="91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</row>
    <row r="45" spans="1:31" s="2" customFormat="1" ht="24.95" customHeight="1">
      <c r="A45" s="34"/>
      <c r="B45" s="35"/>
      <c r="C45" s="22" t="s">
        <v>92</v>
      </c>
      <c r="D45" s="34"/>
      <c r="E45" s="34"/>
      <c r="F45" s="34"/>
      <c r="G45" s="34"/>
      <c r="H45" s="34"/>
      <c r="I45" s="34"/>
      <c r="J45" s="34"/>
      <c r="K45" s="34"/>
      <c r="L45" s="91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</row>
    <row r="46" spans="1:31" s="2" customFormat="1" ht="6.95" customHeight="1">
      <c r="A46" s="34"/>
      <c r="B46" s="35"/>
      <c r="C46" s="34"/>
      <c r="D46" s="34"/>
      <c r="E46" s="34"/>
      <c r="F46" s="34"/>
      <c r="G46" s="34"/>
      <c r="H46" s="34"/>
      <c r="I46" s="34"/>
      <c r="J46" s="34"/>
      <c r="K46" s="34"/>
      <c r="L46" s="91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1:31" s="2" customFormat="1" ht="12" customHeight="1">
      <c r="A47" s="34"/>
      <c r="B47" s="35"/>
      <c r="C47" s="28" t="s">
        <v>17</v>
      </c>
      <c r="D47" s="34"/>
      <c r="E47" s="34"/>
      <c r="F47" s="34"/>
      <c r="G47" s="34"/>
      <c r="H47" s="34"/>
      <c r="I47" s="34"/>
      <c r="J47" s="34"/>
      <c r="K47" s="34"/>
      <c r="L47" s="91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1:31" s="2" customFormat="1" ht="16.5" customHeight="1">
      <c r="A48" s="34"/>
      <c r="B48" s="35"/>
      <c r="C48" s="34"/>
      <c r="D48" s="34"/>
      <c r="E48" s="331" t="str">
        <f>E7</f>
        <v>Úprava objektu MŠ Volgogradská 4</v>
      </c>
      <c r="F48" s="332"/>
      <c r="G48" s="332"/>
      <c r="H48" s="332"/>
      <c r="I48" s="34"/>
      <c r="J48" s="34"/>
      <c r="K48" s="34"/>
      <c r="L48" s="91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1:31" s="2" customFormat="1" ht="12" customHeight="1">
      <c r="A49" s="34"/>
      <c r="B49" s="35"/>
      <c r="C49" s="28" t="s">
        <v>90</v>
      </c>
      <c r="D49" s="34"/>
      <c r="E49" s="34"/>
      <c r="F49" s="34"/>
      <c r="G49" s="34"/>
      <c r="H49" s="34"/>
      <c r="I49" s="34"/>
      <c r="J49" s="34"/>
      <c r="K49" s="34"/>
      <c r="L49" s="91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</row>
    <row r="50" spans="1:31" s="2" customFormat="1" ht="16.5" customHeight="1">
      <c r="A50" s="34"/>
      <c r="B50" s="35"/>
      <c r="C50" s="34"/>
      <c r="D50" s="34"/>
      <c r="E50" s="303" t="str">
        <f>E9</f>
        <v>2102902 - Vedlejší a ostatní náklady</v>
      </c>
      <c r="F50" s="330"/>
      <c r="G50" s="330"/>
      <c r="H50" s="330"/>
      <c r="I50" s="34"/>
      <c r="J50" s="34"/>
      <c r="K50" s="34"/>
      <c r="L50" s="91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</row>
    <row r="51" spans="1:31" s="2" customFormat="1" ht="6.95" customHeight="1">
      <c r="A51" s="34"/>
      <c r="B51" s="35"/>
      <c r="C51" s="34"/>
      <c r="D51" s="34"/>
      <c r="E51" s="34"/>
      <c r="F51" s="34"/>
      <c r="G51" s="34"/>
      <c r="H51" s="34"/>
      <c r="I51" s="34"/>
      <c r="J51" s="34"/>
      <c r="K51" s="34"/>
      <c r="L51" s="91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</row>
    <row r="52" spans="1:31" s="2" customFormat="1" ht="12" customHeight="1">
      <c r="A52" s="34"/>
      <c r="B52" s="35"/>
      <c r="C52" s="28" t="s">
        <v>22</v>
      </c>
      <c r="D52" s="34"/>
      <c r="E52" s="34"/>
      <c r="F52" s="26" t="str">
        <f>F12</f>
        <v>Ostrava-Jih-Zábřeh</v>
      </c>
      <c r="G52" s="34"/>
      <c r="H52" s="34"/>
      <c r="I52" s="28" t="s">
        <v>24</v>
      </c>
      <c r="J52" s="52" t="str">
        <f>IF(J12="","",J12)</f>
        <v>28. 7. 2021</v>
      </c>
      <c r="K52" s="34"/>
      <c r="L52" s="91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</row>
    <row r="53" spans="1:31" s="2" customFormat="1" ht="6.95" customHeight="1">
      <c r="A53" s="34"/>
      <c r="B53" s="35"/>
      <c r="C53" s="34"/>
      <c r="D53" s="34"/>
      <c r="E53" s="34"/>
      <c r="F53" s="34"/>
      <c r="G53" s="34"/>
      <c r="H53" s="34"/>
      <c r="I53" s="34"/>
      <c r="J53" s="34"/>
      <c r="K53" s="34"/>
      <c r="L53" s="91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</row>
    <row r="54" spans="1:31" s="2" customFormat="1" ht="25.7" customHeight="1">
      <c r="A54" s="34"/>
      <c r="B54" s="35"/>
      <c r="C54" s="28" t="s">
        <v>28</v>
      </c>
      <c r="D54" s="34"/>
      <c r="E54" s="34"/>
      <c r="F54" s="26" t="str">
        <f>E15</f>
        <v>Statutární město Ostrava</v>
      </c>
      <c r="G54" s="34"/>
      <c r="H54" s="34"/>
      <c r="I54" s="28" t="s">
        <v>34</v>
      </c>
      <c r="J54" s="32" t="str">
        <f>E21</f>
        <v>ArchiBIM, ing Ivona Szotkowská</v>
      </c>
      <c r="K54" s="34"/>
      <c r="L54" s="91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</row>
    <row r="55" spans="1:31" s="2" customFormat="1" ht="15.2" customHeight="1">
      <c r="A55" s="34"/>
      <c r="B55" s="35"/>
      <c r="C55" s="28" t="s">
        <v>32</v>
      </c>
      <c r="D55" s="34"/>
      <c r="E55" s="34"/>
      <c r="F55" s="26" t="str">
        <f>IF(E18="","",E18)</f>
        <v>Vyplň údaj</v>
      </c>
      <c r="G55" s="34"/>
      <c r="H55" s="34"/>
      <c r="I55" s="28" t="s">
        <v>37</v>
      </c>
      <c r="J55" s="32" t="str">
        <f>E24</f>
        <v>Anna Mužná</v>
      </c>
      <c r="K55" s="34"/>
      <c r="L55" s="91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</row>
    <row r="56" spans="1:31" s="2" customFormat="1" ht="10.35" customHeight="1">
      <c r="A56" s="34"/>
      <c r="B56" s="35"/>
      <c r="C56" s="34"/>
      <c r="D56" s="34"/>
      <c r="E56" s="34"/>
      <c r="F56" s="34"/>
      <c r="G56" s="34"/>
      <c r="H56" s="34"/>
      <c r="I56" s="34"/>
      <c r="J56" s="34"/>
      <c r="K56" s="34"/>
      <c r="L56" s="91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</row>
    <row r="57" spans="1:31" s="2" customFormat="1" ht="29.25" customHeight="1">
      <c r="A57" s="34"/>
      <c r="B57" s="35"/>
      <c r="C57" s="105" t="s">
        <v>93</v>
      </c>
      <c r="D57" s="99"/>
      <c r="E57" s="99"/>
      <c r="F57" s="99"/>
      <c r="G57" s="99"/>
      <c r="H57" s="99"/>
      <c r="I57" s="99"/>
      <c r="J57" s="106" t="s">
        <v>94</v>
      </c>
      <c r="K57" s="99"/>
      <c r="L57" s="91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</row>
    <row r="58" spans="1:31" s="2" customFormat="1" ht="10.35" customHeight="1">
      <c r="A58" s="34"/>
      <c r="B58" s="35"/>
      <c r="C58" s="34"/>
      <c r="D58" s="34"/>
      <c r="E58" s="34"/>
      <c r="F58" s="34"/>
      <c r="G58" s="34"/>
      <c r="H58" s="34"/>
      <c r="I58" s="34"/>
      <c r="J58" s="34"/>
      <c r="K58" s="34"/>
      <c r="L58" s="91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</row>
    <row r="59" spans="1:47" s="2" customFormat="1" ht="22.7" customHeight="1">
      <c r="A59" s="34"/>
      <c r="B59" s="35"/>
      <c r="C59" s="107" t="s">
        <v>73</v>
      </c>
      <c r="D59" s="34"/>
      <c r="E59" s="34"/>
      <c r="F59" s="34"/>
      <c r="G59" s="34"/>
      <c r="H59" s="34"/>
      <c r="I59" s="34"/>
      <c r="J59" s="68">
        <f>J83</f>
        <v>0</v>
      </c>
      <c r="K59" s="34"/>
      <c r="L59" s="91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U59" s="18" t="s">
        <v>95</v>
      </c>
    </row>
    <row r="60" spans="2:12" s="9" customFormat="1" ht="24.95" customHeight="1">
      <c r="B60" s="108"/>
      <c r="D60" s="109" t="s">
        <v>381</v>
      </c>
      <c r="E60" s="110"/>
      <c r="F60" s="110"/>
      <c r="G60" s="110"/>
      <c r="H60" s="110"/>
      <c r="I60" s="110"/>
      <c r="J60" s="111">
        <f>J84</f>
        <v>0</v>
      </c>
      <c r="L60" s="108"/>
    </row>
    <row r="61" spans="2:12" s="10" customFormat="1" ht="20.1" customHeight="1">
      <c r="B61" s="112"/>
      <c r="D61" s="113" t="s">
        <v>382</v>
      </c>
      <c r="E61" s="114"/>
      <c r="F61" s="114"/>
      <c r="G61" s="114"/>
      <c r="H61" s="114"/>
      <c r="I61" s="114"/>
      <c r="J61" s="115">
        <f>J85</f>
        <v>0</v>
      </c>
      <c r="L61" s="112"/>
    </row>
    <row r="62" spans="2:12" s="10" customFormat="1" ht="20.1" customHeight="1">
      <c r="B62" s="112"/>
      <c r="D62" s="113" t="s">
        <v>383</v>
      </c>
      <c r="E62" s="114"/>
      <c r="F62" s="114"/>
      <c r="G62" s="114"/>
      <c r="H62" s="114"/>
      <c r="I62" s="114"/>
      <c r="J62" s="115">
        <f>J92</f>
        <v>0</v>
      </c>
      <c r="L62" s="112"/>
    </row>
    <row r="63" spans="2:12" s="10" customFormat="1" ht="20.1" customHeight="1">
      <c r="B63" s="112"/>
      <c r="D63" s="113" t="s">
        <v>384</v>
      </c>
      <c r="E63" s="114"/>
      <c r="F63" s="114"/>
      <c r="G63" s="114"/>
      <c r="H63" s="114"/>
      <c r="I63" s="114"/>
      <c r="J63" s="115">
        <f>J103</f>
        <v>0</v>
      </c>
      <c r="L63" s="112"/>
    </row>
    <row r="64" spans="1:31" s="2" customFormat="1" ht="21.75" customHeight="1">
      <c r="A64" s="34"/>
      <c r="B64" s="35"/>
      <c r="C64" s="34"/>
      <c r="D64" s="34"/>
      <c r="E64" s="34"/>
      <c r="F64" s="34"/>
      <c r="G64" s="34"/>
      <c r="H64" s="34"/>
      <c r="I64" s="34"/>
      <c r="J64" s="34"/>
      <c r="K64" s="34"/>
      <c r="L64" s="91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</row>
    <row r="65" spans="1:31" s="2" customFormat="1" ht="6.95" customHeight="1">
      <c r="A65" s="34"/>
      <c r="B65" s="44"/>
      <c r="C65" s="45"/>
      <c r="D65" s="45"/>
      <c r="E65" s="45"/>
      <c r="F65" s="45"/>
      <c r="G65" s="45"/>
      <c r="H65" s="45"/>
      <c r="I65" s="45"/>
      <c r="J65" s="45"/>
      <c r="K65" s="45"/>
      <c r="L65" s="9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9" spans="1:31" s="2" customFormat="1" ht="6.95" customHeight="1">
      <c r="A69" s="34"/>
      <c r="B69" s="46"/>
      <c r="C69" s="47"/>
      <c r="D69" s="47"/>
      <c r="E69" s="47"/>
      <c r="F69" s="47"/>
      <c r="G69" s="47"/>
      <c r="H69" s="47"/>
      <c r="I69" s="47"/>
      <c r="J69" s="47"/>
      <c r="K69" s="47"/>
      <c r="L69" s="91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</row>
    <row r="70" spans="1:31" s="2" customFormat="1" ht="24.95" customHeight="1">
      <c r="A70" s="34"/>
      <c r="B70" s="35"/>
      <c r="C70" s="22" t="s">
        <v>109</v>
      </c>
      <c r="D70" s="34"/>
      <c r="E70" s="34"/>
      <c r="F70" s="34"/>
      <c r="G70" s="34"/>
      <c r="H70" s="34"/>
      <c r="I70" s="34"/>
      <c r="J70" s="34"/>
      <c r="K70" s="34"/>
      <c r="L70" s="91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</row>
    <row r="71" spans="1:31" s="2" customFormat="1" ht="6.95" customHeight="1">
      <c r="A71" s="34"/>
      <c r="B71" s="35"/>
      <c r="C71" s="34"/>
      <c r="D71" s="34"/>
      <c r="E71" s="34"/>
      <c r="F71" s="34"/>
      <c r="G71" s="34"/>
      <c r="H71" s="34"/>
      <c r="I71" s="34"/>
      <c r="J71" s="34"/>
      <c r="K71" s="34"/>
      <c r="L71" s="91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</row>
    <row r="72" spans="1:31" s="2" customFormat="1" ht="12" customHeight="1">
      <c r="A72" s="34"/>
      <c r="B72" s="35"/>
      <c r="C72" s="28" t="s">
        <v>17</v>
      </c>
      <c r="D72" s="34"/>
      <c r="E72" s="34"/>
      <c r="F72" s="34"/>
      <c r="G72" s="34"/>
      <c r="H72" s="34"/>
      <c r="I72" s="34"/>
      <c r="J72" s="34"/>
      <c r="K72" s="34"/>
      <c r="L72" s="91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</row>
    <row r="73" spans="1:31" s="2" customFormat="1" ht="16.5" customHeight="1">
      <c r="A73" s="34"/>
      <c r="B73" s="35"/>
      <c r="C73" s="34"/>
      <c r="D73" s="34"/>
      <c r="E73" s="331" t="str">
        <f>E7</f>
        <v>Úprava objektu MŠ Volgogradská 4</v>
      </c>
      <c r="F73" s="332"/>
      <c r="G73" s="332"/>
      <c r="H73" s="332"/>
      <c r="I73" s="34"/>
      <c r="J73" s="34"/>
      <c r="K73" s="34"/>
      <c r="L73" s="91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</row>
    <row r="74" spans="1:31" s="2" customFormat="1" ht="12" customHeight="1">
      <c r="A74" s="34"/>
      <c r="B74" s="35"/>
      <c r="C74" s="28" t="s">
        <v>90</v>
      </c>
      <c r="D74" s="34"/>
      <c r="E74" s="34"/>
      <c r="F74" s="34"/>
      <c r="G74" s="34"/>
      <c r="H74" s="34"/>
      <c r="I74" s="34"/>
      <c r="J74" s="34"/>
      <c r="K74" s="34"/>
      <c r="L74" s="91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</row>
    <row r="75" spans="1:31" s="2" customFormat="1" ht="16.5" customHeight="1">
      <c r="A75" s="34"/>
      <c r="B75" s="35"/>
      <c r="C75" s="34"/>
      <c r="D75" s="34"/>
      <c r="E75" s="303" t="str">
        <f>E9</f>
        <v>2102902 - Vedlejší a ostatní náklady</v>
      </c>
      <c r="F75" s="330"/>
      <c r="G75" s="330"/>
      <c r="H75" s="330"/>
      <c r="I75" s="34"/>
      <c r="J75" s="34"/>
      <c r="K75" s="34"/>
      <c r="L75" s="91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</row>
    <row r="76" spans="1:31" s="2" customFormat="1" ht="6.95" customHeight="1">
      <c r="A76" s="34"/>
      <c r="B76" s="35"/>
      <c r="C76" s="34"/>
      <c r="D76" s="34"/>
      <c r="E76" s="34"/>
      <c r="F76" s="34"/>
      <c r="G76" s="34"/>
      <c r="H76" s="34"/>
      <c r="I76" s="34"/>
      <c r="J76" s="34"/>
      <c r="K76" s="34"/>
      <c r="L76" s="9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2" customHeight="1">
      <c r="A77" s="34"/>
      <c r="B77" s="35"/>
      <c r="C77" s="28" t="s">
        <v>22</v>
      </c>
      <c r="D77" s="34"/>
      <c r="E77" s="34"/>
      <c r="F77" s="26" t="str">
        <f>F12</f>
        <v>Ostrava-Jih-Zábřeh</v>
      </c>
      <c r="G77" s="34"/>
      <c r="H77" s="34"/>
      <c r="I77" s="28" t="s">
        <v>24</v>
      </c>
      <c r="J77" s="52" t="str">
        <f>IF(J12="","",J12)</f>
        <v>28. 7. 2021</v>
      </c>
      <c r="K77" s="34"/>
      <c r="L77" s="9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78" spans="1:31" s="2" customFormat="1" ht="6.95" customHeight="1">
      <c r="A78" s="34"/>
      <c r="B78" s="35"/>
      <c r="C78" s="34"/>
      <c r="D78" s="34"/>
      <c r="E78" s="34"/>
      <c r="F78" s="34"/>
      <c r="G78" s="34"/>
      <c r="H78" s="34"/>
      <c r="I78" s="34"/>
      <c r="J78" s="34"/>
      <c r="K78" s="34"/>
      <c r="L78" s="91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</row>
    <row r="79" spans="1:31" s="2" customFormat="1" ht="25.7" customHeight="1">
      <c r="A79" s="34"/>
      <c r="B79" s="35"/>
      <c r="C79" s="28" t="s">
        <v>28</v>
      </c>
      <c r="D79" s="34"/>
      <c r="E79" s="34"/>
      <c r="F79" s="26" t="str">
        <f>E15</f>
        <v>Statutární město Ostrava</v>
      </c>
      <c r="G79" s="34"/>
      <c r="H79" s="34"/>
      <c r="I79" s="28" t="s">
        <v>34</v>
      </c>
      <c r="J79" s="32" t="str">
        <f>E21</f>
        <v>ArchiBIM, ing Ivona Szotkowská</v>
      </c>
      <c r="K79" s="34"/>
      <c r="L79" s="91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</row>
    <row r="80" spans="1:31" s="2" customFormat="1" ht="15.2" customHeight="1">
      <c r="A80" s="34"/>
      <c r="B80" s="35"/>
      <c r="C80" s="28" t="s">
        <v>32</v>
      </c>
      <c r="D80" s="34"/>
      <c r="E80" s="34"/>
      <c r="F80" s="26" t="str">
        <f>IF(E18="","",E18)</f>
        <v>Vyplň údaj</v>
      </c>
      <c r="G80" s="34"/>
      <c r="H80" s="34"/>
      <c r="I80" s="28" t="s">
        <v>37</v>
      </c>
      <c r="J80" s="32" t="str">
        <f>E24</f>
        <v>Anna Mužná</v>
      </c>
      <c r="K80" s="34"/>
      <c r="L80" s="91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</row>
    <row r="81" spans="1:31" s="2" customFormat="1" ht="10.35" customHeight="1">
      <c r="A81" s="34"/>
      <c r="B81" s="35"/>
      <c r="C81" s="34"/>
      <c r="D81" s="34"/>
      <c r="E81" s="34"/>
      <c r="F81" s="34"/>
      <c r="G81" s="34"/>
      <c r="H81" s="34"/>
      <c r="I81" s="34"/>
      <c r="J81" s="34"/>
      <c r="K81" s="34"/>
      <c r="L81" s="9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11" customFormat="1" ht="29.25" customHeight="1">
      <c r="A82" s="116"/>
      <c r="B82" s="117"/>
      <c r="C82" s="118" t="s">
        <v>110</v>
      </c>
      <c r="D82" s="119" t="s">
        <v>60</v>
      </c>
      <c r="E82" s="119" t="s">
        <v>56</v>
      </c>
      <c r="F82" s="119" t="s">
        <v>57</v>
      </c>
      <c r="G82" s="119" t="s">
        <v>111</v>
      </c>
      <c r="H82" s="119" t="s">
        <v>112</v>
      </c>
      <c r="I82" s="119" t="s">
        <v>113</v>
      </c>
      <c r="J82" s="119" t="s">
        <v>94</v>
      </c>
      <c r="K82" s="120" t="s">
        <v>114</v>
      </c>
      <c r="L82" s="121"/>
      <c r="M82" s="59" t="s">
        <v>3</v>
      </c>
      <c r="N82" s="60" t="s">
        <v>45</v>
      </c>
      <c r="O82" s="60" t="s">
        <v>115</v>
      </c>
      <c r="P82" s="60" t="s">
        <v>116</v>
      </c>
      <c r="Q82" s="60" t="s">
        <v>117</v>
      </c>
      <c r="R82" s="60" t="s">
        <v>118</v>
      </c>
      <c r="S82" s="60" t="s">
        <v>119</v>
      </c>
      <c r="T82" s="61" t="s">
        <v>120</v>
      </c>
      <c r="U82" s="116"/>
      <c r="V82" s="116"/>
      <c r="W82" s="116"/>
      <c r="X82" s="116"/>
      <c r="Y82" s="116"/>
      <c r="Z82" s="116"/>
      <c r="AA82" s="116"/>
      <c r="AB82" s="116"/>
      <c r="AC82" s="116"/>
      <c r="AD82" s="116"/>
      <c r="AE82" s="116"/>
    </row>
    <row r="83" spans="1:63" s="2" customFormat="1" ht="22.7" customHeight="1">
      <c r="A83" s="34"/>
      <c r="B83" s="35"/>
      <c r="C83" s="66" t="s">
        <v>121</v>
      </c>
      <c r="D83" s="34"/>
      <c r="E83" s="34"/>
      <c r="F83" s="34"/>
      <c r="G83" s="34"/>
      <c r="H83" s="34"/>
      <c r="I83" s="34"/>
      <c r="J83" s="122">
        <f>BK83</f>
        <v>0</v>
      </c>
      <c r="K83" s="34"/>
      <c r="L83" s="35"/>
      <c r="M83" s="62"/>
      <c r="N83" s="53"/>
      <c r="O83" s="63"/>
      <c r="P83" s="123">
        <f>P84</f>
        <v>0</v>
      </c>
      <c r="Q83" s="63"/>
      <c r="R83" s="123">
        <f>R84</f>
        <v>0</v>
      </c>
      <c r="S83" s="63"/>
      <c r="T83" s="124">
        <f>T84</f>
        <v>0</v>
      </c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T83" s="18" t="s">
        <v>74</v>
      </c>
      <c r="AU83" s="18" t="s">
        <v>95</v>
      </c>
      <c r="BK83" s="125">
        <f>BK84</f>
        <v>0</v>
      </c>
    </row>
    <row r="84" spans="2:63" s="12" customFormat="1" ht="26.1" customHeight="1">
      <c r="B84" s="126"/>
      <c r="D84" s="127" t="s">
        <v>74</v>
      </c>
      <c r="E84" s="128" t="s">
        <v>385</v>
      </c>
      <c r="F84" s="128" t="s">
        <v>386</v>
      </c>
      <c r="I84" s="129"/>
      <c r="J84" s="130">
        <f>BK84</f>
        <v>0</v>
      </c>
      <c r="L84" s="126"/>
      <c r="M84" s="131"/>
      <c r="N84" s="132"/>
      <c r="O84" s="132"/>
      <c r="P84" s="133">
        <f>P85+P92+P103</f>
        <v>0</v>
      </c>
      <c r="Q84" s="132"/>
      <c r="R84" s="133">
        <f>R85+R92+R103</f>
        <v>0</v>
      </c>
      <c r="S84" s="132"/>
      <c r="T84" s="134">
        <f>T85+T92+T103</f>
        <v>0</v>
      </c>
      <c r="AR84" s="127" t="s">
        <v>155</v>
      </c>
      <c r="AT84" s="135" t="s">
        <v>74</v>
      </c>
      <c r="AU84" s="135" t="s">
        <v>75</v>
      </c>
      <c r="AY84" s="127" t="s">
        <v>124</v>
      </c>
      <c r="BK84" s="136">
        <f>BK85+BK92+BK103</f>
        <v>0</v>
      </c>
    </row>
    <row r="85" spans="2:63" s="12" customFormat="1" ht="22.7" customHeight="1">
      <c r="B85" s="126"/>
      <c r="D85" s="127" t="s">
        <v>74</v>
      </c>
      <c r="E85" s="137" t="s">
        <v>387</v>
      </c>
      <c r="F85" s="137" t="s">
        <v>388</v>
      </c>
      <c r="I85" s="129"/>
      <c r="J85" s="138">
        <f>BK85</f>
        <v>0</v>
      </c>
      <c r="L85" s="126"/>
      <c r="M85" s="131"/>
      <c r="N85" s="132"/>
      <c r="O85" s="132"/>
      <c r="P85" s="133">
        <f>SUM(P86:P91)</f>
        <v>0</v>
      </c>
      <c r="Q85" s="132"/>
      <c r="R85" s="133">
        <f>SUM(R86:R91)</f>
        <v>0</v>
      </c>
      <c r="S85" s="132"/>
      <c r="T85" s="134">
        <f>SUM(T86:T91)</f>
        <v>0</v>
      </c>
      <c r="AR85" s="127" t="s">
        <v>155</v>
      </c>
      <c r="AT85" s="135" t="s">
        <v>74</v>
      </c>
      <c r="AU85" s="135" t="s">
        <v>83</v>
      </c>
      <c r="AY85" s="127" t="s">
        <v>124</v>
      </c>
      <c r="BK85" s="136">
        <f>SUM(BK86:BK91)</f>
        <v>0</v>
      </c>
    </row>
    <row r="86" spans="1:65" s="2" customFormat="1" ht="16.5" customHeight="1">
      <c r="A86" s="34"/>
      <c r="B86" s="139"/>
      <c r="C86" s="286" t="s">
        <v>83</v>
      </c>
      <c r="D86" s="286" t="s">
        <v>126</v>
      </c>
      <c r="E86" s="287" t="s">
        <v>145</v>
      </c>
      <c r="F86" s="288" t="s">
        <v>389</v>
      </c>
      <c r="G86" s="289" t="s">
        <v>340</v>
      </c>
      <c r="H86" s="290">
        <v>1</v>
      </c>
      <c r="I86" s="291"/>
      <c r="J86" s="291">
        <f>ROUND(I86*H86,2)</f>
        <v>0</v>
      </c>
      <c r="K86" s="288" t="s">
        <v>130</v>
      </c>
      <c r="L86" s="35"/>
      <c r="M86" s="147" t="s">
        <v>3</v>
      </c>
      <c r="N86" s="148" t="s">
        <v>46</v>
      </c>
      <c r="O86" s="55"/>
      <c r="P86" s="149">
        <f>O86*H86</f>
        <v>0</v>
      </c>
      <c r="Q86" s="149">
        <v>0</v>
      </c>
      <c r="R86" s="149">
        <f>Q86*H86</f>
        <v>0</v>
      </c>
      <c r="S86" s="149">
        <v>0</v>
      </c>
      <c r="T86" s="150">
        <f>S86*H86</f>
        <v>0</v>
      </c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R86" s="151" t="s">
        <v>390</v>
      </c>
      <c r="AT86" s="151" t="s">
        <v>126</v>
      </c>
      <c r="AU86" s="151" t="s">
        <v>85</v>
      </c>
      <c r="AY86" s="18" t="s">
        <v>124</v>
      </c>
      <c r="BE86" s="152">
        <f>IF(N86="základní",J86,0)</f>
        <v>0</v>
      </c>
      <c r="BF86" s="152">
        <f>IF(N86="snížená",J86,0)</f>
        <v>0</v>
      </c>
      <c r="BG86" s="152">
        <f>IF(N86="zákl. přenesená",J86,0)</f>
        <v>0</v>
      </c>
      <c r="BH86" s="152">
        <f>IF(N86="sníž. přenesená",J86,0)</f>
        <v>0</v>
      </c>
      <c r="BI86" s="152">
        <f>IF(N86="nulová",J86,0)</f>
        <v>0</v>
      </c>
      <c r="BJ86" s="18" t="s">
        <v>83</v>
      </c>
      <c r="BK86" s="152">
        <f>ROUND(I86*H86,2)</f>
        <v>0</v>
      </c>
      <c r="BL86" s="18" t="s">
        <v>390</v>
      </c>
      <c r="BM86" s="151" t="s">
        <v>391</v>
      </c>
    </row>
    <row r="87" spans="1:47" s="2" customFormat="1" ht="12">
      <c r="A87" s="34"/>
      <c r="B87" s="35"/>
      <c r="C87" s="34"/>
      <c r="D87" s="153" t="s">
        <v>133</v>
      </c>
      <c r="E87" s="34"/>
      <c r="F87" s="154" t="s">
        <v>392</v>
      </c>
      <c r="G87" s="34"/>
      <c r="H87" s="34"/>
      <c r="I87" s="155"/>
      <c r="J87" s="34"/>
      <c r="K87" s="34"/>
      <c r="L87" s="35"/>
      <c r="M87" s="156"/>
      <c r="N87" s="157"/>
      <c r="O87" s="55"/>
      <c r="P87" s="55"/>
      <c r="Q87" s="55"/>
      <c r="R87" s="55"/>
      <c r="S87" s="55"/>
      <c r="T87" s="56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T87" s="18" t="s">
        <v>133</v>
      </c>
      <c r="AU87" s="18" t="s">
        <v>85</v>
      </c>
    </row>
    <row r="88" spans="1:65" s="2" customFormat="1" ht="16.5" customHeight="1">
      <c r="A88" s="34"/>
      <c r="B88" s="139"/>
      <c r="C88" s="286" t="s">
        <v>85</v>
      </c>
      <c r="D88" s="286" t="s">
        <v>126</v>
      </c>
      <c r="E88" s="287" t="s">
        <v>393</v>
      </c>
      <c r="F88" s="288" t="s">
        <v>394</v>
      </c>
      <c r="G88" s="289" t="s">
        <v>340</v>
      </c>
      <c r="H88" s="290">
        <v>1</v>
      </c>
      <c r="I88" s="291"/>
      <c r="J88" s="291">
        <f>ROUND(I88*H88,2)</f>
        <v>0</v>
      </c>
      <c r="K88" s="288" t="s">
        <v>130</v>
      </c>
      <c r="L88" s="35"/>
      <c r="M88" s="147" t="s">
        <v>3</v>
      </c>
      <c r="N88" s="148" t="s">
        <v>46</v>
      </c>
      <c r="O88" s="55"/>
      <c r="P88" s="149">
        <f>O88*H88</f>
        <v>0</v>
      </c>
      <c r="Q88" s="149">
        <v>0</v>
      </c>
      <c r="R88" s="149">
        <f>Q88*H88</f>
        <v>0</v>
      </c>
      <c r="S88" s="149">
        <v>0</v>
      </c>
      <c r="T88" s="150">
        <f>S88*H88</f>
        <v>0</v>
      </c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R88" s="151" t="s">
        <v>390</v>
      </c>
      <c r="AT88" s="151" t="s">
        <v>126</v>
      </c>
      <c r="AU88" s="151" t="s">
        <v>85</v>
      </c>
      <c r="AY88" s="18" t="s">
        <v>124</v>
      </c>
      <c r="BE88" s="152">
        <f>IF(N88="základní",J88,0)</f>
        <v>0</v>
      </c>
      <c r="BF88" s="152">
        <f>IF(N88="snížená",J88,0)</f>
        <v>0</v>
      </c>
      <c r="BG88" s="152">
        <f>IF(N88="zákl. přenesená",J88,0)</f>
        <v>0</v>
      </c>
      <c r="BH88" s="152">
        <f>IF(N88="sníž. přenesená",J88,0)</f>
        <v>0</v>
      </c>
      <c r="BI88" s="152">
        <f>IF(N88="nulová",J88,0)</f>
        <v>0</v>
      </c>
      <c r="BJ88" s="18" t="s">
        <v>83</v>
      </c>
      <c r="BK88" s="152">
        <f>ROUND(I88*H88,2)</f>
        <v>0</v>
      </c>
      <c r="BL88" s="18" t="s">
        <v>390</v>
      </c>
      <c r="BM88" s="151" t="s">
        <v>395</v>
      </c>
    </row>
    <row r="89" spans="1:47" s="2" customFormat="1" ht="12">
      <c r="A89" s="34"/>
      <c r="B89" s="35"/>
      <c r="C89" s="34"/>
      <c r="D89" s="153" t="s">
        <v>133</v>
      </c>
      <c r="E89" s="34"/>
      <c r="F89" s="154" t="s">
        <v>396</v>
      </c>
      <c r="G89" s="34"/>
      <c r="H89" s="34"/>
      <c r="I89" s="155"/>
      <c r="J89" s="34"/>
      <c r="K89" s="34"/>
      <c r="L89" s="35"/>
      <c r="M89" s="156"/>
      <c r="N89" s="157"/>
      <c r="O89" s="55"/>
      <c r="P89" s="55"/>
      <c r="Q89" s="55"/>
      <c r="R89" s="55"/>
      <c r="S89" s="55"/>
      <c r="T89" s="56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T89" s="18" t="s">
        <v>133</v>
      </c>
      <c r="AU89" s="18" t="s">
        <v>85</v>
      </c>
    </row>
    <row r="90" spans="1:65" s="2" customFormat="1" ht="16.5" customHeight="1">
      <c r="A90" s="34"/>
      <c r="B90" s="139"/>
      <c r="C90" s="286" t="s">
        <v>145</v>
      </c>
      <c r="D90" s="286" t="s">
        <v>126</v>
      </c>
      <c r="E90" s="287" t="s">
        <v>397</v>
      </c>
      <c r="F90" s="288" t="s">
        <v>398</v>
      </c>
      <c r="G90" s="289" t="s">
        <v>340</v>
      </c>
      <c r="H90" s="290">
        <v>1</v>
      </c>
      <c r="I90" s="291"/>
      <c r="J90" s="291">
        <f>ROUND(I90*H90,2)</f>
        <v>0</v>
      </c>
      <c r="K90" s="288" t="s">
        <v>130</v>
      </c>
      <c r="L90" s="35"/>
      <c r="M90" s="147" t="s">
        <v>3</v>
      </c>
      <c r="N90" s="148" t="s">
        <v>46</v>
      </c>
      <c r="O90" s="55"/>
      <c r="P90" s="149">
        <f>O90*H90</f>
        <v>0</v>
      </c>
      <c r="Q90" s="149">
        <v>0</v>
      </c>
      <c r="R90" s="149">
        <f>Q90*H90</f>
        <v>0</v>
      </c>
      <c r="S90" s="149">
        <v>0</v>
      </c>
      <c r="T90" s="150">
        <f>S90*H90</f>
        <v>0</v>
      </c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R90" s="151" t="s">
        <v>390</v>
      </c>
      <c r="AT90" s="151" t="s">
        <v>126</v>
      </c>
      <c r="AU90" s="151" t="s">
        <v>85</v>
      </c>
      <c r="AY90" s="18" t="s">
        <v>124</v>
      </c>
      <c r="BE90" s="152">
        <f>IF(N90="základní",J90,0)</f>
        <v>0</v>
      </c>
      <c r="BF90" s="152">
        <f>IF(N90="snížená",J90,0)</f>
        <v>0</v>
      </c>
      <c r="BG90" s="152">
        <f>IF(N90="zákl. přenesená",J90,0)</f>
        <v>0</v>
      </c>
      <c r="BH90" s="152">
        <f>IF(N90="sníž. přenesená",J90,0)</f>
        <v>0</v>
      </c>
      <c r="BI90" s="152">
        <f>IF(N90="nulová",J90,0)</f>
        <v>0</v>
      </c>
      <c r="BJ90" s="18" t="s">
        <v>83</v>
      </c>
      <c r="BK90" s="152">
        <f>ROUND(I90*H90,2)</f>
        <v>0</v>
      </c>
      <c r="BL90" s="18" t="s">
        <v>390</v>
      </c>
      <c r="BM90" s="151" t="s">
        <v>399</v>
      </c>
    </row>
    <row r="91" spans="1:47" s="2" customFormat="1" ht="12">
      <c r="A91" s="34"/>
      <c r="B91" s="35"/>
      <c r="C91" s="34"/>
      <c r="D91" s="153" t="s">
        <v>133</v>
      </c>
      <c r="E91" s="34"/>
      <c r="F91" s="154" t="s">
        <v>400</v>
      </c>
      <c r="G91" s="34"/>
      <c r="H91" s="34"/>
      <c r="I91" s="155"/>
      <c r="J91" s="34"/>
      <c r="K91" s="34"/>
      <c r="L91" s="35"/>
      <c r="M91" s="156"/>
      <c r="N91" s="157"/>
      <c r="O91" s="55"/>
      <c r="P91" s="55"/>
      <c r="Q91" s="55"/>
      <c r="R91" s="55"/>
      <c r="S91" s="55"/>
      <c r="T91" s="56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T91" s="18" t="s">
        <v>133</v>
      </c>
      <c r="AU91" s="18" t="s">
        <v>85</v>
      </c>
    </row>
    <row r="92" spans="2:63" s="12" customFormat="1" ht="22.7" customHeight="1">
      <c r="B92" s="126"/>
      <c r="D92" s="127" t="s">
        <v>74</v>
      </c>
      <c r="E92" s="137" t="s">
        <v>401</v>
      </c>
      <c r="F92" s="137" t="s">
        <v>402</v>
      </c>
      <c r="I92" s="129"/>
      <c r="J92" s="138">
        <f>BK92</f>
        <v>0</v>
      </c>
      <c r="L92" s="126"/>
      <c r="M92" s="131"/>
      <c r="N92" s="132"/>
      <c r="O92" s="132"/>
      <c r="P92" s="133">
        <f>SUM(P93:P102)</f>
        <v>0</v>
      </c>
      <c r="Q92" s="132"/>
      <c r="R92" s="133">
        <f>SUM(R93:R102)</f>
        <v>0</v>
      </c>
      <c r="S92" s="132"/>
      <c r="T92" s="134">
        <f>SUM(T93:T102)</f>
        <v>0</v>
      </c>
      <c r="AR92" s="127" t="s">
        <v>155</v>
      </c>
      <c r="AT92" s="135" t="s">
        <v>74</v>
      </c>
      <c r="AU92" s="135" t="s">
        <v>83</v>
      </c>
      <c r="AY92" s="127" t="s">
        <v>124</v>
      </c>
      <c r="BK92" s="136">
        <f>SUM(BK93:BK102)</f>
        <v>0</v>
      </c>
    </row>
    <row r="93" spans="1:65" s="2" customFormat="1" ht="16.5" customHeight="1">
      <c r="A93" s="34"/>
      <c r="B93" s="139"/>
      <c r="C93" s="286" t="s">
        <v>131</v>
      </c>
      <c r="D93" s="286" t="s">
        <v>126</v>
      </c>
      <c r="E93" s="287" t="s">
        <v>403</v>
      </c>
      <c r="F93" s="288" t="s">
        <v>404</v>
      </c>
      <c r="G93" s="289" t="s">
        <v>340</v>
      </c>
      <c r="H93" s="290">
        <v>1</v>
      </c>
      <c r="I93" s="291"/>
      <c r="J93" s="291">
        <f>ROUND(I93*H93,2)</f>
        <v>0</v>
      </c>
      <c r="K93" s="288" t="s">
        <v>130</v>
      </c>
      <c r="L93" s="35"/>
      <c r="M93" s="147" t="s">
        <v>3</v>
      </c>
      <c r="N93" s="148" t="s">
        <v>46</v>
      </c>
      <c r="O93" s="55"/>
      <c r="P93" s="149">
        <f>O93*H93</f>
        <v>0</v>
      </c>
      <c r="Q93" s="149">
        <v>0</v>
      </c>
      <c r="R93" s="149">
        <f>Q93*H93</f>
        <v>0</v>
      </c>
      <c r="S93" s="149">
        <v>0</v>
      </c>
      <c r="T93" s="150">
        <f>S93*H93</f>
        <v>0</v>
      </c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R93" s="151" t="s">
        <v>390</v>
      </c>
      <c r="AT93" s="151" t="s">
        <v>126</v>
      </c>
      <c r="AU93" s="151" t="s">
        <v>85</v>
      </c>
      <c r="AY93" s="18" t="s">
        <v>124</v>
      </c>
      <c r="BE93" s="152">
        <f>IF(N93="základní",J93,0)</f>
        <v>0</v>
      </c>
      <c r="BF93" s="152">
        <f>IF(N93="snížená",J93,0)</f>
        <v>0</v>
      </c>
      <c r="BG93" s="152">
        <f>IF(N93="zákl. přenesená",J93,0)</f>
        <v>0</v>
      </c>
      <c r="BH93" s="152">
        <f>IF(N93="sníž. přenesená",J93,0)</f>
        <v>0</v>
      </c>
      <c r="BI93" s="152">
        <f>IF(N93="nulová",J93,0)</f>
        <v>0</v>
      </c>
      <c r="BJ93" s="18" t="s">
        <v>83</v>
      </c>
      <c r="BK93" s="152">
        <f>ROUND(I93*H93,2)</f>
        <v>0</v>
      </c>
      <c r="BL93" s="18" t="s">
        <v>390</v>
      </c>
      <c r="BM93" s="151" t="s">
        <v>405</v>
      </c>
    </row>
    <row r="94" spans="1:47" s="2" customFormat="1" ht="12">
      <c r="A94" s="34"/>
      <c r="B94" s="35"/>
      <c r="C94" s="34"/>
      <c r="D94" s="153" t="s">
        <v>133</v>
      </c>
      <c r="E94" s="34"/>
      <c r="F94" s="154" t="s">
        <v>406</v>
      </c>
      <c r="G94" s="34"/>
      <c r="H94" s="34"/>
      <c r="I94" s="155"/>
      <c r="J94" s="34"/>
      <c r="K94" s="34"/>
      <c r="L94" s="35"/>
      <c r="M94" s="156"/>
      <c r="N94" s="157"/>
      <c r="O94" s="55"/>
      <c r="P94" s="55"/>
      <c r="Q94" s="55"/>
      <c r="R94" s="55"/>
      <c r="S94" s="55"/>
      <c r="T94" s="56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T94" s="18" t="s">
        <v>133</v>
      </c>
      <c r="AU94" s="18" t="s">
        <v>85</v>
      </c>
    </row>
    <row r="95" spans="1:65" s="2" customFormat="1" ht="16.5" customHeight="1">
      <c r="A95" s="34"/>
      <c r="B95" s="139"/>
      <c r="C95" s="286" t="s">
        <v>155</v>
      </c>
      <c r="D95" s="286" t="s">
        <v>126</v>
      </c>
      <c r="E95" s="287" t="s">
        <v>407</v>
      </c>
      <c r="F95" s="288" t="s">
        <v>408</v>
      </c>
      <c r="G95" s="289" t="s">
        <v>340</v>
      </c>
      <c r="H95" s="290">
        <v>1</v>
      </c>
      <c r="I95" s="291"/>
      <c r="J95" s="291">
        <f>ROUND(I95*H95,2)</f>
        <v>0</v>
      </c>
      <c r="K95" s="288" t="s">
        <v>130</v>
      </c>
      <c r="L95" s="35"/>
      <c r="M95" s="147" t="s">
        <v>3</v>
      </c>
      <c r="N95" s="148" t="s">
        <v>46</v>
      </c>
      <c r="O95" s="55"/>
      <c r="P95" s="149">
        <f>O95*H95</f>
        <v>0</v>
      </c>
      <c r="Q95" s="149">
        <v>0</v>
      </c>
      <c r="R95" s="149">
        <f>Q95*H95</f>
        <v>0</v>
      </c>
      <c r="S95" s="149">
        <v>0</v>
      </c>
      <c r="T95" s="150">
        <f>S95*H95</f>
        <v>0</v>
      </c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R95" s="151" t="s">
        <v>390</v>
      </c>
      <c r="AT95" s="151" t="s">
        <v>126</v>
      </c>
      <c r="AU95" s="151" t="s">
        <v>85</v>
      </c>
      <c r="AY95" s="18" t="s">
        <v>124</v>
      </c>
      <c r="BE95" s="152">
        <f>IF(N95="základní",J95,0)</f>
        <v>0</v>
      </c>
      <c r="BF95" s="152">
        <f>IF(N95="snížená",J95,0)</f>
        <v>0</v>
      </c>
      <c r="BG95" s="152">
        <f>IF(N95="zákl. přenesená",J95,0)</f>
        <v>0</v>
      </c>
      <c r="BH95" s="152">
        <f>IF(N95="sníž. přenesená",J95,0)</f>
        <v>0</v>
      </c>
      <c r="BI95" s="152">
        <f>IF(N95="nulová",J95,0)</f>
        <v>0</v>
      </c>
      <c r="BJ95" s="18" t="s">
        <v>83</v>
      </c>
      <c r="BK95" s="152">
        <f>ROUND(I95*H95,2)</f>
        <v>0</v>
      </c>
      <c r="BL95" s="18" t="s">
        <v>390</v>
      </c>
      <c r="BM95" s="151" t="s">
        <v>409</v>
      </c>
    </row>
    <row r="96" spans="1:47" s="2" customFormat="1" ht="12">
      <c r="A96" s="34"/>
      <c r="B96" s="35"/>
      <c r="C96" s="34"/>
      <c r="D96" s="153" t="s">
        <v>133</v>
      </c>
      <c r="E96" s="34"/>
      <c r="F96" s="154" t="s">
        <v>410</v>
      </c>
      <c r="G96" s="34"/>
      <c r="H96" s="34"/>
      <c r="I96" s="155"/>
      <c r="J96" s="34"/>
      <c r="K96" s="34"/>
      <c r="L96" s="35"/>
      <c r="M96" s="156"/>
      <c r="N96" s="157"/>
      <c r="O96" s="55"/>
      <c r="P96" s="55"/>
      <c r="Q96" s="55"/>
      <c r="R96" s="55"/>
      <c r="S96" s="55"/>
      <c r="T96" s="56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T96" s="18" t="s">
        <v>133</v>
      </c>
      <c r="AU96" s="18" t="s">
        <v>85</v>
      </c>
    </row>
    <row r="97" spans="1:65" s="2" customFormat="1" ht="16.5" customHeight="1">
      <c r="A97" s="34"/>
      <c r="B97" s="139"/>
      <c r="C97" s="286" t="s">
        <v>160</v>
      </c>
      <c r="D97" s="286" t="s">
        <v>126</v>
      </c>
      <c r="E97" s="287" t="s">
        <v>411</v>
      </c>
      <c r="F97" s="288" t="s">
        <v>412</v>
      </c>
      <c r="G97" s="289" t="s">
        <v>340</v>
      </c>
      <c r="H97" s="290">
        <v>1</v>
      </c>
      <c r="I97" s="291"/>
      <c r="J97" s="291">
        <f>ROUND(I97*H97,2)</f>
        <v>0</v>
      </c>
      <c r="K97" s="288" t="s">
        <v>130</v>
      </c>
      <c r="L97" s="35"/>
      <c r="M97" s="147" t="s">
        <v>3</v>
      </c>
      <c r="N97" s="148" t="s">
        <v>46</v>
      </c>
      <c r="O97" s="55"/>
      <c r="P97" s="149">
        <f>O97*H97</f>
        <v>0</v>
      </c>
      <c r="Q97" s="149">
        <v>0</v>
      </c>
      <c r="R97" s="149">
        <f>Q97*H97</f>
        <v>0</v>
      </c>
      <c r="S97" s="149">
        <v>0</v>
      </c>
      <c r="T97" s="150">
        <f>S97*H97</f>
        <v>0</v>
      </c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R97" s="151" t="s">
        <v>390</v>
      </c>
      <c r="AT97" s="151" t="s">
        <v>126</v>
      </c>
      <c r="AU97" s="151" t="s">
        <v>85</v>
      </c>
      <c r="AY97" s="18" t="s">
        <v>124</v>
      </c>
      <c r="BE97" s="152">
        <f>IF(N97="základní",J97,0)</f>
        <v>0</v>
      </c>
      <c r="BF97" s="152">
        <f>IF(N97="snížená",J97,0)</f>
        <v>0</v>
      </c>
      <c r="BG97" s="152">
        <f>IF(N97="zákl. přenesená",J97,0)</f>
        <v>0</v>
      </c>
      <c r="BH97" s="152">
        <f>IF(N97="sníž. přenesená",J97,0)</f>
        <v>0</v>
      </c>
      <c r="BI97" s="152">
        <f>IF(N97="nulová",J97,0)</f>
        <v>0</v>
      </c>
      <c r="BJ97" s="18" t="s">
        <v>83</v>
      </c>
      <c r="BK97" s="152">
        <f>ROUND(I97*H97,2)</f>
        <v>0</v>
      </c>
      <c r="BL97" s="18" t="s">
        <v>390</v>
      </c>
      <c r="BM97" s="151" t="s">
        <v>413</v>
      </c>
    </row>
    <row r="98" spans="1:47" s="2" customFormat="1" ht="12">
      <c r="A98" s="34"/>
      <c r="B98" s="35"/>
      <c r="C98" s="34"/>
      <c r="D98" s="153" t="s">
        <v>133</v>
      </c>
      <c r="E98" s="34"/>
      <c r="F98" s="154" t="s">
        <v>414</v>
      </c>
      <c r="G98" s="34"/>
      <c r="H98" s="34"/>
      <c r="I98" s="155"/>
      <c r="J98" s="34"/>
      <c r="K98" s="34"/>
      <c r="L98" s="35"/>
      <c r="M98" s="156"/>
      <c r="N98" s="157"/>
      <c r="O98" s="55"/>
      <c r="P98" s="55"/>
      <c r="Q98" s="55"/>
      <c r="R98" s="55"/>
      <c r="S98" s="55"/>
      <c r="T98" s="56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T98" s="18" t="s">
        <v>133</v>
      </c>
      <c r="AU98" s="18" t="s">
        <v>85</v>
      </c>
    </row>
    <row r="99" spans="1:65" s="2" customFormat="1" ht="16.5" customHeight="1">
      <c r="A99" s="34"/>
      <c r="B99" s="139"/>
      <c r="C99" s="286" t="s">
        <v>166</v>
      </c>
      <c r="D99" s="286" t="s">
        <v>126</v>
      </c>
      <c r="E99" s="287" t="s">
        <v>415</v>
      </c>
      <c r="F99" s="288" t="s">
        <v>416</v>
      </c>
      <c r="G99" s="289" t="s">
        <v>340</v>
      </c>
      <c r="H99" s="290">
        <v>1</v>
      </c>
      <c r="I99" s="291"/>
      <c r="J99" s="291">
        <f>ROUND(I99*H99,2)</f>
        <v>0</v>
      </c>
      <c r="K99" s="288" t="s">
        <v>130</v>
      </c>
      <c r="L99" s="35"/>
      <c r="M99" s="147" t="s">
        <v>3</v>
      </c>
      <c r="N99" s="148" t="s">
        <v>46</v>
      </c>
      <c r="O99" s="55"/>
      <c r="P99" s="149">
        <f>O99*H99</f>
        <v>0</v>
      </c>
      <c r="Q99" s="149">
        <v>0</v>
      </c>
      <c r="R99" s="149">
        <f>Q99*H99</f>
        <v>0</v>
      </c>
      <c r="S99" s="149">
        <v>0</v>
      </c>
      <c r="T99" s="150">
        <f>S99*H99</f>
        <v>0</v>
      </c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R99" s="151" t="s">
        <v>390</v>
      </c>
      <c r="AT99" s="151" t="s">
        <v>126</v>
      </c>
      <c r="AU99" s="151" t="s">
        <v>85</v>
      </c>
      <c r="AY99" s="18" t="s">
        <v>124</v>
      </c>
      <c r="BE99" s="152">
        <f>IF(N99="základní",J99,0)</f>
        <v>0</v>
      </c>
      <c r="BF99" s="152">
        <f>IF(N99="snížená",J99,0)</f>
        <v>0</v>
      </c>
      <c r="BG99" s="152">
        <f>IF(N99="zákl. přenesená",J99,0)</f>
        <v>0</v>
      </c>
      <c r="BH99" s="152">
        <f>IF(N99="sníž. přenesená",J99,0)</f>
        <v>0</v>
      </c>
      <c r="BI99" s="152">
        <f>IF(N99="nulová",J99,0)</f>
        <v>0</v>
      </c>
      <c r="BJ99" s="18" t="s">
        <v>83</v>
      </c>
      <c r="BK99" s="152">
        <f>ROUND(I99*H99,2)</f>
        <v>0</v>
      </c>
      <c r="BL99" s="18" t="s">
        <v>390</v>
      </c>
      <c r="BM99" s="151" t="s">
        <v>417</v>
      </c>
    </row>
    <row r="100" spans="1:47" s="2" customFormat="1" ht="12">
      <c r="A100" s="34"/>
      <c r="B100" s="35"/>
      <c r="C100" s="34"/>
      <c r="D100" s="153" t="s">
        <v>133</v>
      </c>
      <c r="E100" s="34"/>
      <c r="F100" s="154" t="s">
        <v>418</v>
      </c>
      <c r="G100" s="34"/>
      <c r="H100" s="34"/>
      <c r="I100" s="155"/>
      <c r="J100" s="34"/>
      <c r="K100" s="34"/>
      <c r="L100" s="35"/>
      <c r="M100" s="156"/>
      <c r="N100" s="157"/>
      <c r="O100" s="55"/>
      <c r="P100" s="55"/>
      <c r="Q100" s="55"/>
      <c r="R100" s="55"/>
      <c r="S100" s="55"/>
      <c r="T100" s="56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T100" s="18" t="s">
        <v>133</v>
      </c>
      <c r="AU100" s="18" t="s">
        <v>85</v>
      </c>
    </row>
    <row r="101" spans="1:65" s="2" customFormat="1" ht="16.5" customHeight="1">
      <c r="A101" s="34"/>
      <c r="B101" s="139"/>
      <c r="C101" s="286" t="s">
        <v>142</v>
      </c>
      <c r="D101" s="286" t="s">
        <v>126</v>
      </c>
      <c r="E101" s="287" t="s">
        <v>419</v>
      </c>
      <c r="F101" s="288" t="s">
        <v>420</v>
      </c>
      <c r="G101" s="289" t="s">
        <v>340</v>
      </c>
      <c r="H101" s="290">
        <v>1</v>
      </c>
      <c r="I101" s="291"/>
      <c r="J101" s="291">
        <f>ROUND(I101*H101,2)</f>
        <v>0</v>
      </c>
      <c r="K101" s="288" t="s">
        <v>130</v>
      </c>
      <c r="L101" s="35"/>
      <c r="M101" s="147" t="s">
        <v>3</v>
      </c>
      <c r="N101" s="148" t="s">
        <v>46</v>
      </c>
      <c r="O101" s="55"/>
      <c r="P101" s="149">
        <f>O101*H101</f>
        <v>0</v>
      </c>
      <c r="Q101" s="149">
        <v>0</v>
      </c>
      <c r="R101" s="149">
        <f>Q101*H101</f>
        <v>0</v>
      </c>
      <c r="S101" s="149">
        <v>0</v>
      </c>
      <c r="T101" s="150">
        <f>S101*H101</f>
        <v>0</v>
      </c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R101" s="151" t="s">
        <v>390</v>
      </c>
      <c r="AT101" s="151" t="s">
        <v>126</v>
      </c>
      <c r="AU101" s="151" t="s">
        <v>85</v>
      </c>
      <c r="AY101" s="18" t="s">
        <v>124</v>
      </c>
      <c r="BE101" s="152">
        <f>IF(N101="základní",J101,0)</f>
        <v>0</v>
      </c>
      <c r="BF101" s="152">
        <f>IF(N101="snížená",J101,0)</f>
        <v>0</v>
      </c>
      <c r="BG101" s="152">
        <f>IF(N101="zákl. přenesená",J101,0)</f>
        <v>0</v>
      </c>
      <c r="BH101" s="152">
        <f>IF(N101="sníž. přenesená",J101,0)</f>
        <v>0</v>
      </c>
      <c r="BI101" s="152">
        <f>IF(N101="nulová",J101,0)</f>
        <v>0</v>
      </c>
      <c r="BJ101" s="18" t="s">
        <v>83</v>
      </c>
      <c r="BK101" s="152">
        <f>ROUND(I101*H101,2)</f>
        <v>0</v>
      </c>
      <c r="BL101" s="18" t="s">
        <v>390</v>
      </c>
      <c r="BM101" s="151" t="s">
        <v>421</v>
      </c>
    </row>
    <row r="102" spans="1:47" s="2" customFormat="1" ht="12">
      <c r="A102" s="34"/>
      <c r="B102" s="35"/>
      <c r="C102" s="34"/>
      <c r="D102" s="153" t="s">
        <v>133</v>
      </c>
      <c r="E102" s="34"/>
      <c r="F102" s="154" t="s">
        <v>422</v>
      </c>
      <c r="G102" s="34"/>
      <c r="H102" s="34"/>
      <c r="I102" s="155"/>
      <c r="J102" s="34"/>
      <c r="K102" s="34"/>
      <c r="L102" s="35"/>
      <c r="M102" s="156"/>
      <c r="N102" s="157"/>
      <c r="O102" s="55"/>
      <c r="P102" s="55"/>
      <c r="Q102" s="55"/>
      <c r="R102" s="55"/>
      <c r="S102" s="55"/>
      <c r="T102" s="56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T102" s="18" t="s">
        <v>133</v>
      </c>
      <c r="AU102" s="18" t="s">
        <v>85</v>
      </c>
    </row>
    <row r="103" spans="2:63" s="12" customFormat="1" ht="22.7" customHeight="1">
      <c r="B103" s="126"/>
      <c r="D103" s="127" t="s">
        <v>74</v>
      </c>
      <c r="E103" s="137" t="s">
        <v>423</v>
      </c>
      <c r="F103" s="137" t="s">
        <v>424</v>
      </c>
      <c r="I103" s="129"/>
      <c r="J103" s="138">
        <f>BK103</f>
        <v>0</v>
      </c>
      <c r="L103" s="126"/>
      <c r="M103" s="131"/>
      <c r="N103" s="132"/>
      <c r="O103" s="132"/>
      <c r="P103" s="133">
        <f>SUM(P104:P105)</f>
        <v>0</v>
      </c>
      <c r="Q103" s="132"/>
      <c r="R103" s="133">
        <f>SUM(R104:R105)</f>
        <v>0</v>
      </c>
      <c r="S103" s="132"/>
      <c r="T103" s="134">
        <f>SUM(T104:T105)</f>
        <v>0</v>
      </c>
      <c r="AR103" s="127" t="s">
        <v>155</v>
      </c>
      <c r="AT103" s="135" t="s">
        <v>74</v>
      </c>
      <c r="AU103" s="135" t="s">
        <v>83</v>
      </c>
      <c r="AY103" s="127" t="s">
        <v>124</v>
      </c>
      <c r="BK103" s="136">
        <f>SUM(BK104:BK105)</f>
        <v>0</v>
      </c>
    </row>
    <row r="104" spans="1:65" s="2" customFormat="1" ht="16.5" customHeight="1">
      <c r="A104" s="34"/>
      <c r="B104" s="139"/>
      <c r="C104" s="286" t="s">
        <v>178</v>
      </c>
      <c r="D104" s="286" t="s">
        <v>126</v>
      </c>
      <c r="E104" s="287" t="s">
        <v>425</v>
      </c>
      <c r="F104" s="288" t="s">
        <v>426</v>
      </c>
      <c r="G104" s="289" t="s">
        <v>340</v>
      </c>
      <c r="H104" s="290">
        <v>1</v>
      </c>
      <c r="I104" s="291"/>
      <c r="J104" s="291">
        <f>ROUND(I104*H104,2)</f>
        <v>0</v>
      </c>
      <c r="K104" s="288" t="s">
        <v>130</v>
      </c>
      <c r="L104" s="35"/>
      <c r="M104" s="147" t="s">
        <v>3</v>
      </c>
      <c r="N104" s="148" t="s">
        <v>46</v>
      </c>
      <c r="O104" s="55"/>
      <c r="P104" s="149">
        <f>O104*H104</f>
        <v>0</v>
      </c>
      <c r="Q104" s="149">
        <v>0</v>
      </c>
      <c r="R104" s="149">
        <f>Q104*H104</f>
        <v>0</v>
      </c>
      <c r="S104" s="149">
        <v>0</v>
      </c>
      <c r="T104" s="150">
        <f>S104*H104</f>
        <v>0</v>
      </c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R104" s="151" t="s">
        <v>390</v>
      </c>
      <c r="AT104" s="151" t="s">
        <v>126</v>
      </c>
      <c r="AU104" s="151" t="s">
        <v>85</v>
      </c>
      <c r="AY104" s="18" t="s">
        <v>124</v>
      </c>
      <c r="BE104" s="152">
        <f>IF(N104="základní",J104,0)</f>
        <v>0</v>
      </c>
      <c r="BF104" s="152">
        <f>IF(N104="snížená",J104,0)</f>
        <v>0</v>
      </c>
      <c r="BG104" s="152">
        <f>IF(N104="zákl. přenesená",J104,0)</f>
        <v>0</v>
      </c>
      <c r="BH104" s="152">
        <f>IF(N104="sníž. přenesená",J104,0)</f>
        <v>0</v>
      </c>
      <c r="BI104" s="152">
        <f>IF(N104="nulová",J104,0)</f>
        <v>0</v>
      </c>
      <c r="BJ104" s="18" t="s">
        <v>83</v>
      </c>
      <c r="BK104" s="152">
        <f>ROUND(I104*H104,2)</f>
        <v>0</v>
      </c>
      <c r="BL104" s="18" t="s">
        <v>390</v>
      </c>
      <c r="BM104" s="151" t="s">
        <v>427</v>
      </c>
    </row>
    <row r="105" spans="1:47" s="2" customFormat="1" ht="12">
      <c r="A105" s="34"/>
      <c r="B105" s="35"/>
      <c r="C105" s="34"/>
      <c r="D105" s="153" t="s">
        <v>133</v>
      </c>
      <c r="E105" s="34"/>
      <c r="F105" s="154" t="s">
        <v>428</v>
      </c>
      <c r="G105" s="34"/>
      <c r="H105" s="34"/>
      <c r="I105" s="155"/>
      <c r="J105" s="34"/>
      <c r="K105" s="34"/>
      <c r="L105" s="35"/>
      <c r="M105" s="195"/>
      <c r="N105" s="196"/>
      <c r="O105" s="197"/>
      <c r="P105" s="197"/>
      <c r="Q105" s="197"/>
      <c r="R105" s="197"/>
      <c r="S105" s="197"/>
      <c r="T105" s="198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T105" s="18" t="s">
        <v>133</v>
      </c>
      <c r="AU105" s="18" t="s">
        <v>85</v>
      </c>
    </row>
    <row r="106" spans="1:31" s="2" customFormat="1" ht="6.95" customHeight="1">
      <c r="A106" s="34"/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35"/>
      <c r="M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</sheetData>
  <autoFilter ref="C82:K105"/>
  <mergeCells count="9">
    <mergeCell ref="E50:H50"/>
    <mergeCell ref="E73:H73"/>
    <mergeCell ref="E75:H75"/>
    <mergeCell ref="L2:V2"/>
    <mergeCell ref="E7:H7"/>
    <mergeCell ref="E9:H9"/>
    <mergeCell ref="E18:H18"/>
    <mergeCell ref="E27:H27"/>
    <mergeCell ref="E48:H48"/>
  </mergeCells>
  <hyperlinks>
    <hyperlink ref="F87" r:id="rId1" display="https://podminky.urs.cz/item/CS_URS_2021_02/3"/>
    <hyperlink ref="F89" r:id="rId2" display="https://podminky.urs.cz/item/CS_URS_2021_02/012303000"/>
    <hyperlink ref="F91" r:id="rId3" display="https://podminky.urs.cz/item/CS_URS_2021_02/013254000"/>
    <hyperlink ref="F94" r:id="rId4" display="https://podminky.urs.cz/item/CS_URS_2021_02/032103000"/>
    <hyperlink ref="F96" r:id="rId5" display="https://podminky.urs.cz/item/CS_URS_2021_02/032903000"/>
    <hyperlink ref="F98" r:id="rId6" display="https://podminky.urs.cz/item/CS_URS_2021_02/034103000"/>
    <hyperlink ref="F100" r:id="rId7" display="https://podminky.urs.cz/item/CS_URS_2021_02/039103000"/>
    <hyperlink ref="F102" r:id="rId8" display="https://podminky.urs.cz/item/CS_URS_2021_02/039203000"/>
    <hyperlink ref="F105" r:id="rId9" display="https://podminky.urs.cz/item/CS_URS_2021_02/045203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12.00390625" defaultRowHeight="12"/>
  <cols>
    <col min="1" max="1" width="8.140625" style="199" customWidth="1"/>
    <col min="2" max="2" width="1.7109375" style="199" customWidth="1"/>
    <col min="3" max="4" width="5.00390625" style="199" customWidth="1"/>
    <col min="5" max="5" width="11.7109375" style="199" customWidth="1"/>
    <col min="6" max="6" width="9.140625" style="199" customWidth="1"/>
    <col min="7" max="7" width="5.00390625" style="199" customWidth="1"/>
    <col min="8" max="8" width="77.7109375" style="199" customWidth="1"/>
    <col min="9" max="10" width="20.00390625" style="199" customWidth="1"/>
    <col min="11" max="11" width="1.7109375" style="199" customWidth="1"/>
  </cols>
  <sheetData>
    <row r="1" s="1" customFormat="1" ht="37.5" customHeight="1"/>
    <row r="2" spans="2:11" s="1" customFormat="1" ht="7.5" customHeight="1">
      <c r="B2" s="200"/>
      <c r="C2" s="201"/>
      <c r="D2" s="201"/>
      <c r="E2" s="201"/>
      <c r="F2" s="201"/>
      <c r="G2" s="201"/>
      <c r="H2" s="201"/>
      <c r="I2" s="201"/>
      <c r="J2" s="201"/>
      <c r="K2" s="202"/>
    </row>
    <row r="3" spans="2:11" s="16" customFormat="1" ht="45" customHeight="1">
      <c r="B3" s="203"/>
      <c r="C3" s="335" t="s">
        <v>429</v>
      </c>
      <c r="D3" s="335"/>
      <c r="E3" s="335"/>
      <c r="F3" s="335"/>
      <c r="G3" s="335"/>
      <c r="H3" s="335"/>
      <c r="I3" s="335"/>
      <c r="J3" s="335"/>
      <c r="K3" s="204"/>
    </row>
    <row r="4" spans="2:11" s="1" customFormat="1" ht="25.5" customHeight="1">
      <c r="B4" s="205"/>
      <c r="C4" s="336" t="s">
        <v>430</v>
      </c>
      <c r="D4" s="336"/>
      <c r="E4" s="336"/>
      <c r="F4" s="336"/>
      <c r="G4" s="336"/>
      <c r="H4" s="336"/>
      <c r="I4" s="336"/>
      <c r="J4" s="336"/>
      <c r="K4" s="206"/>
    </row>
    <row r="5" spans="2:11" s="1" customFormat="1" ht="5.25" customHeight="1">
      <c r="B5" s="205"/>
      <c r="C5" s="207"/>
      <c r="D5" s="207"/>
      <c r="E5" s="207"/>
      <c r="F5" s="207"/>
      <c r="G5" s="207"/>
      <c r="H5" s="207"/>
      <c r="I5" s="207"/>
      <c r="J5" s="207"/>
      <c r="K5" s="206"/>
    </row>
    <row r="6" spans="2:11" s="1" customFormat="1" ht="15" customHeight="1">
      <c r="B6" s="205"/>
      <c r="C6" s="334" t="s">
        <v>431</v>
      </c>
      <c r="D6" s="334"/>
      <c r="E6" s="334"/>
      <c r="F6" s="334"/>
      <c r="G6" s="334"/>
      <c r="H6" s="334"/>
      <c r="I6" s="334"/>
      <c r="J6" s="334"/>
      <c r="K6" s="206"/>
    </row>
    <row r="7" spans="2:11" s="1" customFormat="1" ht="15" customHeight="1">
      <c r="B7" s="209"/>
      <c r="C7" s="334" t="s">
        <v>432</v>
      </c>
      <c r="D7" s="334"/>
      <c r="E7" s="334"/>
      <c r="F7" s="334"/>
      <c r="G7" s="334"/>
      <c r="H7" s="334"/>
      <c r="I7" s="334"/>
      <c r="J7" s="334"/>
      <c r="K7" s="206"/>
    </row>
    <row r="8" spans="2:11" s="1" customFormat="1" ht="12.75" customHeight="1">
      <c r="B8" s="209"/>
      <c r="C8" s="208"/>
      <c r="D8" s="208"/>
      <c r="E8" s="208"/>
      <c r="F8" s="208"/>
      <c r="G8" s="208"/>
      <c r="H8" s="208"/>
      <c r="I8" s="208"/>
      <c r="J8" s="208"/>
      <c r="K8" s="206"/>
    </row>
    <row r="9" spans="2:11" s="1" customFormat="1" ht="15" customHeight="1">
      <c r="B9" s="209"/>
      <c r="C9" s="334" t="s">
        <v>433</v>
      </c>
      <c r="D9" s="334"/>
      <c r="E9" s="334"/>
      <c r="F9" s="334"/>
      <c r="G9" s="334"/>
      <c r="H9" s="334"/>
      <c r="I9" s="334"/>
      <c r="J9" s="334"/>
      <c r="K9" s="206"/>
    </row>
    <row r="10" spans="2:11" s="1" customFormat="1" ht="15" customHeight="1">
      <c r="B10" s="209"/>
      <c r="C10" s="208"/>
      <c r="D10" s="334" t="s">
        <v>434</v>
      </c>
      <c r="E10" s="334"/>
      <c r="F10" s="334"/>
      <c r="G10" s="334"/>
      <c r="H10" s="334"/>
      <c r="I10" s="334"/>
      <c r="J10" s="334"/>
      <c r="K10" s="206"/>
    </row>
    <row r="11" spans="2:11" s="1" customFormat="1" ht="15" customHeight="1">
      <c r="B11" s="209"/>
      <c r="C11" s="210"/>
      <c r="D11" s="334" t="s">
        <v>435</v>
      </c>
      <c r="E11" s="334"/>
      <c r="F11" s="334"/>
      <c r="G11" s="334"/>
      <c r="H11" s="334"/>
      <c r="I11" s="334"/>
      <c r="J11" s="334"/>
      <c r="K11" s="206"/>
    </row>
    <row r="12" spans="2:11" s="1" customFormat="1" ht="15" customHeight="1">
      <c r="B12" s="209"/>
      <c r="C12" s="210"/>
      <c r="D12" s="208"/>
      <c r="E12" s="208"/>
      <c r="F12" s="208"/>
      <c r="G12" s="208"/>
      <c r="H12" s="208"/>
      <c r="I12" s="208"/>
      <c r="J12" s="208"/>
      <c r="K12" s="206"/>
    </row>
    <row r="13" spans="2:11" s="1" customFormat="1" ht="15" customHeight="1">
      <c r="B13" s="209"/>
      <c r="C13" s="210"/>
      <c r="D13" s="211" t="s">
        <v>436</v>
      </c>
      <c r="E13" s="208"/>
      <c r="F13" s="208"/>
      <c r="G13" s="208"/>
      <c r="H13" s="208"/>
      <c r="I13" s="208"/>
      <c r="J13" s="208"/>
      <c r="K13" s="206"/>
    </row>
    <row r="14" spans="2:11" s="1" customFormat="1" ht="12.75" customHeight="1">
      <c r="B14" s="209"/>
      <c r="C14" s="210"/>
      <c r="D14" s="210"/>
      <c r="E14" s="210"/>
      <c r="F14" s="210"/>
      <c r="G14" s="210"/>
      <c r="H14" s="210"/>
      <c r="I14" s="210"/>
      <c r="J14" s="210"/>
      <c r="K14" s="206"/>
    </row>
    <row r="15" spans="2:11" s="1" customFormat="1" ht="15" customHeight="1">
      <c r="B15" s="209"/>
      <c r="C15" s="210"/>
      <c r="D15" s="334" t="s">
        <v>437</v>
      </c>
      <c r="E15" s="334"/>
      <c r="F15" s="334"/>
      <c r="G15" s="334"/>
      <c r="H15" s="334"/>
      <c r="I15" s="334"/>
      <c r="J15" s="334"/>
      <c r="K15" s="206"/>
    </row>
    <row r="16" spans="2:11" s="1" customFormat="1" ht="15" customHeight="1">
      <c r="B16" s="209"/>
      <c r="C16" s="210"/>
      <c r="D16" s="334" t="s">
        <v>438</v>
      </c>
      <c r="E16" s="334"/>
      <c r="F16" s="334"/>
      <c r="G16" s="334"/>
      <c r="H16" s="334"/>
      <c r="I16" s="334"/>
      <c r="J16" s="334"/>
      <c r="K16" s="206"/>
    </row>
    <row r="17" spans="2:11" s="1" customFormat="1" ht="15" customHeight="1">
      <c r="B17" s="209"/>
      <c r="C17" s="210"/>
      <c r="D17" s="334" t="s">
        <v>439</v>
      </c>
      <c r="E17" s="334"/>
      <c r="F17" s="334"/>
      <c r="G17" s="334"/>
      <c r="H17" s="334"/>
      <c r="I17" s="334"/>
      <c r="J17" s="334"/>
      <c r="K17" s="206"/>
    </row>
    <row r="18" spans="2:11" s="1" customFormat="1" ht="15" customHeight="1">
      <c r="B18" s="209"/>
      <c r="C18" s="210"/>
      <c r="D18" s="210"/>
      <c r="E18" s="212" t="s">
        <v>82</v>
      </c>
      <c r="F18" s="334" t="s">
        <v>440</v>
      </c>
      <c r="G18" s="334"/>
      <c r="H18" s="334"/>
      <c r="I18" s="334"/>
      <c r="J18" s="334"/>
      <c r="K18" s="206"/>
    </row>
    <row r="19" spans="2:11" s="1" customFormat="1" ht="15" customHeight="1">
      <c r="B19" s="209"/>
      <c r="C19" s="210"/>
      <c r="D19" s="210"/>
      <c r="E19" s="212" t="s">
        <v>441</v>
      </c>
      <c r="F19" s="334" t="s">
        <v>442</v>
      </c>
      <c r="G19" s="334"/>
      <c r="H19" s="334"/>
      <c r="I19" s="334"/>
      <c r="J19" s="334"/>
      <c r="K19" s="206"/>
    </row>
    <row r="20" spans="2:11" s="1" customFormat="1" ht="15" customHeight="1">
      <c r="B20" s="209"/>
      <c r="C20" s="210"/>
      <c r="D20" s="210"/>
      <c r="E20" s="212" t="s">
        <v>443</v>
      </c>
      <c r="F20" s="334" t="s">
        <v>444</v>
      </c>
      <c r="G20" s="334"/>
      <c r="H20" s="334"/>
      <c r="I20" s="334"/>
      <c r="J20" s="334"/>
      <c r="K20" s="206"/>
    </row>
    <row r="21" spans="2:11" s="1" customFormat="1" ht="15" customHeight="1">
      <c r="B21" s="209"/>
      <c r="C21" s="210"/>
      <c r="D21" s="210"/>
      <c r="E21" s="212" t="s">
        <v>445</v>
      </c>
      <c r="F21" s="334" t="s">
        <v>87</v>
      </c>
      <c r="G21" s="334"/>
      <c r="H21" s="334"/>
      <c r="I21" s="334"/>
      <c r="J21" s="334"/>
      <c r="K21" s="206"/>
    </row>
    <row r="22" spans="2:11" s="1" customFormat="1" ht="15" customHeight="1">
      <c r="B22" s="209"/>
      <c r="C22" s="210"/>
      <c r="D22" s="210"/>
      <c r="E22" s="212" t="s">
        <v>446</v>
      </c>
      <c r="F22" s="334" t="s">
        <v>447</v>
      </c>
      <c r="G22" s="334"/>
      <c r="H22" s="334"/>
      <c r="I22" s="334"/>
      <c r="J22" s="334"/>
      <c r="K22" s="206"/>
    </row>
    <row r="23" spans="2:11" s="1" customFormat="1" ht="15" customHeight="1">
      <c r="B23" s="209"/>
      <c r="C23" s="210"/>
      <c r="D23" s="210"/>
      <c r="E23" s="212" t="s">
        <v>448</v>
      </c>
      <c r="F23" s="334" t="s">
        <v>449</v>
      </c>
      <c r="G23" s="334"/>
      <c r="H23" s="334"/>
      <c r="I23" s="334"/>
      <c r="J23" s="334"/>
      <c r="K23" s="206"/>
    </row>
    <row r="24" spans="2:11" s="1" customFormat="1" ht="12.75" customHeight="1">
      <c r="B24" s="209"/>
      <c r="C24" s="210"/>
      <c r="D24" s="210"/>
      <c r="E24" s="210"/>
      <c r="F24" s="210"/>
      <c r="G24" s="210"/>
      <c r="H24" s="210"/>
      <c r="I24" s="210"/>
      <c r="J24" s="210"/>
      <c r="K24" s="206"/>
    </row>
    <row r="25" spans="2:11" s="1" customFormat="1" ht="15" customHeight="1">
      <c r="B25" s="209"/>
      <c r="C25" s="334" t="s">
        <v>450</v>
      </c>
      <c r="D25" s="334"/>
      <c r="E25" s="334"/>
      <c r="F25" s="334"/>
      <c r="G25" s="334"/>
      <c r="H25" s="334"/>
      <c r="I25" s="334"/>
      <c r="J25" s="334"/>
      <c r="K25" s="206"/>
    </row>
    <row r="26" spans="2:11" s="1" customFormat="1" ht="15" customHeight="1">
      <c r="B26" s="209"/>
      <c r="C26" s="334" t="s">
        <v>451</v>
      </c>
      <c r="D26" s="334"/>
      <c r="E26" s="334"/>
      <c r="F26" s="334"/>
      <c r="G26" s="334"/>
      <c r="H26" s="334"/>
      <c r="I26" s="334"/>
      <c r="J26" s="334"/>
      <c r="K26" s="206"/>
    </row>
    <row r="27" spans="2:11" s="1" customFormat="1" ht="15" customHeight="1">
      <c r="B27" s="209"/>
      <c r="C27" s="208"/>
      <c r="D27" s="334" t="s">
        <v>452</v>
      </c>
      <c r="E27" s="334"/>
      <c r="F27" s="334"/>
      <c r="G27" s="334"/>
      <c r="H27" s="334"/>
      <c r="I27" s="334"/>
      <c r="J27" s="334"/>
      <c r="K27" s="206"/>
    </row>
    <row r="28" spans="2:11" s="1" customFormat="1" ht="15" customHeight="1">
      <c r="B28" s="209"/>
      <c r="C28" s="210"/>
      <c r="D28" s="334" t="s">
        <v>453</v>
      </c>
      <c r="E28" s="334"/>
      <c r="F28" s="334"/>
      <c r="G28" s="334"/>
      <c r="H28" s="334"/>
      <c r="I28" s="334"/>
      <c r="J28" s="334"/>
      <c r="K28" s="206"/>
    </row>
    <row r="29" spans="2:11" s="1" customFormat="1" ht="12.75" customHeight="1">
      <c r="B29" s="209"/>
      <c r="C29" s="210"/>
      <c r="D29" s="210"/>
      <c r="E29" s="210"/>
      <c r="F29" s="210"/>
      <c r="G29" s="210"/>
      <c r="H29" s="210"/>
      <c r="I29" s="210"/>
      <c r="J29" s="210"/>
      <c r="K29" s="206"/>
    </row>
    <row r="30" spans="2:11" s="1" customFormat="1" ht="15" customHeight="1">
      <c r="B30" s="209"/>
      <c r="C30" s="210"/>
      <c r="D30" s="334" t="s">
        <v>454</v>
      </c>
      <c r="E30" s="334"/>
      <c r="F30" s="334"/>
      <c r="G30" s="334"/>
      <c r="H30" s="334"/>
      <c r="I30" s="334"/>
      <c r="J30" s="334"/>
      <c r="K30" s="206"/>
    </row>
    <row r="31" spans="2:11" s="1" customFormat="1" ht="15" customHeight="1">
      <c r="B31" s="209"/>
      <c r="C31" s="210"/>
      <c r="D31" s="334" t="s">
        <v>455</v>
      </c>
      <c r="E31" s="334"/>
      <c r="F31" s="334"/>
      <c r="G31" s="334"/>
      <c r="H31" s="334"/>
      <c r="I31" s="334"/>
      <c r="J31" s="334"/>
      <c r="K31" s="206"/>
    </row>
    <row r="32" spans="2:11" s="1" customFormat="1" ht="12.75" customHeight="1">
      <c r="B32" s="209"/>
      <c r="C32" s="210"/>
      <c r="D32" s="210"/>
      <c r="E32" s="210"/>
      <c r="F32" s="210"/>
      <c r="G32" s="210"/>
      <c r="H32" s="210"/>
      <c r="I32" s="210"/>
      <c r="J32" s="210"/>
      <c r="K32" s="206"/>
    </row>
    <row r="33" spans="2:11" s="1" customFormat="1" ht="15" customHeight="1">
      <c r="B33" s="209"/>
      <c r="C33" s="210"/>
      <c r="D33" s="334" t="s">
        <v>456</v>
      </c>
      <c r="E33" s="334"/>
      <c r="F33" s="334"/>
      <c r="G33" s="334"/>
      <c r="H33" s="334"/>
      <c r="I33" s="334"/>
      <c r="J33" s="334"/>
      <c r="K33" s="206"/>
    </row>
    <row r="34" spans="2:11" s="1" customFormat="1" ht="15" customHeight="1">
      <c r="B34" s="209"/>
      <c r="C34" s="210"/>
      <c r="D34" s="334" t="s">
        <v>457</v>
      </c>
      <c r="E34" s="334"/>
      <c r="F34" s="334"/>
      <c r="G34" s="334"/>
      <c r="H34" s="334"/>
      <c r="I34" s="334"/>
      <c r="J34" s="334"/>
      <c r="K34" s="206"/>
    </row>
    <row r="35" spans="2:11" s="1" customFormat="1" ht="15" customHeight="1">
      <c r="B35" s="209"/>
      <c r="C35" s="210"/>
      <c r="D35" s="334" t="s">
        <v>458</v>
      </c>
      <c r="E35" s="334"/>
      <c r="F35" s="334"/>
      <c r="G35" s="334"/>
      <c r="H35" s="334"/>
      <c r="I35" s="334"/>
      <c r="J35" s="334"/>
      <c r="K35" s="206"/>
    </row>
    <row r="36" spans="2:11" s="1" customFormat="1" ht="15" customHeight="1">
      <c r="B36" s="209"/>
      <c r="C36" s="210"/>
      <c r="D36" s="208"/>
      <c r="E36" s="211" t="s">
        <v>110</v>
      </c>
      <c r="F36" s="208"/>
      <c r="G36" s="334" t="s">
        <v>459</v>
      </c>
      <c r="H36" s="334"/>
      <c r="I36" s="334"/>
      <c r="J36" s="334"/>
      <c r="K36" s="206"/>
    </row>
    <row r="37" spans="2:11" s="1" customFormat="1" ht="30.75" customHeight="1">
      <c r="B37" s="209"/>
      <c r="C37" s="210"/>
      <c r="D37" s="208"/>
      <c r="E37" s="211" t="s">
        <v>460</v>
      </c>
      <c r="F37" s="208"/>
      <c r="G37" s="334" t="s">
        <v>461</v>
      </c>
      <c r="H37" s="334"/>
      <c r="I37" s="334"/>
      <c r="J37" s="334"/>
      <c r="K37" s="206"/>
    </row>
    <row r="38" spans="2:11" s="1" customFormat="1" ht="15" customHeight="1">
      <c r="B38" s="209"/>
      <c r="C38" s="210"/>
      <c r="D38" s="208"/>
      <c r="E38" s="211" t="s">
        <v>56</v>
      </c>
      <c r="F38" s="208"/>
      <c r="G38" s="334" t="s">
        <v>462</v>
      </c>
      <c r="H38" s="334"/>
      <c r="I38" s="334"/>
      <c r="J38" s="334"/>
      <c r="K38" s="206"/>
    </row>
    <row r="39" spans="2:11" s="1" customFormat="1" ht="15" customHeight="1">
      <c r="B39" s="209"/>
      <c r="C39" s="210"/>
      <c r="D39" s="208"/>
      <c r="E39" s="211" t="s">
        <v>57</v>
      </c>
      <c r="F39" s="208"/>
      <c r="G39" s="334" t="s">
        <v>463</v>
      </c>
      <c r="H39" s="334"/>
      <c r="I39" s="334"/>
      <c r="J39" s="334"/>
      <c r="K39" s="206"/>
    </row>
    <row r="40" spans="2:11" s="1" customFormat="1" ht="15" customHeight="1">
      <c r="B40" s="209"/>
      <c r="C40" s="210"/>
      <c r="D40" s="208"/>
      <c r="E40" s="211" t="s">
        <v>111</v>
      </c>
      <c r="F40" s="208"/>
      <c r="G40" s="334" t="s">
        <v>464</v>
      </c>
      <c r="H40" s="334"/>
      <c r="I40" s="334"/>
      <c r="J40" s="334"/>
      <c r="K40" s="206"/>
    </row>
    <row r="41" spans="2:11" s="1" customFormat="1" ht="15" customHeight="1">
      <c r="B41" s="209"/>
      <c r="C41" s="210"/>
      <c r="D41" s="208"/>
      <c r="E41" s="211" t="s">
        <v>112</v>
      </c>
      <c r="F41" s="208"/>
      <c r="G41" s="334" t="s">
        <v>465</v>
      </c>
      <c r="H41" s="334"/>
      <c r="I41" s="334"/>
      <c r="J41" s="334"/>
      <c r="K41" s="206"/>
    </row>
    <row r="42" spans="2:11" s="1" customFormat="1" ht="15" customHeight="1">
      <c r="B42" s="209"/>
      <c r="C42" s="210"/>
      <c r="D42" s="208"/>
      <c r="E42" s="211" t="s">
        <v>466</v>
      </c>
      <c r="F42" s="208"/>
      <c r="G42" s="334" t="s">
        <v>467</v>
      </c>
      <c r="H42" s="334"/>
      <c r="I42" s="334"/>
      <c r="J42" s="334"/>
      <c r="K42" s="206"/>
    </row>
    <row r="43" spans="2:11" s="1" customFormat="1" ht="15" customHeight="1">
      <c r="B43" s="209"/>
      <c r="C43" s="210"/>
      <c r="D43" s="208"/>
      <c r="E43" s="211"/>
      <c r="F43" s="208"/>
      <c r="G43" s="334" t="s">
        <v>468</v>
      </c>
      <c r="H43" s="334"/>
      <c r="I43" s="334"/>
      <c r="J43" s="334"/>
      <c r="K43" s="206"/>
    </row>
    <row r="44" spans="2:11" s="1" customFormat="1" ht="15" customHeight="1">
      <c r="B44" s="209"/>
      <c r="C44" s="210"/>
      <c r="D44" s="208"/>
      <c r="E44" s="211" t="s">
        <v>469</v>
      </c>
      <c r="F44" s="208"/>
      <c r="G44" s="334" t="s">
        <v>470</v>
      </c>
      <c r="H44" s="334"/>
      <c r="I44" s="334"/>
      <c r="J44" s="334"/>
      <c r="K44" s="206"/>
    </row>
    <row r="45" spans="2:11" s="1" customFormat="1" ht="15" customHeight="1">
      <c r="B45" s="209"/>
      <c r="C45" s="210"/>
      <c r="D45" s="208"/>
      <c r="E45" s="211" t="s">
        <v>114</v>
      </c>
      <c r="F45" s="208"/>
      <c r="G45" s="334" t="s">
        <v>471</v>
      </c>
      <c r="H45" s="334"/>
      <c r="I45" s="334"/>
      <c r="J45" s="334"/>
      <c r="K45" s="206"/>
    </row>
    <row r="46" spans="2:11" s="1" customFormat="1" ht="12.75" customHeight="1">
      <c r="B46" s="209"/>
      <c r="C46" s="210"/>
      <c r="D46" s="208"/>
      <c r="E46" s="208"/>
      <c r="F46" s="208"/>
      <c r="G46" s="208"/>
      <c r="H46" s="208"/>
      <c r="I46" s="208"/>
      <c r="J46" s="208"/>
      <c r="K46" s="206"/>
    </row>
    <row r="47" spans="2:11" s="1" customFormat="1" ht="15" customHeight="1">
      <c r="B47" s="209"/>
      <c r="C47" s="210"/>
      <c r="D47" s="334" t="s">
        <v>472</v>
      </c>
      <c r="E47" s="334"/>
      <c r="F47" s="334"/>
      <c r="G47" s="334"/>
      <c r="H47" s="334"/>
      <c r="I47" s="334"/>
      <c r="J47" s="334"/>
      <c r="K47" s="206"/>
    </row>
    <row r="48" spans="2:11" s="1" customFormat="1" ht="15" customHeight="1">
      <c r="B48" s="209"/>
      <c r="C48" s="210"/>
      <c r="D48" s="210"/>
      <c r="E48" s="334" t="s">
        <v>473</v>
      </c>
      <c r="F48" s="334"/>
      <c r="G48" s="334"/>
      <c r="H48" s="334"/>
      <c r="I48" s="334"/>
      <c r="J48" s="334"/>
      <c r="K48" s="206"/>
    </row>
    <row r="49" spans="2:11" s="1" customFormat="1" ht="15" customHeight="1">
      <c r="B49" s="209"/>
      <c r="C49" s="210"/>
      <c r="D49" s="210"/>
      <c r="E49" s="334" t="s">
        <v>474</v>
      </c>
      <c r="F49" s="334"/>
      <c r="G49" s="334"/>
      <c r="H49" s="334"/>
      <c r="I49" s="334"/>
      <c r="J49" s="334"/>
      <c r="K49" s="206"/>
    </row>
    <row r="50" spans="2:11" s="1" customFormat="1" ht="15" customHeight="1">
      <c r="B50" s="209"/>
      <c r="C50" s="210"/>
      <c r="D50" s="210"/>
      <c r="E50" s="334" t="s">
        <v>475</v>
      </c>
      <c r="F50" s="334"/>
      <c r="G50" s="334"/>
      <c r="H50" s="334"/>
      <c r="I50" s="334"/>
      <c r="J50" s="334"/>
      <c r="K50" s="206"/>
    </row>
    <row r="51" spans="2:11" s="1" customFormat="1" ht="15" customHeight="1">
      <c r="B51" s="209"/>
      <c r="C51" s="210"/>
      <c r="D51" s="334" t="s">
        <v>476</v>
      </c>
      <c r="E51" s="334"/>
      <c r="F51" s="334"/>
      <c r="G51" s="334"/>
      <c r="H51" s="334"/>
      <c r="I51" s="334"/>
      <c r="J51" s="334"/>
      <c r="K51" s="206"/>
    </row>
    <row r="52" spans="2:11" s="1" customFormat="1" ht="25.5" customHeight="1">
      <c r="B52" s="205"/>
      <c r="C52" s="336" t="s">
        <v>477</v>
      </c>
      <c r="D52" s="336"/>
      <c r="E52" s="336"/>
      <c r="F52" s="336"/>
      <c r="G52" s="336"/>
      <c r="H52" s="336"/>
      <c r="I52" s="336"/>
      <c r="J52" s="336"/>
      <c r="K52" s="206"/>
    </row>
    <row r="53" spans="2:11" s="1" customFormat="1" ht="5.25" customHeight="1">
      <c r="B53" s="205"/>
      <c r="C53" s="207"/>
      <c r="D53" s="207"/>
      <c r="E53" s="207"/>
      <c r="F53" s="207"/>
      <c r="G53" s="207"/>
      <c r="H53" s="207"/>
      <c r="I53" s="207"/>
      <c r="J53" s="207"/>
      <c r="K53" s="206"/>
    </row>
    <row r="54" spans="2:11" s="1" customFormat="1" ht="15" customHeight="1">
      <c r="B54" s="205"/>
      <c r="C54" s="334" t="s">
        <v>478</v>
      </c>
      <c r="D54" s="334"/>
      <c r="E54" s="334"/>
      <c r="F54" s="334"/>
      <c r="G54" s="334"/>
      <c r="H54" s="334"/>
      <c r="I54" s="334"/>
      <c r="J54" s="334"/>
      <c r="K54" s="206"/>
    </row>
    <row r="55" spans="2:11" s="1" customFormat="1" ht="15" customHeight="1">
      <c r="B55" s="205"/>
      <c r="C55" s="334" t="s">
        <v>479</v>
      </c>
      <c r="D55" s="334"/>
      <c r="E55" s="334"/>
      <c r="F55" s="334"/>
      <c r="G55" s="334"/>
      <c r="H55" s="334"/>
      <c r="I55" s="334"/>
      <c r="J55" s="334"/>
      <c r="K55" s="206"/>
    </row>
    <row r="56" spans="2:11" s="1" customFormat="1" ht="12.75" customHeight="1">
      <c r="B56" s="205"/>
      <c r="C56" s="208"/>
      <c r="D56" s="208"/>
      <c r="E56" s="208"/>
      <c r="F56" s="208"/>
      <c r="G56" s="208"/>
      <c r="H56" s="208"/>
      <c r="I56" s="208"/>
      <c r="J56" s="208"/>
      <c r="K56" s="206"/>
    </row>
    <row r="57" spans="2:11" s="1" customFormat="1" ht="15" customHeight="1">
      <c r="B57" s="205"/>
      <c r="C57" s="334" t="s">
        <v>480</v>
      </c>
      <c r="D57" s="334"/>
      <c r="E57" s="334"/>
      <c r="F57" s="334"/>
      <c r="G57" s="334"/>
      <c r="H57" s="334"/>
      <c r="I57" s="334"/>
      <c r="J57" s="334"/>
      <c r="K57" s="206"/>
    </row>
    <row r="58" spans="2:11" s="1" customFormat="1" ht="15" customHeight="1">
      <c r="B58" s="205"/>
      <c r="C58" s="210"/>
      <c r="D58" s="334" t="s">
        <v>481</v>
      </c>
      <c r="E58" s="334"/>
      <c r="F58" s="334"/>
      <c r="G58" s="334"/>
      <c r="H58" s="334"/>
      <c r="I58" s="334"/>
      <c r="J58" s="334"/>
      <c r="K58" s="206"/>
    </row>
    <row r="59" spans="2:11" s="1" customFormat="1" ht="15" customHeight="1">
      <c r="B59" s="205"/>
      <c r="C59" s="210"/>
      <c r="D59" s="334" t="s">
        <v>482</v>
      </c>
      <c r="E59" s="334"/>
      <c r="F59" s="334"/>
      <c r="G59" s="334"/>
      <c r="H59" s="334"/>
      <c r="I59" s="334"/>
      <c r="J59" s="334"/>
      <c r="K59" s="206"/>
    </row>
    <row r="60" spans="2:11" s="1" customFormat="1" ht="15" customHeight="1">
      <c r="B60" s="205"/>
      <c r="C60" s="210"/>
      <c r="D60" s="334" t="s">
        <v>483</v>
      </c>
      <c r="E60" s="334"/>
      <c r="F60" s="334"/>
      <c r="G60" s="334"/>
      <c r="H60" s="334"/>
      <c r="I60" s="334"/>
      <c r="J60" s="334"/>
      <c r="K60" s="206"/>
    </row>
    <row r="61" spans="2:11" s="1" customFormat="1" ht="15" customHeight="1">
      <c r="B61" s="205"/>
      <c r="C61" s="210"/>
      <c r="D61" s="334" t="s">
        <v>484</v>
      </c>
      <c r="E61" s="334"/>
      <c r="F61" s="334"/>
      <c r="G61" s="334"/>
      <c r="H61" s="334"/>
      <c r="I61" s="334"/>
      <c r="J61" s="334"/>
      <c r="K61" s="206"/>
    </row>
    <row r="62" spans="2:11" s="1" customFormat="1" ht="15" customHeight="1">
      <c r="B62" s="205"/>
      <c r="C62" s="210"/>
      <c r="D62" s="338" t="s">
        <v>485</v>
      </c>
      <c r="E62" s="338"/>
      <c r="F62" s="338"/>
      <c r="G62" s="338"/>
      <c r="H62" s="338"/>
      <c r="I62" s="338"/>
      <c r="J62" s="338"/>
      <c r="K62" s="206"/>
    </row>
    <row r="63" spans="2:11" s="1" customFormat="1" ht="15" customHeight="1">
      <c r="B63" s="205"/>
      <c r="C63" s="210"/>
      <c r="D63" s="334" t="s">
        <v>486</v>
      </c>
      <c r="E63" s="334"/>
      <c r="F63" s="334"/>
      <c r="G63" s="334"/>
      <c r="H63" s="334"/>
      <c r="I63" s="334"/>
      <c r="J63" s="334"/>
      <c r="K63" s="206"/>
    </row>
    <row r="64" spans="2:11" s="1" customFormat="1" ht="12.75" customHeight="1">
      <c r="B64" s="205"/>
      <c r="C64" s="210"/>
      <c r="D64" s="210"/>
      <c r="E64" s="213"/>
      <c r="F64" s="210"/>
      <c r="G64" s="210"/>
      <c r="H64" s="210"/>
      <c r="I64" s="210"/>
      <c r="J64" s="210"/>
      <c r="K64" s="206"/>
    </row>
    <row r="65" spans="2:11" s="1" customFormat="1" ht="15" customHeight="1">
      <c r="B65" s="205"/>
      <c r="C65" s="210"/>
      <c r="D65" s="334" t="s">
        <v>487</v>
      </c>
      <c r="E65" s="334"/>
      <c r="F65" s="334"/>
      <c r="G65" s="334"/>
      <c r="H65" s="334"/>
      <c r="I65" s="334"/>
      <c r="J65" s="334"/>
      <c r="K65" s="206"/>
    </row>
    <row r="66" spans="2:11" s="1" customFormat="1" ht="15" customHeight="1">
      <c r="B66" s="205"/>
      <c r="C66" s="210"/>
      <c r="D66" s="338" t="s">
        <v>488</v>
      </c>
      <c r="E66" s="338"/>
      <c r="F66" s="338"/>
      <c r="G66" s="338"/>
      <c r="H66" s="338"/>
      <c r="I66" s="338"/>
      <c r="J66" s="338"/>
      <c r="K66" s="206"/>
    </row>
    <row r="67" spans="2:11" s="1" customFormat="1" ht="15" customHeight="1">
      <c r="B67" s="205"/>
      <c r="C67" s="210"/>
      <c r="D67" s="334" t="s">
        <v>489</v>
      </c>
      <c r="E67" s="334"/>
      <c r="F67" s="334"/>
      <c r="G67" s="334"/>
      <c r="H67" s="334"/>
      <c r="I67" s="334"/>
      <c r="J67" s="334"/>
      <c r="K67" s="206"/>
    </row>
    <row r="68" spans="2:11" s="1" customFormat="1" ht="15" customHeight="1">
      <c r="B68" s="205"/>
      <c r="C68" s="210"/>
      <c r="D68" s="334" t="s">
        <v>490</v>
      </c>
      <c r="E68" s="334"/>
      <c r="F68" s="334"/>
      <c r="G68" s="334"/>
      <c r="H68" s="334"/>
      <c r="I68" s="334"/>
      <c r="J68" s="334"/>
      <c r="K68" s="206"/>
    </row>
    <row r="69" spans="2:11" s="1" customFormat="1" ht="15" customHeight="1">
      <c r="B69" s="205"/>
      <c r="C69" s="210"/>
      <c r="D69" s="334" t="s">
        <v>491</v>
      </c>
      <c r="E69" s="334"/>
      <c r="F69" s="334"/>
      <c r="G69" s="334"/>
      <c r="H69" s="334"/>
      <c r="I69" s="334"/>
      <c r="J69" s="334"/>
      <c r="K69" s="206"/>
    </row>
    <row r="70" spans="2:11" s="1" customFormat="1" ht="15" customHeight="1">
      <c r="B70" s="205"/>
      <c r="C70" s="210"/>
      <c r="D70" s="334" t="s">
        <v>492</v>
      </c>
      <c r="E70" s="334"/>
      <c r="F70" s="334"/>
      <c r="G70" s="334"/>
      <c r="H70" s="334"/>
      <c r="I70" s="334"/>
      <c r="J70" s="334"/>
      <c r="K70" s="206"/>
    </row>
    <row r="71" spans="2:11" s="1" customFormat="1" ht="12.75" customHeight="1">
      <c r="B71" s="214"/>
      <c r="C71" s="215"/>
      <c r="D71" s="215"/>
      <c r="E71" s="215"/>
      <c r="F71" s="215"/>
      <c r="G71" s="215"/>
      <c r="H71" s="215"/>
      <c r="I71" s="215"/>
      <c r="J71" s="215"/>
      <c r="K71" s="216"/>
    </row>
    <row r="72" spans="2:11" s="1" customFormat="1" ht="18.75" customHeight="1">
      <c r="B72" s="217"/>
      <c r="C72" s="217"/>
      <c r="D72" s="217"/>
      <c r="E72" s="217"/>
      <c r="F72" s="217"/>
      <c r="G72" s="217"/>
      <c r="H72" s="217"/>
      <c r="I72" s="217"/>
      <c r="J72" s="217"/>
      <c r="K72" s="218"/>
    </row>
    <row r="73" spans="2:11" s="1" customFormat="1" ht="18.75" customHeight="1">
      <c r="B73" s="218"/>
      <c r="C73" s="218"/>
      <c r="D73" s="218"/>
      <c r="E73" s="218"/>
      <c r="F73" s="218"/>
      <c r="G73" s="218"/>
      <c r="H73" s="218"/>
      <c r="I73" s="218"/>
      <c r="J73" s="218"/>
      <c r="K73" s="218"/>
    </row>
    <row r="74" spans="2:11" s="1" customFormat="1" ht="7.5" customHeight="1">
      <c r="B74" s="219"/>
      <c r="C74" s="220"/>
      <c r="D74" s="220"/>
      <c r="E74" s="220"/>
      <c r="F74" s="220"/>
      <c r="G74" s="220"/>
      <c r="H74" s="220"/>
      <c r="I74" s="220"/>
      <c r="J74" s="220"/>
      <c r="K74" s="221"/>
    </row>
    <row r="75" spans="2:11" s="1" customFormat="1" ht="45" customHeight="1">
      <c r="B75" s="222"/>
      <c r="C75" s="337" t="s">
        <v>493</v>
      </c>
      <c r="D75" s="337"/>
      <c r="E75" s="337"/>
      <c r="F75" s="337"/>
      <c r="G75" s="337"/>
      <c r="H75" s="337"/>
      <c r="I75" s="337"/>
      <c r="J75" s="337"/>
      <c r="K75" s="223"/>
    </row>
    <row r="76" spans="2:11" s="1" customFormat="1" ht="17.25" customHeight="1">
      <c r="B76" s="222"/>
      <c r="C76" s="224" t="s">
        <v>494</v>
      </c>
      <c r="D76" s="224"/>
      <c r="E76" s="224"/>
      <c r="F76" s="224" t="s">
        <v>495</v>
      </c>
      <c r="G76" s="225"/>
      <c r="H76" s="224" t="s">
        <v>57</v>
      </c>
      <c r="I76" s="224" t="s">
        <v>60</v>
      </c>
      <c r="J76" s="224" t="s">
        <v>496</v>
      </c>
      <c r="K76" s="223"/>
    </row>
    <row r="77" spans="2:11" s="1" customFormat="1" ht="17.25" customHeight="1">
      <c r="B77" s="222"/>
      <c r="C77" s="226" t="s">
        <v>497</v>
      </c>
      <c r="D77" s="226"/>
      <c r="E77" s="226"/>
      <c r="F77" s="227" t="s">
        <v>498</v>
      </c>
      <c r="G77" s="228"/>
      <c r="H77" s="226"/>
      <c r="I77" s="226"/>
      <c r="J77" s="226" t="s">
        <v>499</v>
      </c>
      <c r="K77" s="223"/>
    </row>
    <row r="78" spans="2:11" s="1" customFormat="1" ht="5.25" customHeight="1">
      <c r="B78" s="222"/>
      <c r="C78" s="229"/>
      <c r="D78" s="229"/>
      <c r="E78" s="229"/>
      <c r="F78" s="229"/>
      <c r="G78" s="230"/>
      <c r="H78" s="229"/>
      <c r="I78" s="229"/>
      <c r="J78" s="229"/>
      <c r="K78" s="223"/>
    </row>
    <row r="79" spans="2:11" s="1" customFormat="1" ht="15" customHeight="1">
      <c r="B79" s="222"/>
      <c r="C79" s="211" t="s">
        <v>56</v>
      </c>
      <c r="D79" s="231"/>
      <c r="E79" s="231"/>
      <c r="F79" s="232" t="s">
        <v>500</v>
      </c>
      <c r="G79" s="233"/>
      <c r="H79" s="211" t="s">
        <v>501</v>
      </c>
      <c r="I79" s="211" t="s">
        <v>502</v>
      </c>
      <c r="J79" s="211">
        <v>20</v>
      </c>
      <c r="K79" s="223"/>
    </row>
    <row r="80" spans="2:11" s="1" customFormat="1" ht="15" customHeight="1">
      <c r="B80" s="222"/>
      <c r="C80" s="211" t="s">
        <v>503</v>
      </c>
      <c r="D80" s="211"/>
      <c r="E80" s="211"/>
      <c r="F80" s="232" t="s">
        <v>500</v>
      </c>
      <c r="G80" s="233"/>
      <c r="H80" s="211" t="s">
        <v>504</v>
      </c>
      <c r="I80" s="211" t="s">
        <v>502</v>
      </c>
      <c r="J80" s="211">
        <v>120</v>
      </c>
      <c r="K80" s="223"/>
    </row>
    <row r="81" spans="2:11" s="1" customFormat="1" ht="15" customHeight="1">
      <c r="B81" s="234"/>
      <c r="C81" s="211" t="s">
        <v>505</v>
      </c>
      <c r="D81" s="211"/>
      <c r="E81" s="211"/>
      <c r="F81" s="232" t="s">
        <v>506</v>
      </c>
      <c r="G81" s="233"/>
      <c r="H81" s="211" t="s">
        <v>507</v>
      </c>
      <c r="I81" s="211" t="s">
        <v>502</v>
      </c>
      <c r="J81" s="211">
        <v>50</v>
      </c>
      <c r="K81" s="223"/>
    </row>
    <row r="82" spans="2:11" s="1" customFormat="1" ht="15" customHeight="1">
      <c r="B82" s="234"/>
      <c r="C82" s="211" t="s">
        <v>508</v>
      </c>
      <c r="D82" s="211"/>
      <c r="E82" s="211"/>
      <c r="F82" s="232" t="s">
        <v>500</v>
      </c>
      <c r="G82" s="233"/>
      <c r="H82" s="211" t="s">
        <v>509</v>
      </c>
      <c r="I82" s="211" t="s">
        <v>510</v>
      </c>
      <c r="J82" s="211"/>
      <c r="K82" s="223"/>
    </row>
    <row r="83" spans="2:11" s="1" customFormat="1" ht="15" customHeight="1">
      <c r="B83" s="234"/>
      <c r="C83" s="235" t="s">
        <v>511</v>
      </c>
      <c r="D83" s="235"/>
      <c r="E83" s="235"/>
      <c r="F83" s="236" t="s">
        <v>506</v>
      </c>
      <c r="G83" s="235"/>
      <c r="H83" s="235" t="s">
        <v>512</v>
      </c>
      <c r="I83" s="235" t="s">
        <v>502</v>
      </c>
      <c r="J83" s="235">
        <v>15</v>
      </c>
      <c r="K83" s="223"/>
    </row>
    <row r="84" spans="2:11" s="1" customFormat="1" ht="15" customHeight="1">
      <c r="B84" s="234"/>
      <c r="C84" s="235" t="s">
        <v>513</v>
      </c>
      <c r="D84" s="235"/>
      <c r="E84" s="235"/>
      <c r="F84" s="236" t="s">
        <v>506</v>
      </c>
      <c r="G84" s="235"/>
      <c r="H84" s="235" t="s">
        <v>514</v>
      </c>
      <c r="I84" s="235" t="s">
        <v>502</v>
      </c>
      <c r="J84" s="235">
        <v>15</v>
      </c>
      <c r="K84" s="223"/>
    </row>
    <row r="85" spans="2:11" s="1" customFormat="1" ht="15" customHeight="1">
      <c r="B85" s="234"/>
      <c r="C85" s="235" t="s">
        <v>515</v>
      </c>
      <c r="D85" s="235"/>
      <c r="E85" s="235"/>
      <c r="F85" s="236" t="s">
        <v>506</v>
      </c>
      <c r="G85" s="235"/>
      <c r="H85" s="235" t="s">
        <v>516</v>
      </c>
      <c r="I85" s="235" t="s">
        <v>502</v>
      </c>
      <c r="J85" s="235">
        <v>20</v>
      </c>
      <c r="K85" s="223"/>
    </row>
    <row r="86" spans="2:11" s="1" customFormat="1" ht="15" customHeight="1">
      <c r="B86" s="234"/>
      <c r="C86" s="235" t="s">
        <v>517</v>
      </c>
      <c r="D86" s="235"/>
      <c r="E86" s="235"/>
      <c r="F86" s="236" t="s">
        <v>506</v>
      </c>
      <c r="G86" s="235"/>
      <c r="H86" s="235" t="s">
        <v>518</v>
      </c>
      <c r="I86" s="235" t="s">
        <v>502</v>
      </c>
      <c r="J86" s="235">
        <v>20</v>
      </c>
      <c r="K86" s="223"/>
    </row>
    <row r="87" spans="2:11" s="1" customFormat="1" ht="15" customHeight="1">
      <c r="B87" s="234"/>
      <c r="C87" s="211" t="s">
        <v>519</v>
      </c>
      <c r="D87" s="211"/>
      <c r="E87" s="211"/>
      <c r="F87" s="232" t="s">
        <v>506</v>
      </c>
      <c r="G87" s="233"/>
      <c r="H87" s="211" t="s">
        <v>520</v>
      </c>
      <c r="I87" s="211" t="s">
        <v>502</v>
      </c>
      <c r="J87" s="211">
        <v>50</v>
      </c>
      <c r="K87" s="223"/>
    </row>
    <row r="88" spans="2:11" s="1" customFormat="1" ht="15" customHeight="1">
      <c r="B88" s="234"/>
      <c r="C88" s="211" t="s">
        <v>521</v>
      </c>
      <c r="D88" s="211"/>
      <c r="E88" s="211"/>
      <c r="F88" s="232" t="s">
        <v>506</v>
      </c>
      <c r="G88" s="233"/>
      <c r="H88" s="211" t="s">
        <v>522</v>
      </c>
      <c r="I88" s="211" t="s">
        <v>502</v>
      </c>
      <c r="J88" s="211">
        <v>20</v>
      </c>
      <c r="K88" s="223"/>
    </row>
    <row r="89" spans="2:11" s="1" customFormat="1" ht="15" customHeight="1">
      <c r="B89" s="234"/>
      <c r="C89" s="211" t="s">
        <v>523</v>
      </c>
      <c r="D89" s="211"/>
      <c r="E89" s="211"/>
      <c r="F89" s="232" t="s">
        <v>506</v>
      </c>
      <c r="G89" s="233"/>
      <c r="H89" s="211" t="s">
        <v>524</v>
      </c>
      <c r="I89" s="211" t="s">
        <v>502</v>
      </c>
      <c r="J89" s="211">
        <v>20</v>
      </c>
      <c r="K89" s="223"/>
    </row>
    <row r="90" spans="2:11" s="1" customFormat="1" ht="15" customHeight="1">
      <c r="B90" s="234"/>
      <c r="C90" s="211" t="s">
        <v>525</v>
      </c>
      <c r="D90" s="211"/>
      <c r="E90" s="211"/>
      <c r="F90" s="232" t="s">
        <v>506</v>
      </c>
      <c r="G90" s="233"/>
      <c r="H90" s="211" t="s">
        <v>526</v>
      </c>
      <c r="I90" s="211" t="s">
        <v>502</v>
      </c>
      <c r="J90" s="211">
        <v>50</v>
      </c>
      <c r="K90" s="223"/>
    </row>
    <row r="91" spans="2:11" s="1" customFormat="1" ht="15" customHeight="1">
      <c r="B91" s="234"/>
      <c r="C91" s="211" t="s">
        <v>527</v>
      </c>
      <c r="D91" s="211"/>
      <c r="E91" s="211"/>
      <c r="F91" s="232" t="s">
        <v>506</v>
      </c>
      <c r="G91" s="233"/>
      <c r="H91" s="211" t="s">
        <v>527</v>
      </c>
      <c r="I91" s="211" t="s">
        <v>502</v>
      </c>
      <c r="J91" s="211">
        <v>50</v>
      </c>
      <c r="K91" s="223"/>
    </row>
    <row r="92" spans="2:11" s="1" customFormat="1" ht="15" customHeight="1">
      <c r="B92" s="234"/>
      <c r="C92" s="211" t="s">
        <v>528</v>
      </c>
      <c r="D92" s="211"/>
      <c r="E92" s="211"/>
      <c r="F92" s="232" t="s">
        <v>506</v>
      </c>
      <c r="G92" s="233"/>
      <c r="H92" s="211" t="s">
        <v>529</v>
      </c>
      <c r="I92" s="211" t="s">
        <v>502</v>
      </c>
      <c r="J92" s="211">
        <v>255</v>
      </c>
      <c r="K92" s="223"/>
    </row>
    <row r="93" spans="2:11" s="1" customFormat="1" ht="15" customHeight="1">
      <c r="B93" s="234"/>
      <c r="C93" s="211" t="s">
        <v>530</v>
      </c>
      <c r="D93" s="211"/>
      <c r="E93" s="211"/>
      <c r="F93" s="232" t="s">
        <v>500</v>
      </c>
      <c r="G93" s="233"/>
      <c r="H93" s="211" t="s">
        <v>531</v>
      </c>
      <c r="I93" s="211" t="s">
        <v>532</v>
      </c>
      <c r="J93" s="211"/>
      <c r="K93" s="223"/>
    </row>
    <row r="94" spans="2:11" s="1" customFormat="1" ht="15" customHeight="1">
      <c r="B94" s="234"/>
      <c r="C94" s="211" t="s">
        <v>533</v>
      </c>
      <c r="D94" s="211"/>
      <c r="E94" s="211"/>
      <c r="F94" s="232" t="s">
        <v>500</v>
      </c>
      <c r="G94" s="233"/>
      <c r="H94" s="211" t="s">
        <v>534</v>
      </c>
      <c r="I94" s="211" t="s">
        <v>535</v>
      </c>
      <c r="J94" s="211"/>
      <c r="K94" s="223"/>
    </row>
    <row r="95" spans="2:11" s="1" customFormat="1" ht="15" customHeight="1">
      <c r="B95" s="234"/>
      <c r="C95" s="211" t="s">
        <v>536</v>
      </c>
      <c r="D95" s="211"/>
      <c r="E95" s="211"/>
      <c r="F95" s="232" t="s">
        <v>500</v>
      </c>
      <c r="G95" s="233"/>
      <c r="H95" s="211" t="s">
        <v>536</v>
      </c>
      <c r="I95" s="211" t="s">
        <v>535</v>
      </c>
      <c r="J95" s="211"/>
      <c r="K95" s="223"/>
    </row>
    <row r="96" spans="2:11" s="1" customFormat="1" ht="15" customHeight="1">
      <c r="B96" s="234"/>
      <c r="C96" s="211" t="s">
        <v>41</v>
      </c>
      <c r="D96" s="211"/>
      <c r="E96" s="211"/>
      <c r="F96" s="232" t="s">
        <v>500</v>
      </c>
      <c r="G96" s="233"/>
      <c r="H96" s="211" t="s">
        <v>537</v>
      </c>
      <c r="I96" s="211" t="s">
        <v>535</v>
      </c>
      <c r="J96" s="211"/>
      <c r="K96" s="223"/>
    </row>
    <row r="97" spans="2:11" s="1" customFormat="1" ht="15" customHeight="1">
      <c r="B97" s="234"/>
      <c r="C97" s="211" t="s">
        <v>51</v>
      </c>
      <c r="D97" s="211"/>
      <c r="E97" s="211"/>
      <c r="F97" s="232" t="s">
        <v>500</v>
      </c>
      <c r="G97" s="233"/>
      <c r="H97" s="211" t="s">
        <v>538</v>
      </c>
      <c r="I97" s="211" t="s">
        <v>535</v>
      </c>
      <c r="J97" s="211"/>
      <c r="K97" s="223"/>
    </row>
    <row r="98" spans="2:11" s="1" customFormat="1" ht="15" customHeight="1">
      <c r="B98" s="237"/>
      <c r="C98" s="238"/>
      <c r="D98" s="238"/>
      <c r="E98" s="238"/>
      <c r="F98" s="238"/>
      <c r="G98" s="238"/>
      <c r="H98" s="238"/>
      <c r="I98" s="238"/>
      <c r="J98" s="238"/>
      <c r="K98" s="239"/>
    </row>
    <row r="99" spans="2:11" s="1" customFormat="1" ht="18.75" customHeight="1">
      <c r="B99" s="240"/>
      <c r="C99" s="241"/>
      <c r="D99" s="241"/>
      <c r="E99" s="241"/>
      <c r="F99" s="241"/>
      <c r="G99" s="241"/>
      <c r="H99" s="241"/>
      <c r="I99" s="241"/>
      <c r="J99" s="241"/>
      <c r="K99" s="240"/>
    </row>
    <row r="100" spans="2:11" s="1" customFormat="1" ht="18.75" customHeight="1">
      <c r="B100" s="218"/>
      <c r="C100" s="218"/>
      <c r="D100" s="218"/>
      <c r="E100" s="218"/>
      <c r="F100" s="218"/>
      <c r="G100" s="218"/>
      <c r="H100" s="218"/>
      <c r="I100" s="218"/>
      <c r="J100" s="218"/>
      <c r="K100" s="218"/>
    </row>
    <row r="101" spans="2:11" s="1" customFormat="1" ht="7.5" customHeight="1">
      <c r="B101" s="219"/>
      <c r="C101" s="220"/>
      <c r="D101" s="220"/>
      <c r="E101" s="220"/>
      <c r="F101" s="220"/>
      <c r="G101" s="220"/>
      <c r="H101" s="220"/>
      <c r="I101" s="220"/>
      <c r="J101" s="220"/>
      <c r="K101" s="221"/>
    </row>
    <row r="102" spans="2:11" s="1" customFormat="1" ht="45" customHeight="1">
      <c r="B102" s="222"/>
      <c r="C102" s="337" t="s">
        <v>539</v>
      </c>
      <c r="D102" s="337"/>
      <c r="E102" s="337"/>
      <c r="F102" s="337"/>
      <c r="G102" s="337"/>
      <c r="H102" s="337"/>
      <c r="I102" s="337"/>
      <c r="J102" s="337"/>
      <c r="K102" s="223"/>
    </row>
    <row r="103" spans="2:11" s="1" customFormat="1" ht="17.25" customHeight="1">
      <c r="B103" s="222"/>
      <c r="C103" s="224" t="s">
        <v>494</v>
      </c>
      <c r="D103" s="224"/>
      <c r="E103" s="224"/>
      <c r="F103" s="224" t="s">
        <v>495</v>
      </c>
      <c r="G103" s="225"/>
      <c r="H103" s="224" t="s">
        <v>57</v>
      </c>
      <c r="I103" s="224" t="s">
        <v>60</v>
      </c>
      <c r="J103" s="224" t="s">
        <v>496</v>
      </c>
      <c r="K103" s="223"/>
    </row>
    <row r="104" spans="2:11" s="1" customFormat="1" ht="17.25" customHeight="1">
      <c r="B104" s="222"/>
      <c r="C104" s="226" t="s">
        <v>497</v>
      </c>
      <c r="D104" s="226"/>
      <c r="E104" s="226"/>
      <c r="F104" s="227" t="s">
        <v>498</v>
      </c>
      <c r="G104" s="228"/>
      <c r="H104" s="226"/>
      <c r="I104" s="226"/>
      <c r="J104" s="226" t="s">
        <v>499</v>
      </c>
      <c r="K104" s="223"/>
    </row>
    <row r="105" spans="2:11" s="1" customFormat="1" ht="5.25" customHeight="1">
      <c r="B105" s="222"/>
      <c r="C105" s="224"/>
      <c r="D105" s="224"/>
      <c r="E105" s="224"/>
      <c r="F105" s="224"/>
      <c r="G105" s="242"/>
      <c r="H105" s="224"/>
      <c r="I105" s="224"/>
      <c r="J105" s="224"/>
      <c r="K105" s="223"/>
    </row>
    <row r="106" spans="2:11" s="1" customFormat="1" ht="15" customHeight="1">
      <c r="B106" s="222"/>
      <c r="C106" s="211" t="s">
        <v>56</v>
      </c>
      <c r="D106" s="231"/>
      <c r="E106" s="231"/>
      <c r="F106" s="232" t="s">
        <v>500</v>
      </c>
      <c r="G106" s="211"/>
      <c r="H106" s="211" t="s">
        <v>540</v>
      </c>
      <c r="I106" s="211" t="s">
        <v>502</v>
      </c>
      <c r="J106" s="211">
        <v>20</v>
      </c>
      <c r="K106" s="223"/>
    </row>
    <row r="107" spans="2:11" s="1" customFormat="1" ht="15" customHeight="1">
      <c r="B107" s="222"/>
      <c r="C107" s="211" t="s">
        <v>503</v>
      </c>
      <c r="D107" s="211"/>
      <c r="E107" s="211"/>
      <c r="F107" s="232" t="s">
        <v>500</v>
      </c>
      <c r="G107" s="211"/>
      <c r="H107" s="211" t="s">
        <v>540</v>
      </c>
      <c r="I107" s="211" t="s">
        <v>502</v>
      </c>
      <c r="J107" s="211">
        <v>120</v>
      </c>
      <c r="K107" s="223"/>
    </row>
    <row r="108" spans="2:11" s="1" customFormat="1" ht="15" customHeight="1">
      <c r="B108" s="234"/>
      <c r="C108" s="211" t="s">
        <v>505</v>
      </c>
      <c r="D108" s="211"/>
      <c r="E108" s="211"/>
      <c r="F108" s="232" t="s">
        <v>506</v>
      </c>
      <c r="G108" s="211"/>
      <c r="H108" s="211" t="s">
        <v>540</v>
      </c>
      <c r="I108" s="211" t="s">
        <v>502</v>
      </c>
      <c r="J108" s="211">
        <v>50</v>
      </c>
      <c r="K108" s="223"/>
    </row>
    <row r="109" spans="2:11" s="1" customFormat="1" ht="15" customHeight="1">
      <c r="B109" s="234"/>
      <c r="C109" s="211" t="s">
        <v>508</v>
      </c>
      <c r="D109" s="211"/>
      <c r="E109" s="211"/>
      <c r="F109" s="232" t="s">
        <v>500</v>
      </c>
      <c r="G109" s="211"/>
      <c r="H109" s="211" t="s">
        <v>540</v>
      </c>
      <c r="I109" s="211" t="s">
        <v>510</v>
      </c>
      <c r="J109" s="211"/>
      <c r="K109" s="223"/>
    </row>
    <row r="110" spans="2:11" s="1" customFormat="1" ht="15" customHeight="1">
      <c r="B110" s="234"/>
      <c r="C110" s="211" t="s">
        <v>519</v>
      </c>
      <c r="D110" s="211"/>
      <c r="E110" s="211"/>
      <c r="F110" s="232" t="s">
        <v>506</v>
      </c>
      <c r="G110" s="211"/>
      <c r="H110" s="211" t="s">
        <v>540</v>
      </c>
      <c r="I110" s="211" t="s">
        <v>502</v>
      </c>
      <c r="J110" s="211">
        <v>50</v>
      </c>
      <c r="K110" s="223"/>
    </row>
    <row r="111" spans="2:11" s="1" customFormat="1" ht="15" customHeight="1">
      <c r="B111" s="234"/>
      <c r="C111" s="211" t="s">
        <v>527</v>
      </c>
      <c r="D111" s="211"/>
      <c r="E111" s="211"/>
      <c r="F111" s="232" t="s">
        <v>506</v>
      </c>
      <c r="G111" s="211"/>
      <c r="H111" s="211" t="s">
        <v>540</v>
      </c>
      <c r="I111" s="211" t="s">
        <v>502</v>
      </c>
      <c r="J111" s="211">
        <v>50</v>
      </c>
      <c r="K111" s="223"/>
    </row>
    <row r="112" spans="2:11" s="1" customFormat="1" ht="15" customHeight="1">
      <c r="B112" s="234"/>
      <c r="C112" s="211" t="s">
        <v>525</v>
      </c>
      <c r="D112" s="211"/>
      <c r="E112" s="211"/>
      <c r="F112" s="232" t="s">
        <v>506</v>
      </c>
      <c r="G112" s="211"/>
      <c r="H112" s="211" t="s">
        <v>540</v>
      </c>
      <c r="I112" s="211" t="s">
        <v>502</v>
      </c>
      <c r="J112" s="211">
        <v>50</v>
      </c>
      <c r="K112" s="223"/>
    </row>
    <row r="113" spans="2:11" s="1" customFormat="1" ht="15" customHeight="1">
      <c r="B113" s="234"/>
      <c r="C113" s="211" t="s">
        <v>56</v>
      </c>
      <c r="D113" s="211"/>
      <c r="E113" s="211"/>
      <c r="F113" s="232" t="s">
        <v>500</v>
      </c>
      <c r="G113" s="211"/>
      <c r="H113" s="211" t="s">
        <v>541</v>
      </c>
      <c r="I113" s="211" t="s">
        <v>502</v>
      </c>
      <c r="J113" s="211">
        <v>20</v>
      </c>
      <c r="K113" s="223"/>
    </row>
    <row r="114" spans="2:11" s="1" customFormat="1" ht="15" customHeight="1">
      <c r="B114" s="234"/>
      <c r="C114" s="211" t="s">
        <v>542</v>
      </c>
      <c r="D114" s="211"/>
      <c r="E114" s="211"/>
      <c r="F114" s="232" t="s">
        <v>500</v>
      </c>
      <c r="G114" s="211"/>
      <c r="H114" s="211" t="s">
        <v>543</v>
      </c>
      <c r="I114" s="211" t="s">
        <v>502</v>
      </c>
      <c r="J114" s="211">
        <v>120</v>
      </c>
      <c r="K114" s="223"/>
    </row>
    <row r="115" spans="2:11" s="1" customFormat="1" ht="15" customHeight="1">
      <c r="B115" s="234"/>
      <c r="C115" s="211" t="s">
        <v>41</v>
      </c>
      <c r="D115" s="211"/>
      <c r="E115" s="211"/>
      <c r="F115" s="232" t="s">
        <v>500</v>
      </c>
      <c r="G115" s="211"/>
      <c r="H115" s="211" t="s">
        <v>544</v>
      </c>
      <c r="I115" s="211" t="s">
        <v>535</v>
      </c>
      <c r="J115" s="211"/>
      <c r="K115" s="223"/>
    </row>
    <row r="116" spans="2:11" s="1" customFormat="1" ht="15" customHeight="1">
      <c r="B116" s="234"/>
      <c r="C116" s="211" t="s">
        <v>51</v>
      </c>
      <c r="D116" s="211"/>
      <c r="E116" s="211"/>
      <c r="F116" s="232" t="s">
        <v>500</v>
      </c>
      <c r="G116" s="211"/>
      <c r="H116" s="211" t="s">
        <v>545</v>
      </c>
      <c r="I116" s="211" t="s">
        <v>535</v>
      </c>
      <c r="J116" s="211"/>
      <c r="K116" s="223"/>
    </row>
    <row r="117" spans="2:11" s="1" customFormat="1" ht="15" customHeight="1">
      <c r="B117" s="234"/>
      <c r="C117" s="211" t="s">
        <v>60</v>
      </c>
      <c r="D117" s="211"/>
      <c r="E117" s="211"/>
      <c r="F117" s="232" t="s">
        <v>500</v>
      </c>
      <c r="G117" s="211"/>
      <c r="H117" s="211" t="s">
        <v>546</v>
      </c>
      <c r="I117" s="211" t="s">
        <v>547</v>
      </c>
      <c r="J117" s="211"/>
      <c r="K117" s="223"/>
    </row>
    <row r="118" spans="2:11" s="1" customFormat="1" ht="15" customHeight="1">
      <c r="B118" s="237"/>
      <c r="C118" s="243"/>
      <c r="D118" s="243"/>
      <c r="E118" s="243"/>
      <c r="F118" s="243"/>
      <c r="G118" s="243"/>
      <c r="H118" s="243"/>
      <c r="I118" s="243"/>
      <c r="J118" s="243"/>
      <c r="K118" s="239"/>
    </row>
    <row r="119" spans="2:11" s="1" customFormat="1" ht="18.75" customHeight="1">
      <c r="B119" s="244"/>
      <c r="C119" s="245"/>
      <c r="D119" s="245"/>
      <c r="E119" s="245"/>
      <c r="F119" s="246"/>
      <c r="G119" s="245"/>
      <c r="H119" s="245"/>
      <c r="I119" s="245"/>
      <c r="J119" s="245"/>
      <c r="K119" s="244"/>
    </row>
    <row r="120" spans="2:11" s="1" customFormat="1" ht="18.75" customHeight="1">
      <c r="B120" s="218"/>
      <c r="C120" s="218"/>
      <c r="D120" s="218"/>
      <c r="E120" s="218"/>
      <c r="F120" s="218"/>
      <c r="G120" s="218"/>
      <c r="H120" s="218"/>
      <c r="I120" s="218"/>
      <c r="J120" s="218"/>
      <c r="K120" s="218"/>
    </row>
    <row r="121" spans="2:11" s="1" customFormat="1" ht="7.5" customHeight="1">
      <c r="B121" s="247"/>
      <c r="C121" s="248"/>
      <c r="D121" s="248"/>
      <c r="E121" s="248"/>
      <c r="F121" s="248"/>
      <c r="G121" s="248"/>
      <c r="H121" s="248"/>
      <c r="I121" s="248"/>
      <c r="J121" s="248"/>
      <c r="K121" s="249"/>
    </row>
    <row r="122" spans="2:11" s="1" customFormat="1" ht="45" customHeight="1">
      <c r="B122" s="250"/>
      <c r="C122" s="335" t="s">
        <v>548</v>
      </c>
      <c r="D122" s="335"/>
      <c r="E122" s="335"/>
      <c r="F122" s="335"/>
      <c r="G122" s="335"/>
      <c r="H122" s="335"/>
      <c r="I122" s="335"/>
      <c r="J122" s="335"/>
      <c r="K122" s="251"/>
    </row>
    <row r="123" spans="2:11" s="1" customFormat="1" ht="17.25" customHeight="1">
      <c r="B123" s="252"/>
      <c r="C123" s="224" t="s">
        <v>494</v>
      </c>
      <c r="D123" s="224"/>
      <c r="E123" s="224"/>
      <c r="F123" s="224" t="s">
        <v>495</v>
      </c>
      <c r="G123" s="225"/>
      <c r="H123" s="224" t="s">
        <v>57</v>
      </c>
      <c r="I123" s="224" t="s">
        <v>60</v>
      </c>
      <c r="J123" s="224" t="s">
        <v>496</v>
      </c>
      <c r="K123" s="253"/>
    </row>
    <row r="124" spans="2:11" s="1" customFormat="1" ht="17.25" customHeight="1">
      <c r="B124" s="252"/>
      <c r="C124" s="226" t="s">
        <v>497</v>
      </c>
      <c r="D124" s="226"/>
      <c r="E124" s="226"/>
      <c r="F124" s="227" t="s">
        <v>498</v>
      </c>
      <c r="G124" s="228"/>
      <c r="H124" s="226"/>
      <c r="I124" s="226"/>
      <c r="J124" s="226" t="s">
        <v>499</v>
      </c>
      <c r="K124" s="253"/>
    </row>
    <row r="125" spans="2:11" s="1" customFormat="1" ht="5.25" customHeight="1">
      <c r="B125" s="254"/>
      <c r="C125" s="229"/>
      <c r="D125" s="229"/>
      <c r="E125" s="229"/>
      <c r="F125" s="229"/>
      <c r="G125" s="255"/>
      <c r="H125" s="229"/>
      <c r="I125" s="229"/>
      <c r="J125" s="229"/>
      <c r="K125" s="256"/>
    </row>
    <row r="126" spans="2:11" s="1" customFormat="1" ht="15" customHeight="1">
      <c r="B126" s="254"/>
      <c r="C126" s="211" t="s">
        <v>503</v>
      </c>
      <c r="D126" s="231"/>
      <c r="E126" s="231"/>
      <c r="F126" s="232" t="s">
        <v>500</v>
      </c>
      <c r="G126" s="211"/>
      <c r="H126" s="211" t="s">
        <v>540</v>
      </c>
      <c r="I126" s="211" t="s">
        <v>502</v>
      </c>
      <c r="J126" s="211">
        <v>120</v>
      </c>
      <c r="K126" s="257"/>
    </row>
    <row r="127" spans="2:11" s="1" customFormat="1" ht="15" customHeight="1">
      <c r="B127" s="254"/>
      <c r="C127" s="211" t="s">
        <v>549</v>
      </c>
      <c r="D127" s="211"/>
      <c r="E127" s="211"/>
      <c r="F127" s="232" t="s">
        <v>500</v>
      </c>
      <c r="G127" s="211"/>
      <c r="H127" s="211" t="s">
        <v>550</v>
      </c>
      <c r="I127" s="211" t="s">
        <v>502</v>
      </c>
      <c r="J127" s="211" t="s">
        <v>551</v>
      </c>
      <c r="K127" s="257"/>
    </row>
    <row r="128" spans="2:11" s="1" customFormat="1" ht="15" customHeight="1">
      <c r="B128" s="254"/>
      <c r="C128" s="211" t="s">
        <v>448</v>
      </c>
      <c r="D128" s="211"/>
      <c r="E128" s="211"/>
      <c r="F128" s="232" t="s">
        <v>500</v>
      </c>
      <c r="G128" s="211"/>
      <c r="H128" s="211" t="s">
        <v>552</v>
      </c>
      <c r="I128" s="211" t="s">
        <v>502</v>
      </c>
      <c r="J128" s="211" t="s">
        <v>551</v>
      </c>
      <c r="K128" s="257"/>
    </row>
    <row r="129" spans="2:11" s="1" customFormat="1" ht="15" customHeight="1">
      <c r="B129" s="254"/>
      <c r="C129" s="211" t="s">
        <v>511</v>
      </c>
      <c r="D129" s="211"/>
      <c r="E129" s="211"/>
      <c r="F129" s="232" t="s">
        <v>506</v>
      </c>
      <c r="G129" s="211"/>
      <c r="H129" s="211" t="s">
        <v>512</v>
      </c>
      <c r="I129" s="211" t="s">
        <v>502</v>
      </c>
      <c r="J129" s="211">
        <v>15</v>
      </c>
      <c r="K129" s="257"/>
    </row>
    <row r="130" spans="2:11" s="1" customFormat="1" ht="15" customHeight="1">
      <c r="B130" s="254"/>
      <c r="C130" s="235" t="s">
        <v>513</v>
      </c>
      <c r="D130" s="235"/>
      <c r="E130" s="235"/>
      <c r="F130" s="236" t="s">
        <v>506</v>
      </c>
      <c r="G130" s="235"/>
      <c r="H130" s="235" t="s">
        <v>514</v>
      </c>
      <c r="I130" s="235" t="s">
        <v>502</v>
      </c>
      <c r="J130" s="235">
        <v>15</v>
      </c>
      <c r="K130" s="257"/>
    </row>
    <row r="131" spans="2:11" s="1" customFormat="1" ht="15" customHeight="1">
      <c r="B131" s="254"/>
      <c r="C131" s="235" t="s">
        <v>515</v>
      </c>
      <c r="D131" s="235"/>
      <c r="E131" s="235"/>
      <c r="F131" s="236" t="s">
        <v>506</v>
      </c>
      <c r="G131" s="235"/>
      <c r="H131" s="235" t="s">
        <v>516</v>
      </c>
      <c r="I131" s="235" t="s">
        <v>502</v>
      </c>
      <c r="J131" s="235">
        <v>20</v>
      </c>
      <c r="K131" s="257"/>
    </row>
    <row r="132" spans="2:11" s="1" customFormat="1" ht="15" customHeight="1">
      <c r="B132" s="254"/>
      <c r="C132" s="235" t="s">
        <v>517</v>
      </c>
      <c r="D132" s="235"/>
      <c r="E132" s="235"/>
      <c r="F132" s="236" t="s">
        <v>506</v>
      </c>
      <c r="G132" s="235"/>
      <c r="H132" s="235" t="s">
        <v>518</v>
      </c>
      <c r="I132" s="235" t="s">
        <v>502</v>
      </c>
      <c r="J132" s="235">
        <v>20</v>
      </c>
      <c r="K132" s="257"/>
    </row>
    <row r="133" spans="2:11" s="1" customFormat="1" ht="15" customHeight="1">
      <c r="B133" s="254"/>
      <c r="C133" s="211" t="s">
        <v>505</v>
      </c>
      <c r="D133" s="211"/>
      <c r="E133" s="211"/>
      <c r="F133" s="232" t="s">
        <v>506</v>
      </c>
      <c r="G133" s="211"/>
      <c r="H133" s="211" t="s">
        <v>540</v>
      </c>
      <c r="I133" s="211" t="s">
        <v>502</v>
      </c>
      <c r="J133" s="211">
        <v>50</v>
      </c>
      <c r="K133" s="257"/>
    </row>
    <row r="134" spans="2:11" s="1" customFormat="1" ht="15" customHeight="1">
      <c r="B134" s="254"/>
      <c r="C134" s="211" t="s">
        <v>519</v>
      </c>
      <c r="D134" s="211"/>
      <c r="E134" s="211"/>
      <c r="F134" s="232" t="s">
        <v>506</v>
      </c>
      <c r="G134" s="211"/>
      <c r="H134" s="211" t="s">
        <v>540</v>
      </c>
      <c r="I134" s="211" t="s">
        <v>502</v>
      </c>
      <c r="J134" s="211">
        <v>50</v>
      </c>
      <c r="K134" s="257"/>
    </row>
    <row r="135" spans="2:11" s="1" customFormat="1" ht="15" customHeight="1">
      <c r="B135" s="254"/>
      <c r="C135" s="211" t="s">
        <v>525</v>
      </c>
      <c r="D135" s="211"/>
      <c r="E135" s="211"/>
      <c r="F135" s="232" t="s">
        <v>506</v>
      </c>
      <c r="G135" s="211"/>
      <c r="H135" s="211" t="s">
        <v>540</v>
      </c>
      <c r="I135" s="211" t="s">
        <v>502</v>
      </c>
      <c r="J135" s="211">
        <v>50</v>
      </c>
      <c r="K135" s="257"/>
    </row>
    <row r="136" spans="2:11" s="1" customFormat="1" ht="15" customHeight="1">
      <c r="B136" s="254"/>
      <c r="C136" s="211" t="s">
        <v>527</v>
      </c>
      <c r="D136" s="211"/>
      <c r="E136" s="211"/>
      <c r="F136" s="232" t="s">
        <v>506</v>
      </c>
      <c r="G136" s="211"/>
      <c r="H136" s="211" t="s">
        <v>540</v>
      </c>
      <c r="I136" s="211" t="s">
        <v>502</v>
      </c>
      <c r="J136" s="211">
        <v>50</v>
      </c>
      <c r="K136" s="257"/>
    </row>
    <row r="137" spans="2:11" s="1" customFormat="1" ht="15" customHeight="1">
      <c r="B137" s="254"/>
      <c r="C137" s="211" t="s">
        <v>528</v>
      </c>
      <c r="D137" s="211"/>
      <c r="E137" s="211"/>
      <c r="F137" s="232" t="s">
        <v>506</v>
      </c>
      <c r="G137" s="211"/>
      <c r="H137" s="211" t="s">
        <v>553</v>
      </c>
      <c r="I137" s="211" t="s">
        <v>502</v>
      </c>
      <c r="J137" s="211">
        <v>255</v>
      </c>
      <c r="K137" s="257"/>
    </row>
    <row r="138" spans="2:11" s="1" customFormat="1" ht="15" customHeight="1">
      <c r="B138" s="254"/>
      <c r="C138" s="211" t="s">
        <v>530</v>
      </c>
      <c r="D138" s="211"/>
      <c r="E138" s="211"/>
      <c r="F138" s="232" t="s">
        <v>500</v>
      </c>
      <c r="G138" s="211"/>
      <c r="H138" s="211" t="s">
        <v>554</v>
      </c>
      <c r="I138" s="211" t="s">
        <v>532</v>
      </c>
      <c r="J138" s="211"/>
      <c r="K138" s="257"/>
    </row>
    <row r="139" spans="2:11" s="1" customFormat="1" ht="15" customHeight="1">
      <c r="B139" s="254"/>
      <c r="C139" s="211" t="s">
        <v>533</v>
      </c>
      <c r="D139" s="211"/>
      <c r="E139" s="211"/>
      <c r="F139" s="232" t="s">
        <v>500</v>
      </c>
      <c r="G139" s="211"/>
      <c r="H139" s="211" t="s">
        <v>555</v>
      </c>
      <c r="I139" s="211" t="s">
        <v>535</v>
      </c>
      <c r="J139" s="211"/>
      <c r="K139" s="257"/>
    </row>
    <row r="140" spans="2:11" s="1" customFormat="1" ht="15" customHeight="1">
      <c r="B140" s="254"/>
      <c r="C140" s="211" t="s">
        <v>536</v>
      </c>
      <c r="D140" s="211"/>
      <c r="E140" s="211"/>
      <c r="F140" s="232" t="s">
        <v>500</v>
      </c>
      <c r="G140" s="211"/>
      <c r="H140" s="211" t="s">
        <v>536</v>
      </c>
      <c r="I140" s="211" t="s">
        <v>535</v>
      </c>
      <c r="J140" s="211"/>
      <c r="K140" s="257"/>
    </row>
    <row r="141" spans="2:11" s="1" customFormat="1" ht="15" customHeight="1">
      <c r="B141" s="254"/>
      <c r="C141" s="211" t="s">
        <v>41</v>
      </c>
      <c r="D141" s="211"/>
      <c r="E141" s="211"/>
      <c r="F141" s="232" t="s">
        <v>500</v>
      </c>
      <c r="G141" s="211"/>
      <c r="H141" s="211" t="s">
        <v>556</v>
      </c>
      <c r="I141" s="211" t="s">
        <v>535</v>
      </c>
      <c r="J141" s="211"/>
      <c r="K141" s="257"/>
    </row>
    <row r="142" spans="2:11" s="1" customFormat="1" ht="15" customHeight="1">
      <c r="B142" s="254"/>
      <c r="C142" s="211" t="s">
        <v>557</v>
      </c>
      <c r="D142" s="211"/>
      <c r="E142" s="211"/>
      <c r="F142" s="232" t="s">
        <v>500</v>
      </c>
      <c r="G142" s="211"/>
      <c r="H142" s="211" t="s">
        <v>558</v>
      </c>
      <c r="I142" s="211" t="s">
        <v>535</v>
      </c>
      <c r="J142" s="211"/>
      <c r="K142" s="257"/>
    </row>
    <row r="143" spans="2:11" s="1" customFormat="1" ht="15" customHeight="1">
      <c r="B143" s="258"/>
      <c r="C143" s="259"/>
      <c r="D143" s="259"/>
      <c r="E143" s="259"/>
      <c r="F143" s="259"/>
      <c r="G143" s="259"/>
      <c r="H143" s="259"/>
      <c r="I143" s="259"/>
      <c r="J143" s="259"/>
      <c r="K143" s="260"/>
    </row>
    <row r="144" spans="2:11" s="1" customFormat="1" ht="18.75" customHeight="1">
      <c r="B144" s="245"/>
      <c r="C144" s="245"/>
      <c r="D144" s="245"/>
      <c r="E144" s="245"/>
      <c r="F144" s="246"/>
      <c r="G144" s="245"/>
      <c r="H144" s="245"/>
      <c r="I144" s="245"/>
      <c r="J144" s="245"/>
      <c r="K144" s="245"/>
    </row>
    <row r="145" spans="2:11" s="1" customFormat="1" ht="18.75" customHeight="1">
      <c r="B145" s="218"/>
      <c r="C145" s="218"/>
      <c r="D145" s="218"/>
      <c r="E145" s="218"/>
      <c r="F145" s="218"/>
      <c r="G145" s="218"/>
      <c r="H145" s="218"/>
      <c r="I145" s="218"/>
      <c r="J145" s="218"/>
      <c r="K145" s="218"/>
    </row>
    <row r="146" spans="2:11" s="1" customFormat="1" ht="7.5" customHeight="1">
      <c r="B146" s="219"/>
      <c r="C146" s="220"/>
      <c r="D146" s="220"/>
      <c r="E146" s="220"/>
      <c r="F146" s="220"/>
      <c r="G146" s="220"/>
      <c r="H146" s="220"/>
      <c r="I146" s="220"/>
      <c r="J146" s="220"/>
      <c r="K146" s="221"/>
    </row>
    <row r="147" spans="2:11" s="1" customFormat="1" ht="45" customHeight="1">
      <c r="B147" s="222"/>
      <c r="C147" s="337" t="s">
        <v>559</v>
      </c>
      <c r="D147" s="337"/>
      <c r="E147" s="337"/>
      <c r="F147" s="337"/>
      <c r="G147" s="337"/>
      <c r="H147" s="337"/>
      <c r="I147" s="337"/>
      <c r="J147" s="337"/>
      <c r="K147" s="223"/>
    </row>
    <row r="148" spans="2:11" s="1" customFormat="1" ht="17.25" customHeight="1">
      <c r="B148" s="222"/>
      <c r="C148" s="224" t="s">
        <v>494</v>
      </c>
      <c r="D148" s="224"/>
      <c r="E148" s="224"/>
      <c r="F148" s="224" t="s">
        <v>495</v>
      </c>
      <c r="G148" s="225"/>
      <c r="H148" s="224" t="s">
        <v>57</v>
      </c>
      <c r="I148" s="224" t="s">
        <v>60</v>
      </c>
      <c r="J148" s="224" t="s">
        <v>496</v>
      </c>
      <c r="K148" s="223"/>
    </row>
    <row r="149" spans="2:11" s="1" customFormat="1" ht="17.25" customHeight="1">
      <c r="B149" s="222"/>
      <c r="C149" s="226" t="s">
        <v>497</v>
      </c>
      <c r="D149" s="226"/>
      <c r="E149" s="226"/>
      <c r="F149" s="227" t="s">
        <v>498</v>
      </c>
      <c r="G149" s="228"/>
      <c r="H149" s="226"/>
      <c r="I149" s="226"/>
      <c r="J149" s="226" t="s">
        <v>499</v>
      </c>
      <c r="K149" s="223"/>
    </row>
    <row r="150" spans="2:11" s="1" customFormat="1" ht="5.25" customHeight="1">
      <c r="B150" s="234"/>
      <c r="C150" s="229"/>
      <c r="D150" s="229"/>
      <c r="E150" s="229"/>
      <c r="F150" s="229"/>
      <c r="G150" s="230"/>
      <c r="H150" s="229"/>
      <c r="I150" s="229"/>
      <c r="J150" s="229"/>
      <c r="K150" s="257"/>
    </row>
    <row r="151" spans="2:11" s="1" customFormat="1" ht="15" customHeight="1">
      <c r="B151" s="234"/>
      <c r="C151" s="261" t="s">
        <v>503</v>
      </c>
      <c r="D151" s="211"/>
      <c r="E151" s="211"/>
      <c r="F151" s="262" t="s">
        <v>500</v>
      </c>
      <c r="G151" s="211"/>
      <c r="H151" s="261" t="s">
        <v>540</v>
      </c>
      <c r="I151" s="261" t="s">
        <v>502</v>
      </c>
      <c r="J151" s="261">
        <v>120</v>
      </c>
      <c r="K151" s="257"/>
    </row>
    <row r="152" spans="2:11" s="1" customFormat="1" ht="15" customHeight="1">
      <c r="B152" s="234"/>
      <c r="C152" s="261" t="s">
        <v>549</v>
      </c>
      <c r="D152" s="211"/>
      <c r="E152" s="211"/>
      <c r="F152" s="262" t="s">
        <v>500</v>
      </c>
      <c r="G152" s="211"/>
      <c r="H152" s="261" t="s">
        <v>560</v>
      </c>
      <c r="I152" s="261" t="s">
        <v>502</v>
      </c>
      <c r="J152" s="261" t="s">
        <v>551</v>
      </c>
      <c r="K152" s="257"/>
    </row>
    <row r="153" spans="2:11" s="1" customFormat="1" ht="15" customHeight="1">
      <c r="B153" s="234"/>
      <c r="C153" s="261" t="s">
        <v>448</v>
      </c>
      <c r="D153" s="211"/>
      <c r="E153" s="211"/>
      <c r="F153" s="262" t="s">
        <v>500</v>
      </c>
      <c r="G153" s="211"/>
      <c r="H153" s="261" t="s">
        <v>561</v>
      </c>
      <c r="I153" s="261" t="s">
        <v>502</v>
      </c>
      <c r="J153" s="261" t="s">
        <v>551</v>
      </c>
      <c r="K153" s="257"/>
    </row>
    <row r="154" spans="2:11" s="1" customFormat="1" ht="15" customHeight="1">
      <c r="B154" s="234"/>
      <c r="C154" s="261" t="s">
        <v>505</v>
      </c>
      <c r="D154" s="211"/>
      <c r="E154" s="211"/>
      <c r="F154" s="262" t="s">
        <v>506</v>
      </c>
      <c r="G154" s="211"/>
      <c r="H154" s="261" t="s">
        <v>540</v>
      </c>
      <c r="I154" s="261" t="s">
        <v>502</v>
      </c>
      <c r="J154" s="261">
        <v>50</v>
      </c>
      <c r="K154" s="257"/>
    </row>
    <row r="155" spans="2:11" s="1" customFormat="1" ht="15" customHeight="1">
      <c r="B155" s="234"/>
      <c r="C155" s="261" t="s">
        <v>508</v>
      </c>
      <c r="D155" s="211"/>
      <c r="E155" s="211"/>
      <c r="F155" s="262" t="s">
        <v>500</v>
      </c>
      <c r="G155" s="211"/>
      <c r="H155" s="261" t="s">
        <v>540</v>
      </c>
      <c r="I155" s="261" t="s">
        <v>510</v>
      </c>
      <c r="J155" s="261"/>
      <c r="K155" s="257"/>
    </row>
    <row r="156" spans="2:11" s="1" customFormat="1" ht="15" customHeight="1">
      <c r="B156" s="234"/>
      <c r="C156" s="261" t="s">
        <v>519</v>
      </c>
      <c r="D156" s="211"/>
      <c r="E156" s="211"/>
      <c r="F156" s="262" t="s">
        <v>506</v>
      </c>
      <c r="G156" s="211"/>
      <c r="H156" s="261" t="s">
        <v>540</v>
      </c>
      <c r="I156" s="261" t="s">
        <v>502</v>
      </c>
      <c r="J156" s="261">
        <v>50</v>
      </c>
      <c r="K156" s="257"/>
    </row>
    <row r="157" spans="2:11" s="1" customFormat="1" ht="15" customHeight="1">
      <c r="B157" s="234"/>
      <c r="C157" s="261" t="s">
        <v>527</v>
      </c>
      <c r="D157" s="211"/>
      <c r="E157" s="211"/>
      <c r="F157" s="262" t="s">
        <v>506</v>
      </c>
      <c r="G157" s="211"/>
      <c r="H157" s="261" t="s">
        <v>540</v>
      </c>
      <c r="I157" s="261" t="s">
        <v>502</v>
      </c>
      <c r="J157" s="261">
        <v>50</v>
      </c>
      <c r="K157" s="257"/>
    </row>
    <row r="158" spans="2:11" s="1" customFormat="1" ht="15" customHeight="1">
      <c r="B158" s="234"/>
      <c r="C158" s="261" t="s">
        <v>525</v>
      </c>
      <c r="D158" s="211"/>
      <c r="E158" s="211"/>
      <c r="F158" s="262" t="s">
        <v>506</v>
      </c>
      <c r="G158" s="211"/>
      <c r="H158" s="261" t="s">
        <v>540</v>
      </c>
      <c r="I158" s="261" t="s">
        <v>502</v>
      </c>
      <c r="J158" s="261">
        <v>50</v>
      </c>
      <c r="K158" s="257"/>
    </row>
    <row r="159" spans="2:11" s="1" customFormat="1" ht="15" customHeight="1">
      <c r="B159" s="234"/>
      <c r="C159" s="261" t="s">
        <v>93</v>
      </c>
      <c r="D159" s="211"/>
      <c r="E159" s="211"/>
      <c r="F159" s="262" t="s">
        <v>500</v>
      </c>
      <c r="G159" s="211"/>
      <c r="H159" s="261" t="s">
        <v>562</v>
      </c>
      <c r="I159" s="261" t="s">
        <v>502</v>
      </c>
      <c r="J159" s="261" t="s">
        <v>563</v>
      </c>
      <c r="K159" s="257"/>
    </row>
    <row r="160" spans="2:11" s="1" customFormat="1" ht="15" customHeight="1">
      <c r="B160" s="234"/>
      <c r="C160" s="261" t="s">
        <v>564</v>
      </c>
      <c r="D160" s="211"/>
      <c r="E160" s="211"/>
      <c r="F160" s="262" t="s">
        <v>500</v>
      </c>
      <c r="G160" s="211"/>
      <c r="H160" s="261" t="s">
        <v>565</v>
      </c>
      <c r="I160" s="261" t="s">
        <v>535</v>
      </c>
      <c r="J160" s="261"/>
      <c r="K160" s="257"/>
    </row>
    <row r="161" spans="2:11" s="1" customFormat="1" ht="15" customHeight="1">
      <c r="B161" s="263"/>
      <c r="C161" s="243"/>
      <c r="D161" s="243"/>
      <c r="E161" s="243"/>
      <c r="F161" s="243"/>
      <c r="G161" s="243"/>
      <c r="H161" s="243"/>
      <c r="I161" s="243"/>
      <c r="J161" s="243"/>
      <c r="K161" s="264"/>
    </row>
    <row r="162" spans="2:11" s="1" customFormat="1" ht="18.75" customHeight="1">
      <c r="B162" s="245"/>
      <c r="C162" s="255"/>
      <c r="D162" s="255"/>
      <c r="E162" s="255"/>
      <c r="F162" s="265"/>
      <c r="G162" s="255"/>
      <c r="H162" s="255"/>
      <c r="I162" s="255"/>
      <c r="J162" s="255"/>
      <c r="K162" s="245"/>
    </row>
    <row r="163" spans="2:11" s="1" customFormat="1" ht="18.75" customHeight="1">
      <c r="B163" s="218"/>
      <c r="C163" s="218"/>
      <c r="D163" s="218"/>
      <c r="E163" s="218"/>
      <c r="F163" s="218"/>
      <c r="G163" s="218"/>
      <c r="H163" s="218"/>
      <c r="I163" s="218"/>
      <c r="J163" s="218"/>
      <c r="K163" s="218"/>
    </row>
    <row r="164" spans="2:11" s="1" customFormat="1" ht="7.5" customHeight="1">
      <c r="B164" s="200"/>
      <c r="C164" s="201"/>
      <c r="D164" s="201"/>
      <c r="E164" s="201"/>
      <c r="F164" s="201"/>
      <c r="G164" s="201"/>
      <c r="H164" s="201"/>
      <c r="I164" s="201"/>
      <c r="J164" s="201"/>
      <c r="K164" s="202"/>
    </row>
    <row r="165" spans="2:11" s="1" customFormat="1" ht="45" customHeight="1">
      <c r="B165" s="203"/>
      <c r="C165" s="335" t="s">
        <v>566</v>
      </c>
      <c r="D165" s="335"/>
      <c r="E165" s="335"/>
      <c r="F165" s="335"/>
      <c r="G165" s="335"/>
      <c r="H165" s="335"/>
      <c r="I165" s="335"/>
      <c r="J165" s="335"/>
      <c r="K165" s="204"/>
    </row>
    <row r="166" spans="2:11" s="1" customFormat="1" ht="17.25" customHeight="1">
      <c r="B166" s="203"/>
      <c r="C166" s="224" t="s">
        <v>494</v>
      </c>
      <c r="D166" s="224"/>
      <c r="E166" s="224"/>
      <c r="F166" s="224" t="s">
        <v>495</v>
      </c>
      <c r="G166" s="266"/>
      <c r="H166" s="267" t="s">
        <v>57</v>
      </c>
      <c r="I166" s="267" t="s">
        <v>60</v>
      </c>
      <c r="J166" s="224" t="s">
        <v>496</v>
      </c>
      <c r="K166" s="204"/>
    </row>
    <row r="167" spans="2:11" s="1" customFormat="1" ht="17.25" customHeight="1">
      <c r="B167" s="205"/>
      <c r="C167" s="226" t="s">
        <v>497</v>
      </c>
      <c r="D167" s="226"/>
      <c r="E167" s="226"/>
      <c r="F167" s="227" t="s">
        <v>498</v>
      </c>
      <c r="G167" s="268"/>
      <c r="H167" s="269"/>
      <c r="I167" s="269"/>
      <c r="J167" s="226" t="s">
        <v>499</v>
      </c>
      <c r="K167" s="206"/>
    </row>
    <row r="168" spans="2:11" s="1" customFormat="1" ht="5.25" customHeight="1">
      <c r="B168" s="234"/>
      <c r="C168" s="229"/>
      <c r="D168" s="229"/>
      <c r="E168" s="229"/>
      <c r="F168" s="229"/>
      <c r="G168" s="230"/>
      <c r="H168" s="229"/>
      <c r="I168" s="229"/>
      <c r="J168" s="229"/>
      <c r="K168" s="257"/>
    </row>
    <row r="169" spans="2:11" s="1" customFormat="1" ht="15" customHeight="1">
      <c r="B169" s="234"/>
      <c r="C169" s="211" t="s">
        <v>503</v>
      </c>
      <c r="D169" s="211"/>
      <c r="E169" s="211"/>
      <c r="F169" s="232" t="s">
        <v>500</v>
      </c>
      <c r="G169" s="211"/>
      <c r="H169" s="211" t="s">
        <v>540</v>
      </c>
      <c r="I169" s="211" t="s">
        <v>502</v>
      </c>
      <c r="J169" s="211">
        <v>120</v>
      </c>
      <c r="K169" s="257"/>
    </row>
    <row r="170" spans="2:11" s="1" customFormat="1" ht="15" customHeight="1">
      <c r="B170" s="234"/>
      <c r="C170" s="211" t="s">
        <v>549</v>
      </c>
      <c r="D170" s="211"/>
      <c r="E170" s="211"/>
      <c r="F170" s="232" t="s">
        <v>500</v>
      </c>
      <c r="G170" s="211"/>
      <c r="H170" s="211" t="s">
        <v>550</v>
      </c>
      <c r="I170" s="211" t="s">
        <v>502</v>
      </c>
      <c r="J170" s="211" t="s">
        <v>551</v>
      </c>
      <c r="K170" s="257"/>
    </row>
    <row r="171" spans="2:11" s="1" customFormat="1" ht="15" customHeight="1">
      <c r="B171" s="234"/>
      <c r="C171" s="211" t="s">
        <v>448</v>
      </c>
      <c r="D171" s="211"/>
      <c r="E171" s="211"/>
      <c r="F171" s="232" t="s">
        <v>500</v>
      </c>
      <c r="G171" s="211"/>
      <c r="H171" s="211" t="s">
        <v>567</v>
      </c>
      <c r="I171" s="211" t="s">
        <v>502</v>
      </c>
      <c r="J171" s="211" t="s">
        <v>551</v>
      </c>
      <c r="K171" s="257"/>
    </row>
    <row r="172" spans="2:11" s="1" customFormat="1" ht="15" customHeight="1">
      <c r="B172" s="234"/>
      <c r="C172" s="211" t="s">
        <v>505</v>
      </c>
      <c r="D172" s="211"/>
      <c r="E172" s="211"/>
      <c r="F172" s="232" t="s">
        <v>506</v>
      </c>
      <c r="G172" s="211"/>
      <c r="H172" s="211" t="s">
        <v>567</v>
      </c>
      <c r="I172" s="211" t="s">
        <v>502</v>
      </c>
      <c r="J172" s="211">
        <v>50</v>
      </c>
      <c r="K172" s="257"/>
    </row>
    <row r="173" spans="2:11" s="1" customFormat="1" ht="15" customHeight="1">
      <c r="B173" s="234"/>
      <c r="C173" s="211" t="s">
        <v>508</v>
      </c>
      <c r="D173" s="211"/>
      <c r="E173" s="211"/>
      <c r="F173" s="232" t="s">
        <v>500</v>
      </c>
      <c r="G173" s="211"/>
      <c r="H173" s="211" t="s">
        <v>567</v>
      </c>
      <c r="I173" s="211" t="s">
        <v>510</v>
      </c>
      <c r="J173" s="211"/>
      <c r="K173" s="257"/>
    </row>
    <row r="174" spans="2:11" s="1" customFormat="1" ht="15" customHeight="1">
      <c r="B174" s="234"/>
      <c r="C174" s="211" t="s">
        <v>519</v>
      </c>
      <c r="D174" s="211"/>
      <c r="E174" s="211"/>
      <c r="F174" s="232" t="s">
        <v>506</v>
      </c>
      <c r="G174" s="211"/>
      <c r="H174" s="211" t="s">
        <v>567</v>
      </c>
      <c r="I174" s="211" t="s">
        <v>502</v>
      </c>
      <c r="J174" s="211">
        <v>50</v>
      </c>
      <c r="K174" s="257"/>
    </row>
    <row r="175" spans="2:11" s="1" customFormat="1" ht="15" customHeight="1">
      <c r="B175" s="234"/>
      <c r="C175" s="211" t="s">
        <v>527</v>
      </c>
      <c r="D175" s="211"/>
      <c r="E175" s="211"/>
      <c r="F175" s="232" t="s">
        <v>506</v>
      </c>
      <c r="G175" s="211"/>
      <c r="H175" s="211" t="s">
        <v>567</v>
      </c>
      <c r="I175" s="211" t="s">
        <v>502</v>
      </c>
      <c r="J175" s="211">
        <v>50</v>
      </c>
      <c r="K175" s="257"/>
    </row>
    <row r="176" spans="2:11" s="1" customFormat="1" ht="15" customHeight="1">
      <c r="B176" s="234"/>
      <c r="C176" s="211" t="s">
        <v>525</v>
      </c>
      <c r="D176" s="211"/>
      <c r="E176" s="211"/>
      <c r="F176" s="232" t="s">
        <v>506</v>
      </c>
      <c r="G176" s="211"/>
      <c r="H176" s="211" t="s">
        <v>567</v>
      </c>
      <c r="I176" s="211" t="s">
        <v>502</v>
      </c>
      <c r="J176" s="211">
        <v>50</v>
      </c>
      <c r="K176" s="257"/>
    </row>
    <row r="177" spans="2:11" s="1" customFormat="1" ht="15" customHeight="1">
      <c r="B177" s="234"/>
      <c r="C177" s="211" t="s">
        <v>110</v>
      </c>
      <c r="D177" s="211"/>
      <c r="E177" s="211"/>
      <c r="F177" s="232" t="s">
        <v>500</v>
      </c>
      <c r="G177" s="211"/>
      <c r="H177" s="211" t="s">
        <v>568</v>
      </c>
      <c r="I177" s="211" t="s">
        <v>569</v>
      </c>
      <c r="J177" s="211"/>
      <c r="K177" s="257"/>
    </row>
    <row r="178" spans="2:11" s="1" customFormat="1" ht="15" customHeight="1">
      <c r="B178" s="234"/>
      <c r="C178" s="211" t="s">
        <v>60</v>
      </c>
      <c r="D178" s="211"/>
      <c r="E178" s="211"/>
      <c r="F178" s="232" t="s">
        <v>500</v>
      </c>
      <c r="G178" s="211"/>
      <c r="H178" s="211" t="s">
        <v>570</v>
      </c>
      <c r="I178" s="211" t="s">
        <v>571</v>
      </c>
      <c r="J178" s="211">
        <v>1</v>
      </c>
      <c r="K178" s="257"/>
    </row>
    <row r="179" spans="2:11" s="1" customFormat="1" ht="15" customHeight="1">
      <c r="B179" s="234"/>
      <c r="C179" s="211" t="s">
        <v>56</v>
      </c>
      <c r="D179" s="211"/>
      <c r="E179" s="211"/>
      <c r="F179" s="232" t="s">
        <v>500</v>
      </c>
      <c r="G179" s="211"/>
      <c r="H179" s="211" t="s">
        <v>572</v>
      </c>
      <c r="I179" s="211" t="s">
        <v>502</v>
      </c>
      <c r="J179" s="211">
        <v>20</v>
      </c>
      <c r="K179" s="257"/>
    </row>
    <row r="180" spans="2:11" s="1" customFormat="1" ht="15" customHeight="1">
      <c r="B180" s="234"/>
      <c r="C180" s="211" t="s">
        <v>57</v>
      </c>
      <c r="D180" s="211"/>
      <c r="E180" s="211"/>
      <c r="F180" s="232" t="s">
        <v>500</v>
      </c>
      <c r="G180" s="211"/>
      <c r="H180" s="211" t="s">
        <v>573</v>
      </c>
      <c r="I180" s="211" t="s">
        <v>502</v>
      </c>
      <c r="J180" s="211">
        <v>255</v>
      </c>
      <c r="K180" s="257"/>
    </row>
    <row r="181" spans="2:11" s="1" customFormat="1" ht="15" customHeight="1">
      <c r="B181" s="234"/>
      <c r="C181" s="211" t="s">
        <v>111</v>
      </c>
      <c r="D181" s="211"/>
      <c r="E181" s="211"/>
      <c r="F181" s="232" t="s">
        <v>500</v>
      </c>
      <c r="G181" s="211"/>
      <c r="H181" s="211" t="s">
        <v>464</v>
      </c>
      <c r="I181" s="211" t="s">
        <v>502</v>
      </c>
      <c r="J181" s="211">
        <v>10</v>
      </c>
      <c r="K181" s="257"/>
    </row>
    <row r="182" spans="2:11" s="1" customFormat="1" ht="15" customHeight="1">
      <c r="B182" s="234"/>
      <c r="C182" s="211" t="s">
        <v>112</v>
      </c>
      <c r="D182" s="211"/>
      <c r="E182" s="211"/>
      <c r="F182" s="232" t="s">
        <v>500</v>
      </c>
      <c r="G182" s="211"/>
      <c r="H182" s="211" t="s">
        <v>574</v>
      </c>
      <c r="I182" s="211" t="s">
        <v>535</v>
      </c>
      <c r="J182" s="211"/>
      <c r="K182" s="257"/>
    </row>
    <row r="183" spans="2:11" s="1" customFormat="1" ht="15" customHeight="1">
      <c r="B183" s="234"/>
      <c r="C183" s="211" t="s">
        <v>575</v>
      </c>
      <c r="D183" s="211"/>
      <c r="E183" s="211"/>
      <c r="F183" s="232" t="s">
        <v>500</v>
      </c>
      <c r="G183" s="211"/>
      <c r="H183" s="211" t="s">
        <v>576</v>
      </c>
      <c r="I183" s="211" t="s">
        <v>535</v>
      </c>
      <c r="J183" s="211"/>
      <c r="K183" s="257"/>
    </row>
    <row r="184" spans="2:11" s="1" customFormat="1" ht="15" customHeight="1">
      <c r="B184" s="234"/>
      <c r="C184" s="211" t="s">
        <v>564</v>
      </c>
      <c r="D184" s="211"/>
      <c r="E184" s="211"/>
      <c r="F184" s="232" t="s">
        <v>500</v>
      </c>
      <c r="G184" s="211"/>
      <c r="H184" s="211" t="s">
        <v>577</v>
      </c>
      <c r="I184" s="211" t="s">
        <v>535</v>
      </c>
      <c r="J184" s="211"/>
      <c r="K184" s="257"/>
    </row>
    <row r="185" spans="2:11" s="1" customFormat="1" ht="15" customHeight="1">
      <c r="B185" s="234"/>
      <c r="C185" s="211" t="s">
        <v>114</v>
      </c>
      <c r="D185" s="211"/>
      <c r="E185" s="211"/>
      <c r="F185" s="232" t="s">
        <v>506</v>
      </c>
      <c r="G185" s="211"/>
      <c r="H185" s="211" t="s">
        <v>578</v>
      </c>
      <c r="I185" s="211" t="s">
        <v>502</v>
      </c>
      <c r="J185" s="211">
        <v>50</v>
      </c>
      <c r="K185" s="257"/>
    </row>
    <row r="186" spans="2:11" s="1" customFormat="1" ht="15" customHeight="1">
      <c r="B186" s="234"/>
      <c r="C186" s="211" t="s">
        <v>579</v>
      </c>
      <c r="D186" s="211"/>
      <c r="E186" s="211"/>
      <c r="F186" s="232" t="s">
        <v>506</v>
      </c>
      <c r="G186" s="211"/>
      <c r="H186" s="211" t="s">
        <v>580</v>
      </c>
      <c r="I186" s="211" t="s">
        <v>581</v>
      </c>
      <c r="J186" s="211"/>
      <c r="K186" s="257"/>
    </row>
    <row r="187" spans="2:11" s="1" customFormat="1" ht="15" customHeight="1">
      <c r="B187" s="234"/>
      <c r="C187" s="211" t="s">
        <v>582</v>
      </c>
      <c r="D187" s="211"/>
      <c r="E187" s="211"/>
      <c r="F187" s="232" t="s">
        <v>506</v>
      </c>
      <c r="G187" s="211"/>
      <c r="H187" s="211" t="s">
        <v>583</v>
      </c>
      <c r="I187" s="211" t="s">
        <v>581</v>
      </c>
      <c r="J187" s="211"/>
      <c r="K187" s="257"/>
    </row>
    <row r="188" spans="2:11" s="1" customFormat="1" ht="15" customHeight="1">
      <c r="B188" s="234"/>
      <c r="C188" s="211" t="s">
        <v>584</v>
      </c>
      <c r="D188" s="211"/>
      <c r="E188" s="211"/>
      <c r="F188" s="232" t="s">
        <v>506</v>
      </c>
      <c r="G188" s="211"/>
      <c r="H188" s="211" t="s">
        <v>585</v>
      </c>
      <c r="I188" s="211" t="s">
        <v>581</v>
      </c>
      <c r="J188" s="211"/>
      <c r="K188" s="257"/>
    </row>
    <row r="189" spans="2:11" s="1" customFormat="1" ht="15" customHeight="1">
      <c r="B189" s="234"/>
      <c r="C189" s="270" t="s">
        <v>586</v>
      </c>
      <c r="D189" s="211"/>
      <c r="E189" s="211"/>
      <c r="F189" s="232" t="s">
        <v>506</v>
      </c>
      <c r="G189" s="211"/>
      <c r="H189" s="211" t="s">
        <v>587</v>
      </c>
      <c r="I189" s="211" t="s">
        <v>588</v>
      </c>
      <c r="J189" s="271" t="s">
        <v>589</v>
      </c>
      <c r="K189" s="257"/>
    </row>
    <row r="190" spans="2:11" s="1" customFormat="1" ht="15" customHeight="1">
      <c r="B190" s="234"/>
      <c r="C190" s="270" t="s">
        <v>45</v>
      </c>
      <c r="D190" s="211"/>
      <c r="E190" s="211"/>
      <c r="F190" s="232" t="s">
        <v>500</v>
      </c>
      <c r="G190" s="211"/>
      <c r="H190" s="208" t="s">
        <v>590</v>
      </c>
      <c r="I190" s="211" t="s">
        <v>591</v>
      </c>
      <c r="J190" s="211"/>
      <c r="K190" s="257"/>
    </row>
    <row r="191" spans="2:11" s="1" customFormat="1" ht="15" customHeight="1">
      <c r="B191" s="234"/>
      <c r="C191" s="270" t="s">
        <v>592</v>
      </c>
      <c r="D191" s="211"/>
      <c r="E191" s="211"/>
      <c r="F191" s="232" t="s">
        <v>500</v>
      </c>
      <c r="G191" s="211"/>
      <c r="H191" s="211" t="s">
        <v>593</v>
      </c>
      <c r="I191" s="211" t="s">
        <v>535</v>
      </c>
      <c r="J191" s="211"/>
      <c r="K191" s="257"/>
    </row>
    <row r="192" spans="2:11" s="1" customFormat="1" ht="15" customHeight="1">
      <c r="B192" s="234"/>
      <c r="C192" s="270" t="s">
        <v>594</v>
      </c>
      <c r="D192" s="211"/>
      <c r="E192" s="211"/>
      <c r="F192" s="232" t="s">
        <v>500</v>
      </c>
      <c r="G192" s="211"/>
      <c r="H192" s="211" t="s">
        <v>595</v>
      </c>
      <c r="I192" s="211" t="s">
        <v>535</v>
      </c>
      <c r="J192" s="211"/>
      <c r="K192" s="257"/>
    </row>
    <row r="193" spans="2:11" s="1" customFormat="1" ht="15" customHeight="1">
      <c r="B193" s="234"/>
      <c r="C193" s="270" t="s">
        <v>596</v>
      </c>
      <c r="D193" s="211"/>
      <c r="E193" s="211"/>
      <c r="F193" s="232" t="s">
        <v>506</v>
      </c>
      <c r="G193" s="211"/>
      <c r="H193" s="211" t="s">
        <v>597</v>
      </c>
      <c r="I193" s="211" t="s">
        <v>535</v>
      </c>
      <c r="J193" s="211"/>
      <c r="K193" s="257"/>
    </row>
    <row r="194" spans="2:11" s="1" customFormat="1" ht="15" customHeight="1">
      <c r="B194" s="263"/>
      <c r="C194" s="272"/>
      <c r="D194" s="243"/>
      <c r="E194" s="243"/>
      <c r="F194" s="243"/>
      <c r="G194" s="243"/>
      <c r="H194" s="243"/>
      <c r="I194" s="243"/>
      <c r="J194" s="243"/>
      <c r="K194" s="264"/>
    </row>
    <row r="195" spans="2:11" s="1" customFormat="1" ht="18.75" customHeight="1">
      <c r="B195" s="245"/>
      <c r="C195" s="255"/>
      <c r="D195" s="255"/>
      <c r="E195" s="255"/>
      <c r="F195" s="265"/>
      <c r="G195" s="255"/>
      <c r="H195" s="255"/>
      <c r="I195" s="255"/>
      <c r="J195" s="255"/>
      <c r="K195" s="245"/>
    </row>
    <row r="196" spans="2:11" s="1" customFormat="1" ht="18.75" customHeight="1">
      <c r="B196" s="245"/>
      <c r="C196" s="255"/>
      <c r="D196" s="255"/>
      <c r="E196" s="255"/>
      <c r="F196" s="265"/>
      <c r="G196" s="255"/>
      <c r="H196" s="255"/>
      <c r="I196" s="255"/>
      <c r="J196" s="255"/>
      <c r="K196" s="245"/>
    </row>
    <row r="197" spans="2:11" s="1" customFormat="1" ht="18.75" customHeight="1">
      <c r="B197" s="218"/>
      <c r="C197" s="218"/>
      <c r="D197" s="218"/>
      <c r="E197" s="218"/>
      <c r="F197" s="218"/>
      <c r="G197" s="218"/>
      <c r="H197" s="218"/>
      <c r="I197" s="218"/>
      <c r="J197" s="218"/>
      <c r="K197" s="218"/>
    </row>
    <row r="198" spans="2:11" s="1" customFormat="1" ht="13.5">
      <c r="B198" s="200"/>
      <c r="C198" s="201"/>
      <c r="D198" s="201"/>
      <c r="E198" s="201"/>
      <c r="F198" s="201"/>
      <c r="G198" s="201"/>
      <c r="H198" s="201"/>
      <c r="I198" s="201"/>
      <c r="J198" s="201"/>
      <c r="K198" s="202"/>
    </row>
    <row r="199" spans="2:11" s="1" customFormat="1" ht="21">
      <c r="B199" s="203"/>
      <c r="C199" s="335" t="s">
        <v>598</v>
      </c>
      <c r="D199" s="335"/>
      <c r="E199" s="335"/>
      <c r="F199" s="335"/>
      <c r="G199" s="335"/>
      <c r="H199" s="335"/>
      <c r="I199" s="335"/>
      <c r="J199" s="335"/>
      <c r="K199" s="204"/>
    </row>
    <row r="200" spans="2:11" s="1" customFormat="1" ht="25.5" customHeight="1">
      <c r="B200" s="203"/>
      <c r="C200" s="273" t="s">
        <v>599</v>
      </c>
      <c r="D200" s="273"/>
      <c r="E200" s="273"/>
      <c r="F200" s="273" t="s">
        <v>600</v>
      </c>
      <c r="G200" s="274"/>
      <c r="H200" s="341" t="s">
        <v>601</v>
      </c>
      <c r="I200" s="341"/>
      <c r="J200" s="341"/>
      <c r="K200" s="204"/>
    </row>
    <row r="201" spans="2:11" s="1" customFormat="1" ht="5.25" customHeight="1">
      <c r="B201" s="234"/>
      <c r="C201" s="229"/>
      <c r="D201" s="229"/>
      <c r="E201" s="229"/>
      <c r="F201" s="229"/>
      <c r="G201" s="255"/>
      <c r="H201" s="229"/>
      <c r="I201" s="229"/>
      <c r="J201" s="229"/>
      <c r="K201" s="257"/>
    </row>
    <row r="202" spans="2:11" s="1" customFormat="1" ht="15" customHeight="1">
      <c r="B202" s="234"/>
      <c r="C202" s="211" t="s">
        <v>591</v>
      </c>
      <c r="D202" s="211"/>
      <c r="E202" s="211"/>
      <c r="F202" s="232" t="s">
        <v>46</v>
      </c>
      <c r="G202" s="211"/>
      <c r="H202" s="340" t="s">
        <v>602</v>
      </c>
      <c r="I202" s="340"/>
      <c r="J202" s="340"/>
      <c r="K202" s="257"/>
    </row>
    <row r="203" spans="2:11" s="1" customFormat="1" ht="15" customHeight="1">
      <c r="B203" s="234"/>
      <c r="C203" s="211"/>
      <c r="D203" s="211"/>
      <c r="E203" s="211"/>
      <c r="F203" s="232" t="s">
        <v>47</v>
      </c>
      <c r="G203" s="211"/>
      <c r="H203" s="340" t="s">
        <v>603</v>
      </c>
      <c r="I203" s="340"/>
      <c r="J203" s="340"/>
      <c r="K203" s="257"/>
    </row>
    <row r="204" spans="2:11" s="1" customFormat="1" ht="15" customHeight="1">
      <c r="B204" s="234"/>
      <c r="C204" s="211"/>
      <c r="D204" s="211"/>
      <c r="E204" s="211"/>
      <c r="F204" s="232" t="s">
        <v>50</v>
      </c>
      <c r="G204" s="211"/>
      <c r="H204" s="340" t="s">
        <v>604</v>
      </c>
      <c r="I204" s="340"/>
      <c r="J204" s="340"/>
      <c r="K204" s="257"/>
    </row>
    <row r="205" spans="2:11" s="1" customFormat="1" ht="15" customHeight="1">
      <c r="B205" s="234"/>
      <c r="C205" s="211"/>
      <c r="D205" s="211"/>
      <c r="E205" s="211"/>
      <c r="F205" s="232" t="s">
        <v>48</v>
      </c>
      <c r="G205" s="211"/>
      <c r="H205" s="340" t="s">
        <v>605</v>
      </c>
      <c r="I205" s="340"/>
      <c r="J205" s="340"/>
      <c r="K205" s="257"/>
    </row>
    <row r="206" spans="2:11" s="1" customFormat="1" ht="15" customHeight="1">
      <c r="B206" s="234"/>
      <c r="C206" s="211"/>
      <c r="D206" s="211"/>
      <c r="E206" s="211"/>
      <c r="F206" s="232" t="s">
        <v>49</v>
      </c>
      <c r="G206" s="211"/>
      <c r="H206" s="340" t="s">
        <v>606</v>
      </c>
      <c r="I206" s="340"/>
      <c r="J206" s="340"/>
      <c r="K206" s="257"/>
    </row>
    <row r="207" spans="2:11" s="1" customFormat="1" ht="15" customHeight="1">
      <c r="B207" s="234"/>
      <c r="C207" s="211"/>
      <c r="D207" s="211"/>
      <c r="E207" s="211"/>
      <c r="F207" s="232"/>
      <c r="G207" s="211"/>
      <c r="H207" s="211"/>
      <c r="I207" s="211"/>
      <c r="J207" s="211"/>
      <c r="K207" s="257"/>
    </row>
    <row r="208" spans="2:11" s="1" customFormat="1" ht="15" customHeight="1">
      <c r="B208" s="234"/>
      <c r="C208" s="211" t="s">
        <v>547</v>
      </c>
      <c r="D208" s="211"/>
      <c r="E208" s="211"/>
      <c r="F208" s="232" t="s">
        <v>82</v>
      </c>
      <c r="G208" s="211"/>
      <c r="H208" s="340" t="s">
        <v>607</v>
      </c>
      <c r="I208" s="340"/>
      <c r="J208" s="340"/>
      <c r="K208" s="257"/>
    </row>
    <row r="209" spans="2:11" s="1" customFormat="1" ht="15" customHeight="1">
      <c r="B209" s="234"/>
      <c r="C209" s="211"/>
      <c r="D209" s="211"/>
      <c r="E209" s="211"/>
      <c r="F209" s="232" t="s">
        <v>443</v>
      </c>
      <c r="G209" s="211"/>
      <c r="H209" s="340" t="s">
        <v>444</v>
      </c>
      <c r="I209" s="340"/>
      <c r="J209" s="340"/>
      <c r="K209" s="257"/>
    </row>
    <row r="210" spans="2:11" s="1" customFormat="1" ht="15" customHeight="1">
      <c r="B210" s="234"/>
      <c r="C210" s="211"/>
      <c r="D210" s="211"/>
      <c r="E210" s="211"/>
      <c r="F210" s="232" t="s">
        <v>441</v>
      </c>
      <c r="G210" s="211"/>
      <c r="H210" s="340" t="s">
        <v>608</v>
      </c>
      <c r="I210" s="340"/>
      <c r="J210" s="340"/>
      <c r="K210" s="257"/>
    </row>
    <row r="211" spans="2:11" s="1" customFormat="1" ht="15" customHeight="1">
      <c r="B211" s="275"/>
      <c r="C211" s="211"/>
      <c r="D211" s="211"/>
      <c r="E211" s="211"/>
      <c r="F211" s="232" t="s">
        <v>445</v>
      </c>
      <c r="G211" s="270"/>
      <c r="H211" s="339" t="s">
        <v>87</v>
      </c>
      <c r="I211" s="339"/>
      <c r="J211" s="339"/>
      <c r="K211" s="276"/>
    </row>
    <row r="212" spans="2:11" s="1" customFormat="1" ht="15" customHeight="1">
      <c r="B212" s="275"/>
      <c r="C212" s="211"/>
      <c r="D212" s="211"/>
      <c r="E212" s="211"/>
      <c r="F212" s="232" t="s">
        <v>446</v>
      </c>
      <c r="G212" s="270"/>
      <c r="H212" s="339" t="s">
        <v>609</v>
      </c>
      <c r="I212" s="339"/>
      <c r="J212" s="339"/>
      <c r="K212" s="276"/>
    </row>
    <row r="213" spans="2:11" s="1" customFormat="1" ht="15" customHeight="1">
      <c r="B213" s="275"/>
      <c r="C213" s="211"/>
      <c r="D213" s="211"/>
      <c r="E213" s="211"/>
      <c r="F213" s="232"/>
      <c r="G213" s="270"/>
      <c r="H213" s="261"/>
      <c r="I213" s="261"/>
      <c r="J213" s="261"/>
      <c r="K213" s="276"/>
    </row>
    <row r="214" spans="2:11" s="1" customFormat="1" ht="15" customHeight="1">
      <c r="B214" s="275"/>
      <c r="C214" s="211" t="s">
        <v>571</v>
      </c>
      <c r="D214" s="211"/>
      <c r="E214" s="211"/>
      <c r="F214" s="232">
        <v>1</v>
      </c>
      <c r="G214" s="270"/>
      <c r="H214" s="339" t="s">
        <v>610</v>
      </c>
      <c r="I214" s="339"/>
      <c r="J214" s="339"/>
      <c r="K214" s="276"/>
    </row>
    <row r="215" spans="2:11" s="1" customFormat="1" ht="15" customHeight="1">
      <c r="B215" s="275"/>
      <c r="C215" s="211"/>
      <c r="D215" s="211"/>
      <c r="E215" s="211"/>
      <c r="F215" s="232">
        <v>2</v>
      </c>
      <c r="G215" s="270"/>
      <c r="H215" s="339" t="s">
        <v>611</v>
      </c>
      <c r="I215" s="339"/>
      <c r="J215" s="339"/>
      <c r="K215" s="276"/>
    </row>
    <row r="216" spans="2:11" s="1" customFormat="1" ht="15" customHeight="1">
      <c r="B216" s="275"/>
      <c r="C216" s="211"/>
      <c r="D216" s="211"/>
      <c r="E216" s="211"/>
      <c r="F216" s="232">
        <v>3</v>
      </c>
      <c r="G216" s="270"/>
      <c r="H216" s="339" t="s">
        <v>612</v>
      </c>
      <c r="I216" s="339"/>
      <c r="J216" s="339"/>
      <c r="K216" s="276"/>
    </row>
    <row r="217" spans="2:11" s="1" customFormat="1" ht="15" customHeight="1">
      <c r="B217" s="275"/>
      <c r="C217" s="211"/>
      <c r="D217" s="211"/>
      <c r="E217" s="211"/>
      <c r="F217" s="232">
        <v>4</v>
      </c>
      <c r="G217" s="270"/>
      <c r="H217" s="339" t="s">
        <v>613</v>
      </c>
      <c r="I217" s="339"/>
      <c r="J217" s="339"/>
      <c r="K217" s="276"/>
    </row>
    <row r="218" spans="2:11" s="1" customFormat="1" ht="12.75" customHeight="1">
      <c r="B218" s="277"/>
      <c r="C218" s="278"/>
      <c r="D218" s="278"/>
      <c r="E218" s="278"/>
      <c r="F218" s="278"/>
      <c r="G218" s="278"/>
      <c r="H218" s="278"/>
      <c r="I218" s="278"/>
      <c r="J218" s="278"/>
      <c r="K218" s="279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DESKTOP-084633L\Anna Mužná</dc:creator>
  <cp:keywords/>
  <dc:description/>
  <cp:lastModifiedBy>Grünspanová Markéta Mgr.</cp:lastModifiedBy>
  <dcterms:created xsi:type="dcterms:W3CDTF">2022-02-22T14:46:20Z</dcterms:created>
  <dcterms:modified xsi:type="dcterms:W3CDTF">2022-02-23T13:10:50Z</dcterms:modified>
  <cp:category/>
  <cp:version/>
  <cp:contentType/>
  <cp:contentStatus/>
</cp:coreProperties>
</file>