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č.2'!$C$141:$K$457</definedName>
    <definedName name="_xlnm.Print_Area" localSheetId="1">'2 - Bytová jednotka č.2'!$C$4:$J$76,'2 - Bytová jednotka č.2'!$C$82:$J$123,'2 - Bytová jednotka č.2'!$C$129:$K$457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<sst xmlns="http://schemas.openxmlformats.org/spreadsheetml/2006/main" count="3935" uniqueCount="948">
  <si>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</si>
  <si>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</si>
  <si>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</si>
  <si>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</si>
  <si>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</si>
  <si>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</si>
  <si>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</si>
  <si>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</si>
  <si>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</si>
  <si>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</si>
  <si>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</si>
  <si>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</si>
  <si>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</si>
  <si>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</si>
  <si>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</si>
  <si>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</si>
  <si>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</si>
  <si>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</si>
  <si>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</si>
  <si>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</si>
  <si>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</si>
  <si>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</si>
  <si>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</si>
  <si>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</si>
  <si>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</si>
  <si>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</si>
  <si>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</si>
  <si>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</si>
  <si>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</si>
  <si>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</si>
  <si>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</si>
  <si>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</si>
  <si>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</si>
  <si>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</si>
  <si>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</si>
  <si>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</si>
  <si>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</si>
  <si>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</si>
  <si>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</si>
  <si>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</si>
  <si>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</si>
  <si>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</si>
  <si>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</si>
  <si>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</si>
  <si>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</si>
  <si>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</si>
  <si>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</si>
  <si>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</si>
  <si>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</si>
  <si>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</si>
  <si>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</si>
  <si>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</si>
  <si>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</si>
  <si>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</si>
  <si>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</si>
  <si>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</si>
  <si>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</si>
  <si>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</si>
  <si>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</si>
  <si>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</si>
  <si>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</si>
  <si>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</si>
  <si>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</si>
  <si>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</si>
  <si>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</si>
  <si>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</si>
  <si>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</si>
  <si>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</si>
  <si>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</si>
  <si>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</si>
  <si>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</si>
  <si>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</si>
  <si>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</si>
  <si>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</si>
  <si>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</si>
  <si>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</si>
  <si>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</si>
  <si>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</si>
  <si>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</si>
  <si>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</si>
  <si>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</si>
  <si>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</si>
  <si>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</si>
  <si>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</si>
  <si>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</si>
  <si>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</si>
  <si>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</si>
  <si>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</si>
  <si>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</si>
  <si>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</si>
  <si>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</si>
  <si>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</si>
  <si>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</si>
  <si>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</si>
  <si>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</si>
  <si>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</si>
  <si>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</si>
  <si>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</si>
  <si>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</si>
  <si>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</si>
  <si>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</si>
  <si>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</si>
  <si>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</si>
  <si>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</si>
  <si>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</si>
  <si>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</si>
  <si>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</si>
  <si>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</si>
  <si>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</si>
  <si>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</si>
  <si>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</si>
  <si>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</si>
  <si>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</si>
  <si>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</si>
  <si>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</si>
  <si>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</si>
  <si>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</si>
  <si>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</si>
  <si>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</si>
  <si>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</si>
  <si>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</si>
  <si>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</si>
  <si>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</si>
  <si>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</si>
  <si>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</si>
  <si>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</si>
  <si>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</si>
  <si>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</si>
  <si>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</si>
  <si>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</si>
  <si>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</si>
  <si>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</si>
  <si>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</si>
  <si>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</si>
  <si>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</si>
  <si>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</si>
  <si>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</si>
  <si>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</si>
  <si>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</si>
  <si>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</si>
  <si>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do 150 mm</t>
  </si>
  <si>
    <t>m2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</si>
  <si>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</si>
  <si>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</si>
  <si>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</si>
  <si>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</si>
  <si>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</si>
  <si>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</si>
  <si>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</si>
  <si>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Penetrační disperzní nátěr vnitřních stropů nanášený ručně</t>
  </si>
  <si>
    <t>198035826</t>
  </si>
  <si>
    <t>2,25*1,17</t>
  </si>
  <si>
    <t>1,235*0,715</t>
  </si>
  <si>
    <t>Součet</t>
  </si>
  <si>
    <t>611142001</t>
  </si>
  <si>
    <t>Potažení vnitřních stropů sklovláknitým pletivem vtlačeným do tenkovrstvé hmoty</t>
  </si>
  <si>
    <t>-1290331904</t>
  </si>
  <si>
    <t>611311131</t>
  </si>
  <si>
    <t>Potažení vnitřních rovných stropů vápenným štukem tloušťky do 3 mm</t>
  </si>
  <si>
    <t>1621829953</t>
  </si>
  <si>
    <t>5</t>
  </si>
  <si>
    <t>611321111</t>
  </si>
  <si>
    <t>Vápenocementová omítka hrubá jednovrstvá zatřená vnitřních stropů rovných nanášená ručně</t>
  </si>
  <si>
    <t>-1619552668</t>
  </si>
  <si>
    <t>612131121</t>
  </si>
  <si>
    <t>Penetrační disperzní nátěr vnitřních stěn nanášený ručně</t>
  </si>
  <si>
    <t>-894907</t>
  </si>
  <si>
    <t>7</t>
  </si>
  <si>
    <t>612142001</t>
  </si>
  <si>
    <t>Potažení vnitřních stěn sklovláknitým pletivem vtlačeným do tenkovrstvé hmoty</t>
  </si>
  <si>
    <t>1176920492</t>
  </si>
  <si>
    <t>8</t>
  </si>
  <si>
    <t>612311131</t>
  </si>
  <si>
    <t>Potažení vnitřních stěn vápenným štukem tloušťky do 3 mm</t>
  </si>
  <si>
    <t>-2096546146</t>
  </si>
  <si>
    <t>(1,17+2,25+0,4+0,65)*0,6</t>
  </si>
  <si>
    <t>(0,6+2,62+0,6)*0,5</t>
  </si>
  <si>
    <t>9</t>
  </si>
  <si>
    <t>612321111</t>
  </si>
  <si>
    <t>Vápenocementová omítka hrubá jednovrstvá zatřená vnitřních stěn nanášená ručně</t>
  </si>
  <si>
    <t>-32590946</t>
  </si>
  <si>
    <t>(1,17+2,62+0,65+0,4)*2,6</t>
  </si>
  <si>
    <t>10</t>
  </si>
  <si>
    <t>619991001</t>
  </si>
  <si>
    <t>Zakrytí podlah fólií přilepenou lepící páskou</t>
  </si>
  <si>
    <t>2121322458</t>
  </si>
  <si>
    <t>2,25*5,5</t>
  </si>
  <si>
    <t>20</t>
  </si>
  <si>
    <t>11</t>
  </si>
  <si>
    <t>619991011</t>
  </si>
  <si>
    <t>Obalení konstrukcí a prvků fólií přilepenou lepící páskou</t>
  </si>
  <si>
    <t>-1148398885</t>
  </si>
  <si>
    <t>konstrukce v blízkosti bytového jádra:</t>
  </si>
  <si>
    <t>50</t>
  </si>
  <si>
    <t>12</t>
  </si>
  <si>
    <t>631319013</t>
  </si>
  <si>
    <t>Příplatek k mazanině tl do 240 mm za přehlazení povrchu</t>
  </si>
  <si>
    <t>m3</t>
  </si>
  <si>
    <t>-1188341935</t>
  </si>
  <si>
    <t>13</t>
  </si>
  <si>
    <t>631319197</t>
  </si>
  <si>
    <t>Příplatek k mazanině tl do 240 mm za plochu do 5 m2</t>
  </si>
  <si>
    <t>1820408177</t>
  </si>
  <si>
    <t>14</t>
  </si>
  <si>
    <t>631342132</t>
  </si>
  <si>
    <t>Mazanina tl do 240 mm z betonu lehkého tepelně-izolačního polystyrenového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</si>
  <si>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</si>
  <si>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</si>
  <si>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</si>
  <si>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</si>
  <si>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</si>
  <si>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1864697660</t>
  </si>
  <si>
    <t>3,45</t>
  </si>
  <si>
    <t>16</t>
  </si>
  <si>
    <t>642944121</t>
  </si>
  <si>
    <t>Osazování ocelových zárubní dodatečné pl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</si>
  <si>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</si>
  <si>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</si>
  <si>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</si>
  <si>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</si>
  <si>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</si>
  <si>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</si>
  <si>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</si>
  <si>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</si>
  <si>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</si>
  <si>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</si>
  <si>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Vyvěšení nebo zavěšení dřevěných křídel dveří pl do 2 m2</t>
  </si>
  <si>
    <t>1913340424</t>
  </si>
  <si>
    <t>19</t>
  </si>
  <si>
    <t>784111001</t>
  </si>
  <si>
    <t>Oprášení (ometení 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</si>
  <si>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</si>
  <si>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</si>
  <si>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</si>
  <si>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</si>
  <si>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</si>
  <si>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</si>
  <si>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</si>
  <si>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omítnutého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</si>
  <si>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</si>
  <si>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</si>
  <si>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</si>
  <si>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</si>
  <si>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bytové a občanské výstavby při výšce podlaží do 4 m</t>
  </si>
  <si>
    <t>-928517866</t>
  </si>
  <si>
    <t>přístupová trasa do bytu-chodba:</t>
  </si>
  <si>
    <t>22</t>
  </si>
  <si>
    <t>962084121</t>
  </si>
  <si>
    <t>Bourání příček umakartových tl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</si>
  <si>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</si>
  <si>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</si>
  <si>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</si>
  <si>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</si>
  <si>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</si>
  <si>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</si>
  <si>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</si>
  <si>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</si>
  <si>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</si>
  <si>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</si>
  <si>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dveřních zárubní pl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</si>
  <si>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</si>
  <si>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</si>
  <si>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</si>
  <si>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</si>
  <si>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</si>
  <si>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</si>
  <si>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</si>
  <si>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pro budovy v do 24 m s omezením mechanizace</t>
  </si>
  <si>
    <t>t</t>
  </si>
  <si>
    <t>825977633</t>
  </si>
  <si>
    <t>26</t>
  </si>
  <si>
    <t>997013219</t>
  </si>
  <si>
    <t>Příplatek k vnitrostaveništní dopravě suti a vybouraných hmot za zvětšenou dopravu suti ZKD 10 m</t>
  </si>
  <si>
    <t>-1531977489</t>
  </si>
  <si>
    <t>3,161*50 'Přepočtené koeficientem množství</t>
  </si>
  <si>
    <t>27</t>
  </si>
  <si>
    <t>997013501</t>
  </si>
  <si>
    <t>Odvoz suti a vybouraných hmot na skládku nebo meziskládku do 1 km se složením</t>
  </si>
  <si>
    <t>478289065</t>
  </si>
  <si>
    <t>28</t>
  </si>
  <si>
    <t>997013509</t>
  </si>
  <si>
    <t>Příplatek k odvozu suti a vybouraných hmot na skládku ZKD 1 km přes 1 km</t>
  </si>
  <si>
    <t>-498108362</t>
  </si>
  <si>
    <t>3,161*9 'Přepočtené koeficientem množství</t>
  </si>
  <si>
    <t>29</t>
  </si>
  <si>
    <t>997013831</t>
  </si>
  <si>
    <t>Poplatek za uložení na skládce (skládkovné) stavebního odpadu směsného kód odpadu 170 904</t>
  </si>
  <si>
    <t>-1085928626</t>
  </si>
  <si>
    <t>998</t>
  </si>
  <si>
    <t>Přesun hmot</t>
  </si>
  <si>
    <t>30</t>
  </si>
  <si>
    <t>998011003</t>
  </si>
  <si>
    <t>Přesun hmot pro budovy zděné v do 24 m</t>
  </si>
  <si>
    <t>-1631486253</t>
  </si>
  <si>
    <t>31</t>
  </si>
  <si>
    <t>998011014</t>
  </si>
  <si>
    <t>Příplatek k přesunu hmot pro budovy zděné za zvětšený přesun do 500 m</t>
  </si>
  <si>
    <t>-259742375</t>
  </si>
  <si>
    <t>32</t>
  </si>
  <si>
    <t>998017003</t>
  </si>
  <si>
    <t>Přesun hmot s omezením mechanizace pro budovy v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</si>
  <si>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</si>
  <si>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</si>
  <si>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</si>
  <si>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</si>
  <si>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</si>
  <si>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</si>
  <si>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</si>
  <si>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vodorovné na betonu, 2 vrstvy</t>
  </si>
  <si>
    <t>770150605</t>
  </si>
  <si>
    <t>34</t>
  </si>
  <si>
    <t>711192201</t>
  </si>
  <si>
    <t>Provedení izolace proti zemní vlhkosti hydroizolační stěrkou svislé na betonu, 2 vrstvy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</si>
  <si>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</si>
  <si>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</si>
  <si>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</si>
  <si>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</si>
  <si>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</si>
  <si>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</si>
  <si>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</si>
  <si>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</si>
  <si>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</si>
  <si>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</si>
  <si>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</si>
  <si>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</si>
  <si>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izolacím proti zemní vlhkosti za plochu do 10 m2 natěradly za studena nebo za horka</t>
  </si>
  <si>
    <t>773081142</t>
  </si>
  <si>
    <t>3,45+6,658</t>
  </si>
  <si>
    <t>37</t>
  </si>
  <si>
    <t>711199101</t>
  </si>
  <si>
    <t>Provedení těsnícího pásu do spoje dilatační nebo styčné spáry podlaha - stěna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</si>
  <si>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</si>
  <si>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</si>
  <si>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</si>
  <si>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</si>
  <si>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</si>
  <si>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</si>
  <si>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</si>
  <si>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těsnícího koutu pro vnější nebo vnitřní roh spáry podlaha - stěna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</si>
  <si>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</si>
  <si>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</si>
  <si>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</si>
  <si>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</si>
  <si>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</si>
  <si>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</si>
  <si>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</si>
  <si>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</si>
  <si>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tonážní pro izolace proti vodě, vlhkosti a plynům v objektech výšky do 60 m</t>
  </si>
  <si>
    <t>-1424274931</t>
  </si>
  <si>
    <t>41</t>
  </si>
  <si>
    <t>998711181</t>
  </si>
  <si>
    <t>Příplatek k přesunu hmot tonážní 711 prováděný bez použití mechanizace</t>
  </si>
  <si>
    <t>1072060283</t>
  </si>
  <si>
    <t>721</t>
  </si>
  <si>
    <t>Zdravotechnika - vnitřní kanalizace</t>
  </si>
  <si>
    <t>42</t>
  </si>
  <si>
    <t>721171808</t>
  </si>
  <si>
    <t>Demontáž potrubí z PVC do D 114</t>
  </si>
  <si>
    <t>314367976</t>
  </si>
  <si>
    <t>43</t>
  </si>
  <si>
    <t>721173706</t>
  </si>
  <si>
    <t>Potrubí kanalizační z PE odpadní DN 100</t>
  </si>
  <si>
    <t>-1708063623</t>
  </si>
  <si>
    <t>44</t>
  </si>
  <si>
    <t>721173722</t>
  </si>
  <si>
    <t>Potrubí kanalizační z PE připojovací DN 40</t>
  </si>
  <si>
    <t>-1426055709</t>
  </si>
  <si>
    <t>45</t>
  </si>
  <si>
    <t>721173724</t>
  </si>
  <si>
    <t>Potrubí kanalizační z PE připojovací DN 70</t>
  </si>
  <si>
    <t>-1705400760</t>
  </si>
  <si>
    <t>46</t>
  </si>
  <si>
    <t>721220801</t>
  </si>
  <si>
    <t>Demontáž uzávěrek zápachových DN 70</t>
  </si>
  <si>
    <t>1830865278</t>
  </si>
  <si>
    <t>vana,umyvadlo,pračka:</t>
  </si>
  <si>
    <t>47</t>
  </si>
  <si>
    <t>721290111</t>
  </si>
  <si>
    <t>Zkouška těsnosti potrubí kanalizace vodou do DN 125</t>
  </si>
  <si>
    <t>784237374</t>
  </si>
  <si>
    <t>48</t>
  </si>
  <si>
    <t>998721103</t>
  </si>
  <si>
    <t>Přesun hmot tonážní pro vnitřní kanalizace v objektech v do 24 m</t>
  </si>
  <si>
    <t>-1528802954</t>
  </si>
  <si>
    <t>49</t>
  </si>
  <si>
    <t>998721181</t>
  </si>
  <si>
    <t>Příplatek k přesunu hmot tonážní 721 prováděný bez použití mechanizace</t>
  </si>
  <si>
    <t>-2060161090</t>
  </si>
  <si>
    <t>722</t>
  </si>
  <si>
    <t>Zdravotechnika - vnitřní vodovod</t>
  </si>
  <si>
    <t>722170801</t>
  </si>
  <si>
    <t>Demontáž rozvodů vody z plastů do D 25</t>
  </si>
  <si>
    <t>1856726534</t>
  </si>
  <si>
    <t>51</t>
  </si>
  <si>
    <t>722176113</t>
  </si>
  <si>
    <t>Montáž potrubí plastové spojované svary polyfuzně do D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</si>
  <si>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</si>
  <si>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</si>
  <si>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</si>
  <si>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</si>
  <si>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</si>
  <si>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</si>
  <si>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</si>
  <si>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</si>
  <si>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</si>
  <si>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</si>
  <si>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</si>
  <si>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</si>
  <si>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</si>
  <si>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</si>
  <si>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</si>
  <si>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 rozvodu vody z plastů za malý rozsah prací na zakázce do 20 m</t>
  </si>
  <si>
    <t>soubor</t>
  </si>
  <si>
    <t>-1205994237</t>
  </si>
  <si>
    <t>56</t>
  </si>
  <si>
    <t>722179192</t>
  </si>
  <si>
    <t>Příplatek k rozvodu vody z plastů za potrubí do D 32 mm do 15 svarů</t>
  </si>
  <si>
    <t>-1025575154</t>
  </si>
  <si>
    <t>57</t>
  </si>
  <si>
    <t>722290215</t>
  </si>
  <si>
    <t>Zkouška těsnosti vodovodního potrubí hrdlového nebo přírubového do DN 100</t>
  </si>
  <si>
    <t>-1803809112</t>
  </si>
  <si>
    <t>58</t>
  </si>
  <si>
    <t>722290234</t>
  </si>
  <si>
    <t>Proplach a dezinfekce vodovodního potrubí do DN 80</t>
  </si>
  <si>
    <t>1562101436</t>
  </si>
  <si>
    <t>59</t>
  </si>
  <si>
    <t>998722103</t>
  </si>
  <si>
    <t>Přesun hmot tonážní pro vnitřní vodovod v objektech v do 24 m</t>
  </si>
  <si>
    <t>-861801718</t>
  </si>
  <si>
    <t>60</t>
  </si>
  <si>
    <t>998722181</t>
  </si>
  <si>
    <t>Příplatek k přesunu hmot tonážní 722 prováděný bez použití mechanizace</t>
  </si>
  <si>
    <t>-470298361</t>
  </si>
  <si>
    <t>723</t>
  </si>
  <si>
    <t>Zdravotechnika - vnitřní plynovod</t>
  </si>
  <si>
    <t>61</t>
  </si>
  <si>
    <t>723120804</t>
  </si>
  <si>
    <t>Demontáž potrubí ocelové závitové svařované do DN 25</t>
  </si>
  <si>
    <t>401644081</t>
  </si>
  <si>
    <t>62</t>
  </si>
  <si>
    <t>723150402</t>
  </si>
  <si>
    <t>Potrubí plyn ocelové z ušlechtilé oceli spojované lisováním DN 15</t>
  </si>
  <si>
    <t>-862862827</t>
  </si>
  <si>
    <t>chránička:</t>
  </si>
  <si>
    <t>63</t>
  </si>
  <si>
    <t>723181002</t>
  </si>
  <si>
    <t>Potrubí měděné měkké spojované lisováním DN 15 ZTI</t>
  </si>
  <si>
    <t>-1809136974</t>
  </si>
  <si>
    <t>64</t>
  </si>
  <si>
    <t>723190105</t>
  </si>
  <si>
    <t>Přípojka plynovodní nerezová hadice G1/2 F x G1/2 F délky 100 cm spojovaná na závit</t>
  </si>
  <si>
    <t>1416954496</t>
  </si>
  <si>
    <t>65</t>
  </si>
  <si>
    <t>723190901</t>
  </si>
  <si>
    <t>Uzavření,otevření plynovodního potrubí při opravě</t>
  </si>
  <si>
    <t>-1395135518</t>
  </si>
  <si>
    <t>66</t>
  </si>
  <si>
    <t>723190907</t>
  </si>
  <si>
    <t>Odvzdušnění nebo napuštění plynovodního potrubí</t>
  </si>
  <si>
    <t>1863619423</t>
  </si>
  <si>
    <t>67</t>
  </si>
  <si>
    <t>723190909</t>
  </si>
  <si>
    <t>Zkouška těsnosti potrubí plynovodního</t>
  </si>
  <si>
    <t>-1137135325</t>
  </si>
  <si>
    <t>68</t>
  </si>
  <si>
    <t>998723103</t>
  </si>
  <si>
    <t>Přesun hmot tonážní pro vnitřní plynovod v objektech v do 24 m</t>
  </si>
  <si>
    <t>1891289577</t>
  </si>
  <si>
    <t>69</t>
  </si>
  <si>
    <t>998723181</t>
  </si>
  <si>
    <t>Příplatek k přesunu hmot tonážní 723 prováděný bez použití mechanizace</t>
  </si>
  <si>
    <t>222424575</t>
  </si>
  <si>
    <t>725</t>
  </si>
  <si>
    <t>Zdravotechnika - zařizovací předměty</t>
  </si>
  <si>
    <t>70</t>
  </si>
  <si>
    <t>725110811</t>
  </si>
  <si>
    <t>Demontáž klozetů splachovací s nádrží</t>
  </si>
  <si>
    <t>-1473692872</t>
  </si>
  <si>
    <t>71</t>
  </si>
  <si>
    <t>725112001</t>
  </si>
  <si>
    <t>Klozet keramický standardní samostatně stojící s hlubokým splachováním odpad vodorovný</t>
  </si>
  <si>
    <t>407933847</t>
  </si>
  <si>
    <t>72</t>
  </si>
  <si>
    <t>725210821</t>
  </si>
  <si>
    <t>Demontáž umyvadel bez výtokových armatur</t>
  </si>
  <si>
    <t>1410998863</t>
  </si>
  <si>
    <t>73</t>
  </si>
  <si>
    <t>725211602</t>
  </si>
  <si>
    <t>Umyvadlo keramické připevněné na stěnu šrouby bílé bez krytu na sifon 550 mm</t>
  </si>
  <si>
    <t>-1898543843</t>
  </si>
  <si>
    <t>74</t>
  </si>
  <si>
    <t>725220841</t>
  </si>
  <si>
    <t>Demontáž van ocelová</t>
  </si>
  <si>
    <t>-1272187497</t>
  </si>
  <si>
    <t>75</t>
  </si>
  <si>
    <t>725245151</t>
  </si>
  <si>
    <t>Zástěna sprchová zásuvná dvoudílná s jedním otvíravým dílem do výšky 2000 mm a šířky 1200 mm</t>
  </si>
  <si>
    <t>-836722372</t>
  </si>
  <si>
    <t>76</t>
  </si>
  <si>
    <t>55145594</t>
  </si>
  <si>
    <t>baterie sprchová páková 150 mm chrom vč. příslušenství a držáku-tyče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</si>
  <si>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</si>
  <si>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</si>
  <si>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</si>
  <si>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</si>
  <si>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</si>
  <si>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</si>
  <si>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</si>
  <si>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</si>
  <si>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</si>
  <si>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</si>
  <si>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</si>
  <si>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ventilů výtokových nástěnných</t>
  </si>
  <si>
    <t>-816165015</t>
  </si>
  <si>
    <t>80</t>
  </si>
  <si>
    <t>725811115</t>
  </si>
  <si>
    <t>Ventil nástěnný pevný výtok G1/2x80 mm</t>
  </si>
  <si>
    <t>2054828679</t>
  </si>
  <si>
    <t>81</t>
  </si>
  <si>
    <t>725820801</t>
  </si>
  <si>
    <t>Demontáž baterie nástěnné do G 3 / 4</t>
  </si>
  <si>
    <t>193824101</t>
  </si>
  <si>
    <t>82</t>
  </si>
  <si>
    <t>725822611</t>
  </si>
  <si>
    <t>Baterie umyvadlová stojánková páková bez výpusti</t>
  </si>
  <si>
    <t>-1738244551</t>
  </si>
  <si>
    <t>83</t>
  </si>
  <si>
    <t>725869101</t>
  </si>
  <si>
    <t>Montáž zápachových uzávěrek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</si>
  <si>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</si>
  <si>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</si>
  <si>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</si>
  <si>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</si>
  <si>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</si>
  <si>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</si>
  <si>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</si>
  <si>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</si>
  <si>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</si>
  <si>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</si>
  <si>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</si>
  <si>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tonážní pro zařizovací předměty v objektech v do 24 m</t>
  </si>
  <si>
    <t>520079150</t>
  </si>
  <si>
    <t>87</t>
  </si>
  <si>
    <t>998725181</t>
  </si>
  <si>
    <t>Příplatek k přesunu hmot tonážní 725 prováděný bez použití mechanizace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</si>
  <si>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</si>
  <si>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</si>
  <si>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</si>
  <si>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</si>
  <si>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</si>
  <si>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</si>
  <si>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</si>
  <si>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</si>
  <si>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</si>
  <si>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</si>
  <si>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Instalační předstěna - umyvadlo do v 1120 mm se stojánkovou baterií do lehkých stěn s kovovou kcí</t>
  </si>
  <si>
    <t>1661185444</t>
  </si>
  <si>
    <t>90</t>
  </si>
  <si>
    <t>998726113</t>
  </si>
  <si>
    <t>Přesun hmot tonážní pro instalační prefabrikáty v objektech v do 24 m</t>
  </si>
  <si>
    <t>994794441</t>
  </si>
  <si>
    <t>91</t>
  </si>
  <si>
    <t>998726181</t>
  </si>
  <si>
    <t>Příplatek k přesunu hmot tonážní 726 prováděný bez použití mechanizace</t>
  </si>
  <si>
    <t>-664616421</t>
  </si>
  <si>
    <t>741</t>
  </si>
  <si>
    <t>Elektroinstalace - silnoproud</t>
  </si>
  <si>
    <t>92</t>
  </si>
  <si>
    <t>725610902</t>
  </si>
  <si>
    <t>-1000932441</t>
  </si>
  <si>
    <t>93</t>
  </si>
  <si>
    <t>741112001</t>
  </si>
  <si>
    <t>Montáž krabice zapuštěná plastová kruhová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</si>
  <si>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</si>
  <si>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</si>
  <si>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</si>
  <si>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</si>
  <si>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</si>
  <si>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</si>
  <si>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</si>
  <si>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 Cu izolovaný plný a laněný žíla 0,35-6 mm2 pod omítku (CY)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</si>
  <si>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</si>
  <si>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</si>
  <si>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</si>
  <si>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</si>
  <si>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</si>
  <si>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</si>
  <si>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</si>
  <si>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6mm2</t>
  </si>
  <si>
    <t>-1226774843</t>
  </si>
  <si>
    <t>98</t>
  </si>
  <si>
    <t>741210001</t>
  </si>
  <si>
    <t>Montáž rozvodnice oceloplechová nebo plastová běžná do 20 kg</t>
  </si>
  <si>
    <t>-1628444120</t>
  </si>
  <si>
    <t>99</t>
  </si>
  <si>
    <t>35713850</t>
  </si>
  <si>
    <t>rozvodnice elektroměrové s jedním 1 fázovým místem bez požární úpravy 18 pozic</t>
  </si>
  <si>
    <t>-610957605</t>
  </si>
  <si>
    <t>100</t>
  </si>
  <si>
    <t>741310001</t>
  </si>
  <si>
    <t>Montáž vypínač nástěnný 1-jednopólový prostředí normální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</si>
  <si>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</si>
  <si>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</si>
  <si>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</si>
  <si>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</si>
  <si>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</si>
  <si>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</si>
  <si>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</si>
  <si>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zásuvka (polo)zapuštěná bezšroubové připojení 2P+PE se zapojením vodičů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</si>
  <si>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</si>
  <si>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</si>
  <si>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</si>
  <si>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</si>
  <si>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</si>
  <si>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</si>
  <si>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</si>
  <si>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svítidlo žárovkové bytové stropní přisazené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</si>
  <si>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</si>
  <si>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</si>
  <si>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</si>
  <si>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</si>
  <si>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</si>
  <si>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</si>
  <si>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</si>
  <si>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</si>
  <si>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</si>
  <si>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</si>
  <si>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</si>
  <si>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</si>
  <si>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</si>
  <si>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</si>
  <si>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</si>
  <si>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Celková prohlídka elektrického rozvodu a zařízení do 100 000,- Kč</t>
  </si>
  <si>
    <t>-571019494</t>
  </si>
  <si>
    <t>109</t>
  </si>
  <si>
    <t>54111971</t>
  </si>
  <si>
    <t>sporák plynový</t>
  </si>
  <si>
    <t>42709275</t>
  </si>
  <si>
    <t>110</t>
  </si>
  <si>
    <t>998741103</t>
  </si>
  <si>
    <t>Přesun hmot tonážní pro silnoproud v objektech v do 24 m</t>
  </si>
  <si>
    <t>315419357</t>
  </si>
  <si>
    <t>111</t>
  </si>
  <si>
    <t>998741181</t>
  </si>
  <si>
    <t>Příplatek k přesunu hmot tonážní 741 prováděný bez použití mechanizace</t>
  </si>
  <si>
    <t>-1268343667</t>
  </si>
  <si>
    <t>751</t>
  </si>
  <si>
    <t>Vzduchotechnika</t>
  </si>
  <si>
    <t>112</t>
  </si>
  <si>
    <t>751111012</t>
  </si>
  <si>
    <t>Mtž vent ax ntl nástěnného základního D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</si>
  <si>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</si>
  <si>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</si>
  <si>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</si>
  <si>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</si>
  <si>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</si>
  <si>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</si>
  <si>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</si>
  <si>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 D do 200 mm</t>
  </si>
  <si>
    <t>719293208</t>
  </si>
  <si>
    <t>115</t>
  </si>
  <si>
    <t>751377011</t>
  </si>
  <si>
    <t>Mtž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</si>
  <si>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</si>
  <si>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</si>
  <si>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</si>
  <si>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</si>
  <si>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</si>
  <si>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</si>
  <si>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tonážní pro vzduchotechniku v objektech v do 24 m</t>
  </si>
  <si>
    <t>-1725697622</t>
  </si>
  <si>
    <t>118</t>
  </si>
  <si>
    <t>998751181</t>
  </si>
  <si>
    <t>Příplatek k přesunu hmot tonážní 751 prováděný bez použití mechanizace</t>
  </si>
  <si>
    <t>810559652</t>
  </si>
  <si>
    <t>763</t>
  </si>
  <si>
    <t>Konstrukce suché výstavby</t>
  </si>
  <si>
    <t>119</t>
  </si>
  <si>
    <t>763111331</t>
  </si>
  <si>
    <t>SDK příčka tl 80 mm profil CW+UW 50 desky 1xH2 15 TI 40 mm</t>
  </si>
  <si>
    <t>-507288126</t>
  </si>
  <si>
    <t>2,25*2,6</t>
  </si>
  <si>
    <t>0,95*2,6</t>
  </si>
  <si>
    <t>1,3*2,6</t>
  </si>
  <si>
    <t>120</t>
  </si>
  <si>
    <t>763111718</t>
  </si>
  <si>
    <t>SDK příčka úprava styku příčky a stropu/stávající stěny páskou nebo silikonováním</t>
  </si>
  <si>
    <t>859906979</t>
  </si>
  <si>
    <t>121</t>
  </si>
  <si>
    <t>763111751</t>
  </si>
  <si>
    <t>Příplatek k SDK příčce za plochu do 6 m2 jednotlivě</t>
  </si>
  <si>
    <t>841586793</t>
  </si>
  <si>
    <t>122</t>
  </si>
  <si>
    <t>763111762</t>
  </si>
  <si>
    <t>Příplatek k SDK příčce s jednoduchou nosnou konstrukcí za zahuštění profilů na vzdálenost 41 mm</t>
  </si>
  <si>
    <t>215782335</t>
  </si>
  <si>
    <t>123</t>
  </si>
  <si>
    <t>763111771</t>
  </si>
  <si>
    <t>Příplatek k SDK příčce za rovinnost kvality Q3</t>
  </si>
  <si>
    <t>-490164435</t>
  </si>
  <si>
    <t>11,7*2</t>
  </si>
  <si>
    <t>124</t>
  </si>
  <si>
    <t>998763303</t>
  </si>
  <si>
    <t>Přesun hmot tonážní pro sádrokartonové konstrukce v objektech v do 24 m</t>
  </si>
  <si>
    <t>888223580</t>
  </si>
  <si>
    <t>125</t>
  </si>
  <si>
    <t>998763381</t>
  </si>
  <si>
    <t>Příplatek k přesunu hmot tonážní 763 SDK prováděný bez použití mechanizace</t>
  </si>
  <si>
    <t>-1064171219</t>
  </si>
  <si>
    <t>766</t>
  </si>
  <si>
    <t>Konstrukce truhlářské</t>
  </si>
  <si>
    <t>126</t>
  </si>
  <si>
    <t>766421812</t>
  </si>
  <si>
    <t>Demontáž truhlářského obložení podhledů z panelů plochy přes 1,5 m2</t>
  </si>
  <si>
    <t>-1847433302</t>
  </si>
  <si>
    <t>demontáž obložení stropu umakartem:</t>
  </si>
  <si>
    <t>3,18</t>
  </si>
  <si>
    <t>127</t>
  </si>
  <si>
    <t>766660001</t>
  </si>
  <si>
    <t>Montáž dveřních křídel otvíravých 1křídlových š do 0,8 m do ocelové zárubně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</si>
  <si>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</si>
  <si>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</si>
  <si>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</si>
  <si>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</si>
  <si>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</si>
  <si>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</si>
  <si>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</si>
  <si>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 nerez PK</t>
  </si>
  <si>
    <t>-103343708</t>
  </si>
  <si>
    <t>130</t>
  </si>
  <si>
    <t>766660722</t>
  </si>
  <si>
    <t>Montáž dveřního kování -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</si>
  <si>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</si>
  <si>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</si>
  <si>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</si>
  <si>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</si>
  <si>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</si>
  <si>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</si>
  <si>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</si>
  <si>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truhlářských prahů dveří 1křídlových šířky do 10 cm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</si>
  <si>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</si>
  <si>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</si>
  <si>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</si>
  <si>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</si>
  <si>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</si>
  <si>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</si>
  <si>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</si>
  <si>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dřevěných nebo kovových délky do 2,1 m</t>
  </si>
  <si>
    <t>494668089</t>
  </si>
  <si>
    <t>135</t>
  </si>
  <si>
    <t>998766103</t>
  </si>
  <si>
    <t>Přesun hmot tonážní pro konstrukce truhlářské v objektech v do 24 m</t>
  </si>
  <si>
    <t>1860495124</t>
  </si>
  <si>
    <t>136</t>
  </si>
  <si>
    <t>998766181</t>
  </si>
  <si>
    <t>Příplatek k přesunu hmot tonážní 766 prováděný bez použití mechanizace</t>
  </si>
  <si>
    <t>1930989774</t>
  </si>
  <si>
    <t>137</t>
  </si>
  <si>
    <t>DV</t>
  </si>
  <si>
    <t>Dodávka a osazení SDK konstrukce dvířek za wc - pro obklad vč. úchytek a začištění</t>
  </si>
  <si>
    <t>-109276725</t>
  </si>
  <si>
    <t>138</t>
  </si>
  <si>
    <t>KL</t>
  </si>
  <si>
    <t>Kuchyňská linka dle specifikace vč. dřezu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</si>
  <si>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</si>
  <si>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</si>
  <si>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</si>
  <si>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</si>
  <si>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</si>
  <si>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</si>
  <si>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</si>
  <si>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</si>
  <si>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</si>
  <si>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</si>
  <si>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</si>
  <si>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</si>
  <si>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</si>
  <si>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</si>
  <si>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</si>
  <si>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</si>
  <si>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</si>
  <si>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keramických dlaždic režných hladkých do malty do 12 ks/m2</t>
  </si>
  <si>
    <t>-1187824838</t>
  </si>
  <si>
    <t>143</t>
  </si>
  <si>
    <t>771591111</t>
  </si>
  <si>
    <t>Podlahy penetrace podkladu</t>
  </si>
  <si>
    <t>-960827506</t>
  </si>
  <si>
    <t>144</t>
  </si>
  <si>
    <t>59761408</t>
  </si>
  <si>
    <t>dlaždice keramická barevná přes 9 do 12 ks/m2</t>
  </si>
  <si>
    <t>-714933793</t>
  </si>
  <si>
    <t>3,45*1,1 'Přepočtené koeficientem množství</t>
  </si>
  <si>
    <t>145</t>
  </si>
  <si>
    <t>998771103</t>
  </si>
  <si>
    <t>Přesun hmot tonážní pro podlahy z dlaždic v objektech v do 24 m</t>
  </si>
  <si>
    <t>-311164517</t>
  </si>
  <si>
    <t>146</t>
  </si>
  <si>
    <t>998771181</t>
  </si>
  <si>
    <t>Příplatek k přesunu hmot tonážní 771 prováděný bez použití mechanizace</t>
  </si>
  <si>
    <t>-1437015273</t>
  </si>
  <si>
    <t>776</t>
  </si>
  <si>
    <t>Podlahy povlakové</t>
  </si>
  <si>
    <t>147</t>
  </si>
  <si>
    <t>776201812</t>
  </si>
  <si>
    <t>Demontáž lepených povlakových podlah s podložkou ručně</t>
  </si>
  <si>
    <t>-455696525</t>
  </si>
  <si>
    <t>demontáž nášlapné vrstvy z pvc:</t>
  </si>
  <si>
    <t>148</t>
  </si>
  <si>
    <t>776421111</t>
  </si>
  <si>
    <t>Montáž obvodových lišt lepením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</si>
  <si>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</si>
  <si>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</si>
  <si>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</si>
  <si>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</si>
  <si>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</si>
  <si>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</si>
  <si>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</si>
  <si>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</si>
  <si>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</si>
  <si>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tonážní pro podlahy povlakové v objektech v do 24 m</t>
  </si>
  <si>
    <t>-2121087806</t>
  </si>
  <si>
    <t>151</t>
  </si>
  <si>
    <t>998776181</t>
  </si>
  <si>
    <t>Příplatek k přesunu hmot tonážní 776 prováděný bez použití mechanizace</t>
  </si>
  <si>
    <t>1653001445</t>
  </si>
  <si>
    <t>781</t>
  </si>
  <si>
    <t>Dokončovací práce - obklady</t>
  </si>
  <si>
    <t>152</t>
  </si>
  <si>
    <t>781413212</t>
  </si>
  <si>
    <t>Montáž obkladů vnitřních z dekorů pórovinových výšky do 75 mm lepených standardním lepidlem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</si>
  <si>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</si>
  <si>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</si>
  <si>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</si>
  <si>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</si>
  <si>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</si>
  <si>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</si>
  <si>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</si>
  <si>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</si>
  <si>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</si>
  <si>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keramických hladkých do 19 ks/m2 kladených do malty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</si>
  <si>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</si>
  <si>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</si>
  <si>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</si>
  <si>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</si>
  <si>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</si>
  <si>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</si>
  <si>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</si>
  <si>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</si>
  <si>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</si>
  <si>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</si>
  <si>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Penetrace podkladu vnitřních obkladů</t>
  </si>
  <si>
    <t>-427195854</t>
  </si>
  <si>
    <t>157</t>
  </si>
  <si>
    <t>998781103</t>
  </si>
  <si>
    <t>Přesun hmot tonážní pro obklady keramické v objektech v do 24 m</t>
  </si>
  <si>
    <t>1873907982</t>
  </si>
  <si>
    <t>158</t>
  </si>
  <si>
    <t>998781181</t>
  </si>
  <si>
    <t>Příplatek k přesunu hmot tonážní 781 prováděný bez použití mechanizace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</si>
  <si>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</si>
  <si>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</si>
  <si>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</si>
  <si>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</si>
  <si>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</si>
  <si>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</si>
  <si>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</si>
  <si>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</si>
  <si>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</si>
  <si>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Odmaštění zámečnických konstrukcí ředidlovým odmašťovačem</t>
  </si>
  <si>
    <t>1075421013</t>
  </si>
  <si>
    <t>161</t>
  </si>
  <si>
    <t>783314101</t>
  </si>
  <si>
    <t>Základní jednonásobný syntetický nátěr zámečnických konstrukcí</t>
  </si>
  <si>
    <t>528571328</t>
  </si>
  <si>
    <t>zárubně:</t>
  </si>
  <si>
    <t>(2*2+0,9)*0,5</t>
  </si>
  <si>
    <t>162</t>
  </si>
  <si>
    <t>783317101</t>
  </si>
  <si>
    <t>Krycí jednonásobný syntetický standardní nátěr zámečnických konstrukcí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</si>
  <si>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</si>
  <si>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</si>
  <si>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</si>
  <si>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</si>
  <si>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</si>
  <si>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</si>
  <si>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</si>
  <si>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</si>
  <si>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</si>
  <si>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</si>
  <si>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</si>
  <si>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</si>
  <si>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mísnostech výšky do 3,80 m</t>
  </si>
  <si>
    <t>770655676</t>
  </si>
  <si>
    <t>kuchyň:</t>
  </si>
  <si>
    <t>165</t>
  </si>
  <si>
    <t>784181111</t>
  </si>
  <si>
    <t>Základní silikátová jednonásobná penetrace podkladu v místnostech výšky do 3,80m</t>
  </si>
  <si>
    <t>-1866197261</t>
  </si>
  <si>
    <t>166</t>
  </si>
  <si>
    <t>784321001</t>
  </si>
  <si>
    <t>Jednonásobné silikátové bílé malby v místnosti výšky do 3,80 m</t>
  </si>
  <si>
    <t>175429783</t>
  </si>
  <si>
    <t>HZS</t>
  </si>
  <si>
    <t>Hodinové zúčtovací sazby</t>
  </si>
  <si>
    <t>167</t>
  </si>
  <si>
    <t>HZS1292</t>
  </si>
  <si>
    <t>Hodinová zúčtovací sazba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</si>
  <si>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</si>
  <si>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</si>
  <si>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</si>
  <si>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</si>
  <si>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</si>
  <si>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</si>
  <si>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</si>
  <si>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</si>
  <si>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</si>
  <si>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</si>
  <si>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</si>
  <si>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</si>
  <si>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Hodinová zúčtovací sazba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</si>
  <si>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</si>
  <si>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</si>
  <si>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</si>
  <si>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</si>
  <si>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</si>
  <si>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Hodinová zúčtovací sazba montér potrubí</t>
  </si>
  <si>
    <t>-687634534</t>
  </si>
  <si>
    <t>dopojení nového ventilátoru na stávající potrubí:</t>
  </si>
  <si>
    <t>170</t>
  </si>
  <si>
    <t>HZS4212</t>
  </si>
  <si>
    <t>Hodinová zúčtovací sazba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</si>
  <si>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</si>
  <si>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</si>
  <si>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</si>
  <si>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</si>
  <si>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</si>
  <si>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</si>
  <si>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</si>
  <si>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</si>
  <si>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</si>
  <si>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</si>
  <si>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</si>
  <si>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</si>
  <si>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</si>
  <si>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</si>
  <si>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</si>
  <si>
    <t>úprava instalace pro stávající sporák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</si>
</sst>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Jiříkovského 167/27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23. 8. 2019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zoomScale="160" zoomScaleNormal="160" workbookViewId="0" topLeftCell="B244">
      <selection activeCell="X307" sqref="X306:X30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Jiříkovského 167/27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Jiříkovského 167/27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J207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J215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J219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J220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J243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J266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J278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J298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J302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J323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J367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J409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Jiříkovského 167/27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P143+P219+P425+P453</f>
        <v>0</v>
      </c>
      <c r="Q142" s="66"/>
      <c r="R142" s="141">
        <f>R143+R219+R425+R453</f>
        <v>2.68535133</v>
      </c>
      <c r="S142" s="66"/>
      <c r="T142" s="142">
        <f>T143+T219+T425+T453</f>
        <v>3.1607952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BK143+BK219+BK425+BK453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P144+P147+P180+P207+P215</f>
        <v>0</v>
      </c>
      <c r="Q143" s="150"/>
      <c r="R143" s="151">
        <f>R144+R147+R180+R207+R215</f>
        <v>0.7914522</v>
      </c>
      <c r="S143" s="150"/>
      <c r="T143" s="152">
        <f>T144+T147+T180+T207+T215</f>
        <v>2.7224916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BK144+BK147+BK180+BK207+BK215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0.10689200000000001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16.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0.4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0.26723</v>
      </c>
      <c r="R145" s="168">
        <f>Q145*H145</f>
        <v>0.10689200000000001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0.4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0.6820652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3.516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0.0009141599999999999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142</v>
      </c>
      <c r="BM148" s="170" t="s">
        <v>150</v>
      </c>
    </row>
    <row r="149" spans="2:51" s="13" customFormat="1" ht="11.25">
      <c r="B149" s="172"/>
      <c r="D149" s="173" t="s">
        <v>144</v>
      </c>
      <c r="E149" s="174" t="s">
        <v>1</v>
      </c>
      <c r="F149" s="175" t="s">
        <v>151</v>
      </c>
      <c r="H149" s="176">
        <v>2.633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135</v>
      </c>
    </row>
    <row r="150" spans="2:51" s="13" customFormat="1" ht="11.25">
      <c r="B150" s="172"/>
      <c r="D150" s="173" t="s">
        <v>144</v>
      </c>
      <c r="E150" s="174" t="s">
        <v>1</v>
      </c>
      <c r="F150" s="175" t="s">
        <v>152</v>
      </c>
      <c r="H150" s="176">
        <v>0.883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135</v>
      </c>
    </row>
    <row r="151" spans="2:51" s="14" customFormat="1" ht="11.25">
      <c r="B151" s="181"/>
      <c r="D151" s="173" t="s">
        <v>144</v>
      </c>
      <c r="E151" s="182" t="s">
        <v>1</v>
      </c>
      <c r="F151" s="183" t="s">
        <v>153</v>
      </c>
      <c r="H151" s="184">
        <v>3.516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144</v>
      </c>
      <c r="AU151" s="182" t="s">
        <v>81</v>
      </c>
      <c r="AV151" s="14" t="s">
        <v>142</v>
      </c>
      <c r="AW151" s="14" t="s">
        <v>33</v>
      </c>
      <c r="AX151" s="14" t="s">
        <v>84</v>
      </c>
      <c r="AY151" s="182" t="s">
        <v>135</v>
      </c>
    </row>
    <row r="152" spans="1:65" s="2" customFormat="1" ht="21.75" customHeight="1">
      <c r="A152" s="32"/>
      <c r="B152" s="157"/>
      <c r="C152" s="158" t="s">
        <v>136</v>
      </c>
      <c r="D152" s="158" t="s">
        <v>138</v>
      </c>
      <c r="E152" s="159" t="s">
        <v>154</v>
      </c>
      <c r="F152" s="160" t="s">
        <v>155</v>
      </c>
      <c r="G152" s="161" t="s">
        <v>141</v>
      </c>
      <c r="H152" s="162">
        <v>3.516</v>
      </c>
      <c r="I152" s="163"/>
      <c r="J152" s="164">
        <f aca="true" t="shared" si="0" ref="J152:J157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7">O152*H152</f>
        <v>0</v>
      </c>
      <c r="Q152" s="168">
        <v>0.00438</v>
      </c>
      <c r="R152" s="168">
        <f aca="true" t="shared" si="2" ref="R152:R157">Q152*H152</f>
        <v>0.01540008</v>
      </c>
      <c r="S152" s="168">
        <v>0</v>
      </c>
      <c r="T152" s="169">
        <f aca="true" t="shared" si="3" ref="T152:T157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aca="true" t="shared" si="4" ref="BE152:BE157">IF(N152="základní",J152,0)</f>
        <v>0</v>
      </c>
      <c r="BF152" s="171">
        <f aca="true" t="shared" si="5" ref="BF152:BF157">IF(N152="snížená",J152,0)</f>
        <v>0</v>
      </c>
      <c r="BG152" s="171">
        <f aca="true" t="shared" si="6" ref="BG152:BG157">IF(N152="zákl. přenesená",J152,0)</f>
        <v>0</v>
      </c>
      <c r="BH152" s="171">
        <f aca="true" t="shared" si="7" ref="BH152:BH157">IF(N152="sníž. přenesená",J152,0)</f>
        <v>0</v>
      </c>
      <c r="BI152" s="171">
        <f aca="true" t="shared" si="8" ref="BI152:BI157">IF(N152="nulová",J152,0)</f>
        <v>0</v>
      </c>
      <c r="BJ152" s="17" t="s">
        <v>81</v>
      </c>
      <c r="BK152" s="171">
        <f aca="true" t="shared" si="9" ref="BK152:BK157">ROUND(I152*H152,2)</f>
        <v>0</v>
      </c>
      <c r="BL152" s="17" t="s">
        <v>142</v>
      </c>
      <c r="BM152" s="170" t="s">
        <v>156</v>
      </c>
    </row>
    <row r="153" spans="1:65" s="2" customFormat="1" ht="21.75" customHeight="1">
      <c r="A153" s="32"/>
      <c r="B153" s="157"/>
      <c r="C153" s="158" t="s">
        <v>142</v>
      </c>
      <c r="D153" s="158" t="s">
        <v>138</v>
      </c>
      <c r="E153" s="159" t="s">
        <v>157</v>
      </c>
      <c r="F153" s="160" t="s">
        <v>158</v>
      </c>
      <c r="G153" s="161" t="s">
        <v>141</v>
      </c>
      <c r="H153" s="162">
        <v>3.516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0.003</v>
      </c>
      <c r="R153" s="168">
        <f t="shared" si="2"/>
        <v>0.010548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138</v>
      </c>
      <c r="E154" s="159" t="s">
        <v>161</v>
      </c>
      <c r="F154" s="160" t="s">
        <v>162</v>
      </c>
      <c r="G154" s="161" t="s">
        <v>141</v>
      </c>
      <c r="H154" s="162">
        <v>3.516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0.01575</v>
      </c>
      <c r="R154" s="168">
        <f t="shared" si="2"/>
        <v>0.055377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163</v>
      </c>
    </row>
    <row r="155" spans="1:65" s="2" customFormat="1" ht="21.75" customHeight="1">
      <c r="A155" s="32"/>
      <c r="B155" s="157"/>
      <c r="C155" s="158" t="s">
        <v>146</v>
      </c>
      <c r="D155" s="158" t="s">
        <v>138</v>
      </c>
      <c r="E155" s="159" t="s">
        <v>164</v>
      </c>
      <c r="F155" s="160" t="s">
        <v>165</v>
      </c>
      <c r="G155" s="161" t="s">
        <v>141</v>
      </c>
      <c r="H155" s="162">
        <v>12.564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0.00026</v>
      </c>
      <c r="R155" s="168">
        <f t="shared" si="2"/>
        <v>0.00326664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81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81</v>
      </c>
      <c r="BK155" s="171">
        <f t="shared" si="9"/>
        <v>0</v>
      </c>
      <c r="BL155" s="17" t="s">
        <v>142</v>
      </c>
      <c r="BM155" s="170" t="s">
        <v>166</v>
      </c>
    </row>
    <row r="156" spans="1:65" s="2" customFormat="1" ht="21.75" customHeight="1">
      <c r="A156" s="32"/>
      <c r="B156" s="157"/>
      <c r="C156" s="158" t="s">
        <v>167</v>
      </c>
      <c r="D156" s="158" t="s">
        <v>138</v>
      </c>
      <c r="E156" s="159" t="s">
        <v>168</v>
      </c>
      <c r="F156" s="160" t="s">
        <v>169</v>
      </c>
      <c r="G156" s="161" t="s">
        <v>141</v>
      </c>
      <c r="H156" s="162">
        <v>12.564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0.00438</v>
      </c>
      <c r="R156" s="168">
        <f t="shared" si="2"/>
        <v>0.05503032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81</v>
      </c>
      <c r="BK156" s="171">
        <f t="shared" si="9"/>
        <v>0</v>
      </c>
      <c r="BL156" s="17" t="s">
        <v>142</v>
      </c>
      <c r="BM156" s="170" t="s">
        <v>170</v>
      </c>
    </row>
    <row r="157" spans="1:65" s="2" customFormat="1" ht="21.75" customHeight="1">
      <c r="A157" s="32"/>
      <c r="B157" s="157"/>
      <c r="C157" s="158" t="s">
        <v>171</v>
      </c>
      <c r="D157" s="158" t="s">
        <v>138</v>
      </c>
      <c r="E157" s="159" t="s">
        <v>172</v>
      </c>
      <c r="F157" s="160" t="s">
        <v>173</v>
      </c>
      <c r="G157" s="161" t="s">
        <v>141</v>
      </c>
      <c r="H157" s="162">
        <v>4.592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0.003</v>
      </c>
      <c r="R157" s="168">
        <f t="shared" si="2"/>
        <v>0.013776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142</v>
      </c>
      <c r="AT157" s="170" t="s">
        <v>138</v>
      </c>
      <c r="AU157" s="170" t="s">
        <v>81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81</v>
      </c>
      <c r="BK157" s="171">
        <f t="shared" si="9"/>
        <v>0</v>
      </c>
      <c r="BL157" s="17" t="s">
        <v>142</v>
      </c>
      <c r="BM157" s="170" t="s">
        <v>174</v>
      </c>
    </row>
    <row r="158" spans="2:51" s="13" customFormat="1" ht="11.25">
      <c r="B158" s="172"/>
      <c r="D158" s="173" t="s">
        <v>144</v>
      </c>
      <c r="E158" s="174" t="s">
        <v>1</v>
      </c>
      <c r="F158" s="175" t="s">
        <v>175</v>
      </c>
      <c r="H158" s="176">
        <v>2.682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81</v>
      </c>
      <c r="AV158" s="13" t="s">
        <v>81</v>
      </c>
      <c r="AW158" s="13" t="s">
        <v>33</v>
      </c>
      <c r="AX158" s="13" t="s">
        <v>76</v>
      </c>
      <c r="AY158" s="174" t="s">
        <v>135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176</v>
      </c>
      <c r="H159" s="176">
        <v>1.91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76</v>
      </c>
      <c r="AY159" s="174" t="s">
        <v>135</v>
      </c>
    </row>
    <row r="160" spans="2:51" s="14" customFormat="1" ht="11.25">
      <c r="B160" s="181"/>
      <c r="D160" s="173" t="s">
        <v>144</v>
      </c>
      <c r="E160" s="182" t="s">
        <v>1</v>
      </c>
      <c r="F160" s="183" t="s">
        <v>153</v>
      </c>
      <c r="H160" s="184">
        <v>4.592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144</v>
      </c>
      <c r="AU160" s="182" t="s">
        <v>81</v>
      </c>
      <c r="AV160" s="14" t="s">
        <v>142</v>
      </c>
      <c r="AW160" s="14" t="s">
        <v>33</v>
      </c>
      <c r="AX160" s="14" t="s">
        <v>84</v>
      </c>
      <c r="AY160" s="182" t="s">
        <v>135</v>
      </c>
    </row>
    <row r="161" spans="1:65" s="2" customFormat="1" ht="21.75" customHeight="1">
      <c r="A161" s="32"/>
      <c r="B161" s="157"/>
      <c r="C161" s="158" t="s">
        <v>177</v>
      </c>
      <c r="D161" s="158" t="s">
        <v>138</v>
      </c>
      <c r="E161" s="159" t="s">
        <v>178</v>
      </c>
      <c r="F161" s="160" t="s">
        <v>179</v>
      </c>
      <c r="G161" s="161" t="s">
        <v>141</v>
      </c>
      <c r="H161" s="162">
        <v>12.584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0.01575</v>
      </c>
      <c r="R161" s="168">
        <f>Q161*H161</f>
        <v>0.19819799999999999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142</v>
      </c>
      <c r="AT161" s="170" t="s">
        <v>138</v>
      </c>
      <c r="AU161" s="170" t="s">
        <v>81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81</v>
      </c>
      <c r="BK161" s="171">
        <f>ROUND(I161*H161,2)</f>
        <v>0</v>
      </c>
      <c r="BL161" s="17" t="s">
        <v>142</v>
      </c>
      <c r="BM161" s="170" t="s">
        <v>180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181</v>
      </c>
      <c r="H162" s="176">
        <v>12.584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16.5" customHeight="1">
      <c r="A163" s="32"/>
      <c r="B163" s="157"/>
      <c r="C163" s="158" t="s">
        <v>182</v>
      </c>
      <c r="D163" s="158" t="s">
        <v>138</v>
      </c>
      <c r="E163" s="159" t="s">
        <v>183</v>
      </c>
      <c r="F163" s="160" t="s">
        <v>184</v>
      </c>
      <c r="G163" s="161" t="s">
        <v>141</v>
      </c>
      <c r="H163" s="162">
        <v>32.375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185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186</v>
      </c>
      <c r="H164" s="176">
        <v>12.375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81</v>
      </c>
      <c r="AV164" s="13" t="s">
        <v>81</v>
      </c>
      <c r="AW164" s="13" t="s">
        <v>33</v>
      </c>
      <c r="AX164" s="13" t="s">
        <v>76</v>
      </c>
      <c r="AY164" s="174" t="s">
        <v>135</v>
      </c>
    </row>
    <row r="165" spans="2:51" s="13" customFormat="1" ht="11.25">
      <c r="B165" s="172"/>
      <c r="D165" s="173" t="s">
        <v>144</v>
      </c>
      <c r="E165" s="174" t="s">
        <v>1</v>
      </c>
      <c r="F165" s="175" t="s">
        <v>187</v>
      </c>
      <c r="H165" s="176">
        <v>20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81</v>
      </c>
      <c r="AV165" s="13" t="s">
        <v>81</v>
      </c>
      <c r="AW165" s="13" t="s">
        <v>33</v>
      </c>
      <c r="AX165" s="13" t="s">
        <v>76</v>
      </c>
      <c r="AY165" s="174" t="s">
        <v>135</v>
      </c>
    </row>
    <row r="166" spans="2:51" s="14" customFormat="1" ht="11.25">
      <c r="B166" s="181"/>
      <c r="D166" s="173" t="s">
        <v>144</v>
      </c>
      <c r="E166" s="182" t="s">
        <v>1</v>
      </c>
      <c r="F166" s="183" t="s">
        <v>153</v>
      </c>
      <c r="H166" s="184">
        <v>32.375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81</v>
      </c>
      <c r="AV166" s="14" t="s">
        <v>142</v>
      </c>
      <c r="AW166" s="14" t="s">
        <v>33</v>
      </c>
      <c r="AX166" s="14" t="s">
        <v>84</v>
      </c>
      <c r="AY166" s="182" t="s">
        <v>135</v>
      </c>
    </row>
    <row r="167" spans="1:65" s="2" customFormat="1" ht="21.75" customHeight="1">
      <c r="A167" s="32"/>
      <c r="B167" s="157"/>
      <c r="C167" s="158" t="s">
        <v>188</v>
      </c>
      <c r="D167" s="158" t="s">
        <v>138</v>
      </c>
      <c r="E167" s="159" t="s">
        <v>189</v>
      </c>
      <c r="F167" s="160" t="s">
        <v>190</v>
      </c>
      <c r="G167" s="161" t="s">
        <v>141</v>
      </c>
      <c r="H167" s="162">
        <v>50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142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142</v>
      </c>
      <c r="BM167" s="170" t="s">
        <v>191</v>
      </c>
    </row>
    <row r="168" spans="2:51" s="15" customFormat="1" ht="11.25">
      <c r="B168" s="189"/>
      <c r="D168" s="173" t="s">
        <v>144</v>
      </c>
      <c r="E168" s="190" t="s">
        <v>1</v>
      </c>
      <c r="F168" s="191" t="s">
        <v>192</v>
      </c>
      <c r="H168" s="190" t="s">
        <v>1</v>
      </c>
      <c r="I168" s="192"/>
      <c r="L168" s="189"/>
      <c r="M168" s="193"/>
      <c r="N168" s="194"/>
      <c r="O168" s="194"/>
      <c r="P168" s="194"/>
      <c r="Q168" s="194"/>
      <c r="R168" s="194"/>
      <c r="S168" s="194"/>
      <c r="T168" s="195"/>
      <c r="AT168" s="190" t="s">
        <v>144</v>
      </c>
      <c r="AU168" s="190" t="s">
        <v>81</v>
      </c>
      <c r="AV168" s="15" t="s">
        <v>84</v>
      </c>
      <c r="AW168" s="15" t="s">
        <v>33</v>
      </c>
      <c r="AX168" s="15" t="s">
        <v>76</v>
      </c>
      <c r="AY168" s="190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193</v>
      </c>
      <c r="H169" s="176">
        <v>50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84</v>
      </c>
      <c r="AY169" s="174" t="s">
        <v>135</v>
      </c>
    </row>
    <row r="170" spans="1:65" s="2" customFormat="1" ht="21.75" customHeight="1">
      <c r="A170" s="32"/>
      <c r="B170" s="157"/>
      <c r="C170" s="158" t="s">
        <v>194</v>
      </c>
      <c r="D170" s="158" t="s">
        <v>138</v>
      </c>
      <c r="E170" s="159" t="s">
        <v>195</v>
      </c>
      <c r="F170" s="160" t="s">
        <v>196</v>
      </c>
      <c r="G170" s="161" t="s">
        <v>197</v>
      </c>
      <c r="H170" s="162">
        <v>0.126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142</v>
      </c>
      <c r="AT170" s="170" t="s">
        <v>138</v>
      </c>
      <c r="AU170" s="170" t="s">
        <v>81</v>
      </c>
      <c r="AY170" s="17" t="s">
        <v>135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142</v>
      </c>
      <c r="BM170" s="170" t="s">
        <v>198</v>
      </c>
    </row>
    <row r="171" spans="1:65" s="2" customFormat="1" ht="16.5" customHeight="1">
      <c r="A171" s="32"/>
      <c r="B171" s="157"/>
      <c r="C171" s="158" t="s">
        <v>199</v>
      </c>
      <c r="D171" s="158" t="s">
        <v>138</v>
      </c>
      <c r="E171" s="159" t="s">
        <v>200</v>
      </c>
      <c r="F171" s="160" t="s">
        <v>201</v>
      </c>
      <c r="G171" s="161" t="s">
        <v>197</v>
      </c>
      <c r="H171" s="162">
        <v>0.126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142</v>
      </c>
      <c r="AT171" s="170" t="s">
        <v>138</v>
      </c>
      <c r="AU171" s="170" t="s">
        <v>81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81</v>
      </c>
      <c r="BK171" s="171">
        <f>ROUND(I171*H171,2)</f>
        <v>0</v>
      </c>
      <c r="BL171" s="17" t="s">
        <v>142</v>
      </c>
      <c r="BM171" s="170" t="s">
        <v>202</v>
      </c>
    </row>
    <row r="172" spans="1:65" s="2" customFormat="1" ht="21.75" customHeight="1">
      <c r="A172" s="32"/>
      <c r="B172" s="157"/>
      <c r="C172" s="158" t="s">
        <v>203</v>
      </c>
      <c r="D172" s="158" t="s">
        <v>138</v>
      </c>
      <c r="E172" s="159" t="s">
        <v>204</v>
      </c>
      <c r="F172" s="160" t="s">
        <v>205</v>
      </c>
      <c r="G172" s="161" t="s">
        <v>197</v>
      </c>
      <c r="H172" s="162">
        <v>0.126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0.505</v>
      </c>
      <c r="R172" s="168">
        <f>Q172*H172</f>
        <v>0.06363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142</v>
      </c>
      <c r="AT172" s="170" t="s">
        <v>138</v>
      </c>
      <c r="AU172" s="170" t="s">
        <v>81</v>
      </c>
      <c r="AY172" s="17" t="s">
        <v>135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81</v>
      </c>
      <c r="BK172" s="171">
        <f>ROUND(I172*H172,2)</f>
        <v>0</v>
      </c>
      <c r="BL172" s="17" t="s">
        <v>142</v>
      </c>
      <c r="BM172" s="170" t="s">
        <v>206</v>
      </c>
    </row>
    <row r="173" spans="2:51" s="15" customFormat="1" ht="22.5">
      <c r="B173" s="189"/>
      <c r="D173" s="173" t="s">
        <v>144</v>
      </c>
      <c r="E173" s="190" t="s">
        <v>1</v>
      </c>
      <c r="F173" s="191" t="s">
        <v>207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144</v>
      </c>
      <c r="AU173" s="190" t="s">
        <v>81</v>
      </c>
      <c r="AV173" s="15" t="s">
        <v>84</v>
      </c>
      <c r="AW173" s="15" t="s">
        <v>33</v>
      </c>
      <c r="AX173" s="15" t="s">
        <v>76</v>
      </c>
      <c r="AY173" s="190" t="s">
        <v>135</v>
      </c>
    </row>
    <row r="174" spans="2:51" s="13" customFormat="1" ht="11.25">
      <c r="B174" s="172"/>
      <c r="D174" s="173" t="s">
        <v>144</v>
      </c>
      <c r="E174" s="174" t="s">
        <v>1</v>
      </c>
      <c r="F174" s="175" t="s">
        <v>208</v>
      </c>
      <c r="H174" s="176">
        <v>0.126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81</v>
      </c>
      <c r="AV174" s="13" t="s">
        <v>81</v>
      </c>
      <c r="AW174" s="13" t="s">
        <v>33</v>
      </c>
      <c r="AX174" s="13" t="s">
        <v>84</v>
      </c>
      <c r="AY174" s="174" t="s">
        <v>135</v>
      </c>
    </row>
    <row r="175" spans="1:65" s="2" customFormat="1" ht="21.75" customHeight="1">
      <c r="A175" s="32"/>
      <c r="B175" s="157"/>
      <c r="C175" s="158" t="s">
        <v>8</v>
      </c>
      <c r="D175" s="158" t="s">
        <v>138</v>
      </c>
      <c r="E175" s="159" t="s">
        <v>209</v>
      </c>
      <c r="F175" s="160" t="s">
        <v>210</v>
      </c>
      <c r="G175" s="161" t="s">
        <v>141</v>
      </c>
      <c r="H175" s="162">
        <v>3.45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0.0567</v>
      </c>
      <c r="R175" s="168">
        <f>Q175*H175</f>
        <v>0.195615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142</v>
      </c>
      <c r="AT175" s="170" t="s">
        <v>138</v>
      </c>
      <c r="AU175" s="170" t="s">
        <v>81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81</v>
      </c>
      <c r="BK175" s="171">
        <f>ROUND(I175*H175,2)</f>
        <v>0</v>
      </c>
      <c r="BL175" s="17" t="s">
        <v>142</v>
      </c>
      <c r="BM175" s="170" t="s">
        <v>211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212</v>
      </c>
      <c r="H176" s="176">
        <v>3.45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76</v>
      </c>
      <c r="AY176" s="174" t="s">
        <v>135</v>
      </c>
    </row>
    <row r="177" spans="2:51" s="14" customFormat="1" ht="11.25">
      <c r="B177" s="181"/>
      <c r="D177" s="173" t="s">
        <v>144</v>
      </c>
      <c r="E177" s="182" t="s">
        <v>1</v>
      </c>
      <c r="F177" s="183" t="s">
        <v>153</v>
      </c>
      <c r="H177" s="184">
        <v>3.45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81</v>
      </c>
      <c r="AV177" s="14" t="s">
        <v>142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213</v>
      </c>
      <c r="D178" s="158" t="s">
        <v>138</v>
      </c>
      <c r="E178" s="159" t="s">
        <v>214</v>
      </c>
      <c r="F178" s="160" t="s">
        <v>215</v>
      </c>
      <c r="G178" s="161" t="s">
        <v>216</v>
      </c>
      <c r="H178" s="162">
        <v>1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0.04684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142</v>
      </c>
      <c r="AT178" s="170" t="s">
        <v>138</v>
      </c>
      <c r="AU178" s="170" t="s">
        <v>81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81</v>
      </c>
      <c r="BK178" s="171">
        <f>ROUND(I178*H178,2)</f>
        <v>0</v>
      </c>
      <c r="BL178" s="17" t="s">
        <v>142</v>
      </c>
      <c r="BM178" s="170" t="s">
        <v>217</v>
      </c>
    </row>
    <row r="179" spans="1:65" s="2" customFormat="1" ht="16.5" customHeight="1">
      <c r="A179" s="32"/>
      <c r="B179" s="157"/>
      <c r="C179" s="196" t="s">
        <v>218</v>
      </c>
      <c r="D179" s="196" t="s">
        <v>219</v>
      </c>
      <c r="E179" s="197" t="s">
        <v>220</v>
      </c>
      <c r="F179" s="198" t="s">
        <v>221</v>
      </c>
      <c r="G179" s="199" t="s">
        <v>216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0.02347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171</v>
      </c>
      <c r="AT179" s="170" t="s">
        <v>219</v>
      </c>
      <c r="AU179" s="170" t="s">
        <v>81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81</v>
      </c>
      <c r="BK179" s="171">
        <f>ROUND(I179*H179,2)</f>
        <v>0</v>
      </c>
      <c r="BL179" s="17" t="s">
        <v>142</v>
      </c>
      <c r="BM179" s="170" t="s">
        <v>222</v>
      </c>
    </row>
    <row r="180" spans="2:63" s="12" customFormat="1" ht="22.9" customHeight="1">
      <c r="B180" s="144"/>
      <c r="D180" s="145" t="s">
        <v>75</v>
      </c>
      <c r="E180" s="155" t="s">
        <v>177</v>
      </c>
      <c r="F180" s="155" t="s">
        <v>223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SUM(P181:P206)</f>
        <v>0</v>
      </c>
      <c r="Q180" s="150"/>
      <c r="R180" s="151">
        <f>SUM(R181:R206)</f>
        <v>0.0024950000000000003</v>
      </c>
      <c r="S180" s="150"/>
      <c r="T180" s="152">
        <f>SUM(T181:T206)</f>
        <v>2.7224916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SUM(BK181:BK206)</f>
        <v>0</v>
      </c>
    </row>
    <row r="181" spans="1:65" s="2" customFormat="1" ht="21.75" customHeight="1">
      <c r="A181" s="32"/>
      <c r="B181" s="157"/>
      <c r="C181" s="158" t="s">
        <v>224</v>
      </c>
      <c r="D181" s="158" t="s">
        <v>138</v>
      </c>
      <c r="E181" s="159" t="s">
        <v>225</v>
      </c>
      <c r="F181" s="160" t="s">
        <v>226</v>
      </c>
      <c r="G181" s="161" t="s">
        <v>216</v>
      </c>
      <c r="H181" s="162">
        <v>2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0.048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138</v>
      </c>
      <c r="AU181" s="170" t="s">
        <v>81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81</v>
      </c>
      <c r="BK181" s="171">
        <f>ROUND(I181*H181,2)</f>
        <v>0</v>
      </c>
      <c r="BL181" s="17" t="s">
        <v>213</v>
      </c>
      <c r="BM181" s="170" t="s">
        <v>227</v>
      </c>
    </row>
    <row r="182" spans="1:65" s="2" customFormat="1" ht="21.75" customHeight="1">
      <c r="A182" s="32"/>
      <c r="B182" s="157"/>
      <c r="C182" s="158" t="s">
        <v>228</v>
      </c>
      <c r="D182" s="158" t="s">
        <v>138</v>
      </c>
      <c r="E182" s="159" t="s">
        <v>229</v>
      </c>
      <c r="F182" s="160" t="s">
        <v>230</v>
      </c>
      <c r="G182" s="161" t="s">
        <v>141</v>
      </c>
      <c r="H182" s="162">
        <v>35.502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213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213</v>
      </c>
      <c r="BM182" s="170" t="s">
        <v>231</v>
      </c>
    </row>
    <row r="183" spans="2:51" s="15" customFormat="1" ht="11.25">
      <c r="B183" s="189"/>
      <c r="D183" s="173" t="s">
        <v>144</v>
      </c>
      <c r="E183" s="190" t="s">
        <v>1</v>
      </c>
      <c r="F183" s="191" t="s">
        <v>232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81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233</v>
      </c>
      <c r="H184" s="176">
        <v>16.25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81</v>
      </c>
      <c r="AV184" s="13" t="s">
        <v>81</v>
      </c>
      <c r="AW184" s="13" t="s">
        <v>33</v>
      </c>
      <c r="AX184" s="13" t="s">
        <v>76</v>
      </c>
      <c r="AY184" s="174" t="s">
        <v>135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234</v>
      </c>
      <c r="H185" s="176">
        <v>8.372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5" customFormat="1" ht="11.25">
      <c r="B186" s="189"/>
      <c r="D186" s="173" t="s">
        <v>144</v>
      </c>
      <c r="E186" s="190" t="s">
        <v>1</v>
      </c>
      <c r="F186" s="191" t="s">
        <v>235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81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1.25">
      <c r="B187" s="172"/>
      <c r="D187" s="173" t="s">
        <v>144</v>
      </c>
      <c r="E187" s="174" t="s">
        <v>1</v>
      </c>
      <c r="F187" s="175" t="s">
        <v>236</v>
      </c>
      <c r="H187" s="176">
        <v>10.88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81</v>
      </c>
      <c r="AV187" s="13" t="s">
        <v>81</v>
      </c>
      <c r="AW187" s="13" t="s">
        <v>33</v>
      </c>
      <c r="AX187" s="13" t="s">
        <v>76</v>
      </c>
      <c r="AY187" s="174" t="s">
        <v>135</v>
      </c>
    </row>
    <row r="188" spans="2:51" s="14" customFormat="1" ht="11.25">
      <c r="B188" s="181"/>
      <c r="D188" s="173" t="s">
        <v>144</v>
      </c>
      <c r="E188" s="182" t="s">
        <v>1</v>
      </c>
      <c r="F188" s="183" t="s">
        <v>153</v>
      </c>
      <c r="H188" s="184">
        <v>35.502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81</v>
      </c>
      <c r="AV188" s="14" t="s">
        <v>142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187</v>
      </c>
      <c r="D189" s="158" t="s">
        <v>138</v>
      </c>
      <c r="E189" s="159" t="s">
        <v>237</v>
      </c>
      <c r="F189" s="160" t="s">
        <v>238</v>
      </c>
      <c r="G189" s="161" t="s">
        <v>141</v>
      </c>
      <c r="H189" s="162">
        <v>21.944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0.0032915999999999996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213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213</v>
      </c>
      <c r="BM189" s="170" t="s">
        <v>239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240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81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1.25">
      <c r="B191" s="172"/>
      <c r="D191" s="173" t="s">
        <v>144</v>
      </c>
      <c r="E191" s="174" t="s">
        <v>1</v>
      </c>
      <c r="F191" s="175" t="s">
        <v>241</v>
      </c>
      <c r="H191" s="176">
        <v>21.944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33</v>
      </c>
      <c r="AX191" s="13" t="s">
        <v>76</v>
      </c>
      <c r="AY191" s="174" t="s">
        <v>135</v>
      </c>
    </row>
    <row r="192" spans="2:51" s="14" customFormat="1" ht="11.25">
      <c r="B192" s="181"/>
      <c r="D192" s="173" t="s">
        <v>144</v>
      </c>
      <c r="E192" s="182" t="s">
        <v>1</v>
      </c>
      <c r="F192" s="183" t="s">
        <v>153</v>
      </c>
      <c r="H192" s="184">
        <v>21.944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144</v>
      </c>
      <c r="AU192" s="182" t="s">
        <v>81</v>
      </c>
      <c r="AV192" s="14" t="s">
        <v>142</v>
      </c>
      <c r="AW192" s="14" t="s">
        <v>33</v>
      </c>
      <c r="AX192" s="14" t="s">
        <v>84</v>
      </c>
      <c r="AY192" s="182" t="s">
        <v>135</v>
      </c>
    </row>
    <row r="193" spans="1:65" s="2" customFormat="1" ht="21.75" customHeight="1">
      <c r="A193" s="32"/>
      <c r="B193" s="157"/>
      <c r="C193" s="158" t="s">
        <v>7</v>
      </c>
      <c r="D193" s="158" t="s">
        <v>138</v>
      </c>
      <c r="E193" s="159" t="s">
        <v>242</v>
      </c>
      <c r="F193" s="160" t="s">
        <v>243</v>
      </c>
      <c r="G193" s="161" t="s">
        <v>141</v>
      </c>
      <c r="H193" s="162">
        <v>62.375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4E-05</v>
      </c>
      <c r="R193" s="168">
        <f>Q193*H193</f>
        <v>0.0024950000000000003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244</v>
      </c>
    </row>
    <row r="194" spans="2:51" s="13" customFormat="1" ht="11.25">
      <c r="B194" s="172"/>
      <c r="D194" s="173" t="s">
        <v>144</v>
      </c>
      <c r="E194" s="174" t="s">
        <v>1</v>
      </c>
      <c r="F194" s="175" t="s">
        <v>186</v>
      </c>
      <c r="H194" s="176">
        <v>12.375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33</v>
      </c>
      <c r="AX194" s="13" t="s">
        <v>76</v>
      </c>
      <c r="AY194" s="174" t="s">
        <v>135</v>
      </c>
    </row>
    <row r="195" spans="2:51" s="15" customFormat="1" ht="11.25">
      <c r="B195" s="189"/>
      <c r="D195" s="173" t="s">
        <v>144</v>
      </c>
      <c r="E195" s="190" t="s">
        <v>1</v>
      </c>
      <c r="F195" s="191" t="s">
        <v>245</v>
      </c>
      <c r="H195" s="190" t="s">
        <v>1</v>
      </c>
      <c r="I195" s="192"/>
      <c r="L195" s="189"/>
      <c r="M195" s="193"/>
      <c r="N195" s="194"/>
      <c r="O195" s="194"/>
      <c r="P195" s="194"/>
      <c r="Q195" s="194"/>
      <c r="R195" s="194"/>
      <c r="S195" s="194"/>
      <c r="T195" s="195"/>
      <c r="AT195" s="190" t="s">
        <v>144</v>
      </c>
      <c r="AU195" s="190" t="s">
        <v>81</v>
      </c>
      <c r="AV195" s="15" t="s">
        <v>84</v>
      </c>
      <c r="AW195" s="15" t="s">
        <v>33</v>
      </c>
      <c r="AX195" s="15" t="s">
        <v>76</v>
      </c>
      <c r="AY195" s="190" t="s">
        <v>135</v>
      </c>
    </row>
    <row r="196" spans="2:51" s="13" customFormat="1" ht="11.25">
      <c r="B196" s="172"/>
      <c r="D196" s="173" t="s">
        <v>144</v>
      </c>
      <c r="E196" s="174" t="s">
        <v>1</v>
      </c>
      <c r="F196" s="175" t="s">
        <v>193</v>
      </c>
      <c r="H196" s="176">
        <v>50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81</v>
      </c>
      <c r="AV196" s="13" t="s">
        <v>81</v>
      </c>
      <c r="AW196" s="13" t="s">
        <v>33</v>
      </c>
      <c r="AX196" s="13" t="s">
        <v>76</v>
      </c>
      <c r="AY196" s="174" t="s">
        <v>135</v>
      </c>
    </row>
    <row r="197" spans="2:51" s="14" customFormat="1" ht="11.25">
      <c r="B197" s="181"/>
      <c r="D197" s="173" t="s">
        <v>144</v>
      </c>
      <c r="E197" s="182" t="s">
        <v>1</v>
      </c>
      <c r="F197" s="183" t="s">
        <v>153</v>
      </c>
      <c r="H197" s="184">
        <v>62.375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144</v>
      </c>
      <c r="AU197" s="182" t="s">
        <v>81</v>
      </c>
      <c r="AV197" s="14" t="s">
        <v>142</v>
      </c>
      <c r="AW197" s="14" t="s">
        <v>33</v>
      </c>
      <c r="AX197" s="14" t="s">
        <v>84</v>
      </c>
      <c r="AY197" s="182" t="s">
        <v>135</v>
      </c>
    </row>
    <row r="198" spans="1:65" s="2" customFormat="1" ht="16.5" customHeight="1">
      <c r="A198" s="32"/>
      <c r="B198" s="157"/>
      <c r="C198" s="158" t="s">
        <v>246</v>
      </c>
      <c r="D198" s="158" t="s">
        <v>138</v>
      </c>
      <c r="E198" s="159" t="s">
        <v>247</v>
      </c>
      <c r="F198" s="160" t="s">
        <v>248</v>
      </c>
      <c r="G198" s="161" t="s">
        <v>141</v>
      </c>
      <c r="H198" s="162">
        <v>25.48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0.1</v>
      </c>
      <c r="T198" s="169">
        <f>S198*H198</f>
        <v>2.548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249</v>
      </c>
    </row>
    <row r="199" spans="2:51" s="13" customFormat="1" ht="11.25">
      <c r="B199" s="172"/>
      <c r="D199" s="173" t="s">
        <v>144</v>
      </c>
      <c r="E199" s="174" t="s">
        <v>1</v>
      </c>
      <c r="F199" s="175" t="s">
        <v>250</v>
      </c>
      <c r="H199" s="176">
        <v>25.48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144</v>
      </c>
      <c r="AU199" s="174" t="s">
        <v>81</v>
      </c>
      <c r="AV199" s="13" t="s">
        <v>81</v>
      </c>
      <c r="AW199" s="13" t="s">
        <v>33</v>
      </c>
      <c r="AX199" s="13" t="s">
        <v>84</v>
      </c>
      <c r="AY199" s="174" t="s">
        <v>135</v>
      </c>
    </row>
    <row r="200" spans="1:65" s="2" customFormat="1" ht="16.5" customHeight="1">
      <c r="A200" s="32"/>
      <c r="B200" s="157"/>
      <c r="C200" s="158" t="s">
        <v>251</v>
      </c>
      <c r="D200" s="158" t="s">
        <v>138</v>
      </c>
      <c r="E200" s="159" t="s">
        <v>252</v>
      </c>
      <c r="F200" s="160" t="s">
        <v>253</v>
      </c>
      <c r="G200" s="161" t="s">
        <v>141</v>
      </c>
      <c r="H200" s="162">
        <v>3.789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81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142</v>
      </c>
      <c r="BM200" s="170" t="s">
        <v>254</v>
      </c>
    </row>
    <row r="201" spans="2:51" s="13" customFormat="1" ht="11.25">
      <c r="B201" s="172"/>
      <c r="D201" s="173" t="s">
        <v>144</v>
      </c>
      <c r="E201" s="174" t="s">
        <v>1</v>
      </c>
      <c r="F201" s="175" t="s">
        <v>255</v>
      </c>
      <c r="H201" s="176">
        <v>2.535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81</v>
      </c>
      <c r="AV201" s="13" t="s">
        <v>81</v>
      </c>
      <c r="AW201" s="13" t="s">
        <v>33</v>
      </c>
      <c r="AX201" s="13" t="s">
        <v>76</v>
      </c>
      <c r="AY201" s="174" t="s">
        <v>135</v>
      </c>
    </row>
    <row r="202" spans="2:51" s="13" customFormat="1" ht="11.25">
      <c r="B202" s="172"/>
      <c r="D202" s="173" t="s">
        <v>144</v>
      </c>
      <c r="E202" s="174" t="s">
        <v>1</v>
      </c>
      <c r="F202" s="175" t="s">
        <v>256</v>
      </c>
      <c r="H202" s="176">
        <v>1.254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81</v>
      </c>
      <c r="AV202" s="13" t="s">
        <v>81</v>
      </c>
      <c r="AW202" s="13" t="s">
        <v>33</v>
      </c>
      <c r="AX202" s="13" t="s">
        <v>76</v>
      </c>
      <c r="AY202" s="174" t="s">
        <v>135</v>
      </c>
    </row>
    <row r="203" spans="2:51" s="14" customFormat="1" ht="11.25">
      <c r="B203" s="181"/>
      <c r="D203" s="173" t="s">
        <v>144</v>
      </c>
      <c r="E203" s="182" t="s">
        <v>1</v>
      </c>
      <c r="F203" s="183" t="s">
        <v>153</v>
      </c>
      <c r="H203" s="184">
        <v>3.789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144</v>
      </c>
      <c r="AU203" s="182" t="s">
        <v>81</v>
      </c>
      <c r="AV203" s="14" t="s">
        <v>142</v>
      </c>
      <c r="AW203" s="14" t="s">
        <v>33</v>
      </c>
      <c r="AX203" s="14" t="s">
        <v>84</v>
      </c>
      <c r="AY203" s="182" t="s">
        <v>135</v>
      </c>
    </row>
    <row r="204" spans="1:65" s="2" customFormat="1" ht="16.5" customHeight="1">
      <c r="A204" s="32"/>
      <c r="B204" s="157"/>
      <c r="C204" s="158" t="s">
        <v>257</v>
      </c>
      <c r="D204" s="158" t="s">
        <v>138</v>
      </c>
      <c r="E204" s="159" t="s">
        <v>258</v>
      </c>
      <c r="F204" s="160" t="s">
        <v>259</v>
      </c>
      <c r="G204" s="161" t="s">
        <v>141</v>
      </c>
      <c r="H204" s="162">
        <v>1.4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0.088</v>
      </c>
      <c r="T204" s="169">
        <f>S204*H204</f>
        <v>0.12319999999999999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142</v>
      </c>
      <c r="AT204" s="170" t="s">
        <v>138</v>
      </c>
      <c r="AU204" s="170" t="s">
        <v>81</v>
      </c>
      <c r="AY204" s="17" t="s">
        <v>135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142</v>
      </c>
      <c r="BM204" s="170" t="s">
        <v>260</v>
      </c>
    </row>
    <row r="205" spans="2:51" s="15" customFormat="1" ht="11.25">
      <c r="B205" s="189"/>
      <c r="D205" s="173" t="s">
        <v>144</v>
      </c>
      <c r="E205" s="190" t="s">
        <v>1</v>
      </c>
      <c r="F205" s="191" t="s">
        <v>261</v>
      </c>
      <c r="H205" s="190" t="s">
        <v>1</v>
      </c>
      <c r="I205" s="192"/>
      <c r="L205" s="189"/>
      <c r="M205" s="193"/>
      <c r="N205" s="194"/>
      <c r="O205" s="194"/>
      <c r="P205" s="194"/>
      <c r="Q205" s="194"/>
      <c r="R205" s="194"/>
      <c r="S205" s="194"/>
      <c r="T205" s="195"/>
      <c r="AT205" s="190" t="s">
        <v>144</v>
      </c>
      <c r="AU205" s="190" t="s">
        <v>81</v>
      </c>
      <c r="AV205" s="15" t="s">
        <v>84</v>
      </c>
      <c r="AW205" s="15" t="s">
        <v>33</v>
      </c>
      <c r="AX205" s="15" t="s">
        <v>76</v>
      </c>
      <c r="AY205" s="190" t="s">
        <v>135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262</v>
      </c>
      <c r="H206" s="176">
        <v>1.4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84</v>
      </c>
      <c r="AY206" s="174" t="s">
        <v>135</v>
      </c>
    </row>
    <row r="207" spans="2:63" s="12" customFormat="1" ht="22.9" customHeight="1">
      <c r="B207" s="144"/>
      <c r="D207" s="145" t="s">
        <v>75</v>
      </c>
      <c r="E207" s="155" t="s">
        <v>263</v>
      </c>
      <c r="F207" s="155" t="s">
        <v>264</v>
      </c>
      <c r="I207" s="147"/>
      <c r="J207" s="156">
        <f>BK207</f>
        <v>0</v>
      </c>
      <c r="L207" s="144"/>
      <c r="M207" s="149"/>
      <c r="N207" s="150"/>
      <c r="O207" s="150"/>
      <c r="P207" s="151">
        <f>SUM(P208:P214)</f>
        <v>0</v>
      </c>
      <c r="Q207" s="150"/>
      <c r="R207" s="151">
        <f>SUM(R208:R214)</f>
        <v>0</v>
      </c>
      <c r="S207" s="150"/>
      <c r="T207" s="152">
        <f>SUM(T208:T214)</f>
        <v>0</v>
      </c>
      <c r="AR207" s="145" t="s">
        <v>84</v>
      </c>
      <c r="AT207" s="153" t="s">
        <v>75</v>
      </c>
      <c r="AU207" s="153" t="s">
        <v>84</v>
      </c>
      <c r="AY207" s="145" t="s">
        <v>135</v>
      </c>
      <c r="BK207" s="154">
        <f>SUM(BK208:BK214)</f>
        <v>0</v>
      </c>
    </row>
    <row r="208" spans="1:65" s="2" customFormat="1" ht="21.75" customHeight="1">
      <c r="A208" s="32"/>
      <c r="B208" s="157"/>
      <c r="C208" s="158" t="s">
        <v>265</v>
      </c>
      <c r="D208" s="158" t="s">
        <v>138</v>
      </c>
      <c r="E208" s="159" t="s">
        <v>266</v>
      </c>
      <c r="F208" s="160" t="s">
        <v>267</v>
      </c>
      <c r="G208" s="161" t="s">
        <v>268</v>
      </c>
      <c r="H208" s="162">
        <v>3.161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142</v>
      </c>
      <c r="AT208" s="170" t="s">
        <v>138</v>
      </c>
      <c r="AU208" s="170" t="s">
        <v>81</v>
      </c>
      <c r="AY208" s="17" t="s">
        <v>135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81</v>
      </c>
      <c r="BK208" s="171">
        <f>ROUND(I208*H208,2)</f>
        <v>0</v>
      </c>
      <c r="BL208" s="17" t="s">
        <v>142</v>
      </c>
      <c r="BM208" s="170" t="s">
        <v>269</v>
      </c>
    </row>
    <row r="209" spans="1:65" s="2" customFormat="1" ht="21.75" customHeight="1">
      <c r="A209" s="32"/>
      <c r="B209" s="157"/>
      <c r="C209" s="158" t="s">
        <v>270</v>
      </c>
      <c r="D209" s="158" t="s">
        <v>138</v>
      </c>
      <c r="E209" s="159" t="s">
        <v>271</v>
      </c>
      <c r="F209" s="160" t="s">
        <v>272</v>
      </c>
      <c r="G209" s="161" t="s">
        <v>268</v>
      </c>
      <c r="H209" s="162">
        <v>158.05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142</v>
      </c>
      <c r="AT209" s="170" t="s">
        <v>138</v>
      </c>
      <c r="AU209" s="170" t="s">
        <v>81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81</v>
      </c>
      <c r="BK209" s="171">
        <f>ROUND(I209*H209,2)</f>
        <v>0</v>
      </c>
      <c r="BL209" s="17" t="s">
        <v>142</v>
      </c>
      <c r="BM209" s="170" t="s">
        <v>273</v>
      </c>
    </row>
    <row r="210" spans="2:51" s="13" customFormat="1" ht="11.25">
      <c r="B210" s="172"/>
      <c r="D210" s="173" t="s">
        <v>144</v>
      </c>
      <c r="F210" s="175" t="s">
        <v>274</v>
      </c>
      <c r="H210" s="176">
        <v>158.05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</v>
      </c>
      <c r="AX210" s="13" t="s">
        <v>84</v>
      </c>
      <c r="AY210" s="174" t="s">
        <v>135</v>
      </c>
    </row>
    <row r="211" spans="1:65" s="2" customFormat="1" ht="21.75" customHeight="1">
      <c r="A211" s="32"/>
      <c r="B211" s="157"/>
      <c r="C211" s="158" t="s">
        <v>275</v>
      </c>
      <c r="D211" s="158" t="s">
        <v>138</v>
      </c>
      <c r="E211" s="159" t="s">
        <v>276</v>
      </c>
      <c r="F211" s="160" t="s">
        <v>277</v>
      </c>
      <c r="G211" s="161" t="s">
        <v>268</v>
      </c>
      <c r="H211" s="162">
        <v>3.161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142</v>
      </c>
      <c r="AT211" s="170" t="s">
        <v>138</v>
      </c>
      <c r="AU211" s="170" t="s">
        <v>81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81</v>
      </c>
      <c r="BK211" s="171">
        <f>ROUND(I211*H211,2)</f>
        <v>0</v>
      </c>
      <c r="BL211" s="17" t="s">
        <v>142</v>
      </c>
      <c r="BM211" s="170" t="s">
        <v>278</v>
      </c>
    </row>
    <row r="212" spans="1:65" s="2" customFormat="1" ht="21.75" customHeight="1">
      <c r="A212" s="32"/>
      <c r="B212" s="157"/>
      <c r="C212" s="158" t="s">
        <v>279</v>
      </c>
      <c r="D212" s="158" t="s">
        <v>138</v>
      </c>
      <c r="E212" s="159" t="s">
        <v>280</v>
      </c>
      <c r="F212" s="160" t="s">
        <v>281</v>
      </c>
      <c r="G212" s="161" t="s">
        <v>268</v>
      </c>
      <c r="H212" s="162">
        <v>28.449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142</v>
      </c>
      <c r="AT212" s="170" t="s">
        <v>138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142</v>
      </c>
      <c r="BM212" s="170" t="s">
        <v>282</v>
      </c>
    </row>
    <row r="213" spans="2:51" s="13" customFormat="1" ht="11.25">
      <c r="B213" s="172"/>
      <c r="D213" s="173" t="s">
        <v>144</v>
      </c>
      <c r="F213" s="175" t="s">
        <v>283</v>
      </c>
      <c r="H213" s="176">
        <v>28.449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81</v>
      </c>
      <c r="AV213" s="13" t="s">
        <v>81</v>
      </c>
      <c r="AW213" s="13" t="s">
        <v>3</v>
      </c>
      <c r="AX213" s="13" t="s">
        <v>84</v>
      </c>
      <c r="AY213" s="174" t="s">
        <v>135</v>
      </c>
    </row>
    <row r="214" spans="1:65" s="2" customFormat="1" ht="21.75" customHeight="1">
      <c r="A214" s="32"/>
      <c r="B214" s="157"/>
      <c r="C214" s="158" t="s">
        <v>284</v>
      </c>
      <c r="D214" s="158" t="s">
        <v>138</v>
      </c>
      <c r="E214" s="159" t="s">
        <v>285</v>
      </c>
      <c r="F214" s="160" t="s">
        <v>286</v>
      </c>
      <c r="G214" s="161" t="s">
        <v>268</v>
      </c>
      <c r="H214" s="162">
        <v>3.161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142</v>
      </c>
      <c r="AT214" s="170" t="s">
        <v>138</v>
      </c>
      <c r="AU214" s="170" t="s">
        <v>81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81</v>
      </c>
      <c r="BK214" s="171">
        <f>ROUND(I214*H214,2)</f>
        <v>0</v>
      </c>
      <c r="BL214" s="17" t="s">
        <v>142</v>
      </c>
      <c r="BM214" s="170" t="s">
        <v>287</v>
      </c>
    </row>
    <row r="215" spans="2:63" s="12" customFormat="1" ht="22.9" customHeight="1">
      <c r="B215" s="144"/>
      <c r="D215" s="145" t="s">
        <v>75</v>
      </c>
      <c r="E215" s="155" t="s">
        <v>288</v>
      </c>
      <c r="F215" s="155" t="s">
        <v>289</v>
      </c>
      <c r="I215" s="147"/>
      <c r="J215" s="156">
        <f>BK215</f>
        <v>0</v>
      </c>
      <c r="L215" s="144"/>
      <c r="M215" s="149"/>
      <c r="N215" s="150"/>
      <c r="O215" s="150"/>
      <c r="P215" s="151">
        <f>SUM(P216:P218)</f>
        <v>0</v>
      </c>
      <c r="Q215" s="150"/>
      <c r="R215" s="151">
        <f>SUM(R216:R218)</f>
        <v>0</v>
      </c>
      <c r="S215" s="150"/>
      <c r="T215" s="152">
        <f>SUM(T216:T218)</f>
        <v>0</v>
      </c>
      <c r="AR215" s="145" t="s">
        <v>84</v>
      </c>
      <c r="AT215" s="153" t="s">
        <v>75</v>
      </c>
      <c r="AU215" s="153" t="s">
        <v>84</v>
      </c>
      <c r="AY215" s="145" t="s">
        <v>135</v>
      </c>
      <c r="BK215" s="154">
        <f>SUM(BK216:BK218)</f>
        <v>0</v>
      </c>
    </row>
    <row r="216" spans="1:65" s="2" customFormat="1" ht="16.5" customHeight="1">
      <c r="A216" s="32"/>
      <c r="B216" s="157"/>
      <c r="C216" s="158" t="s">
        <v>290</v>
      </c>
      <c r="D216" s="158" t="s">
        <v>138</v>
      </c>
      <c r="E216" s="159" t="s">
        <v>291</v>
      </c>
      <c r="F216" s="160" t="s">
        <v>292</v>
      </c>
      <c r="G216" s="161" t="s">
        <v>268</v>
      </c>
      <c r="H216" s="162">
        <v>0.791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142</v>
      </c>
      <c r="AT216" s="170" t="s">
        <v>138</v>
      </c>
      <c r="AU216" s="170" t="s">
        <v>81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81</v>
      </c>
      <c r="BK216" s="171">
        <f>ROUND(I216*H216,2)</f>
        <v>0</v>
      </c>
      <c r="BL216" s="17" t="s">
        <v>142</v>
      </c>
      <c r="BM216" s="170" t="s">
        <v>293</v>
      </c>
    </row>
    <row r="217" spans="1:65" s="2" customFormat="1" ht="21.75" customHeight="1">
      <c r="A217" s="32"/>
      <c r="B217" s="157"/>
      <c r="C217" s="158" t="s">
        <v>294</v>
      </c>
      <c r="D217" s="158" t="s">
        <v>138</v>
      </c>
      <c r="E217" s="159" t="s">
        <v>295</v>
      </c>
      <c r="F217" s="160" t="s">
        <v>296</v>
      </c>
      <c r="G217" s="161" t="s">
        <v>268</v>
      </c>
      <c r="H217" s="162">
        <v>0.791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142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142</v>
      </c>
      <c r="BM217" s="170" t="s">
        <v>297</v>
      </c>
    </row>
    <row r="218" spans="1:65" s="2" customFormat="1" ht="21.75" customHeight="1">
      <c r="A218" s="32"/>
      <c r="B218" s="157"/>
      <c r="C218" s="158" t="s">
        <v>298</v>
      </c>
      <c r="D218" s="158" t="s">
        <v>138</v>
      </c>
      <c r="E218" s="159" t="s">
        <v>299</v>
      </c>
      <c r="F218" s="160" t="s">
        <v>300</v>
      </c>
      <c r="G218" s="161" t="s">
        <v>268</v>
      </c>
      <c r="H218" s="162">
        <v>0.791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142</v>
      </c>
      <c r="AT218" s="170" t="s">
        <v>138</v>
      </c>
      <c r="AU218" s="170" t="s">
        <v>81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81</v>
      </c>
      <c r="BK218" s="171">
        <f>ROUND(I218*H218,2)</f>
        <v>0</v>
      </c>
      <c r="BL218" s="17" t="s">
        <v>142</v>
      </c>
      <c r="BM218" s="170" t="s">
        <v>301</v>
      </c>
    </row>
    <row r="219" spans="2:63" s="12" customFormat="1" ht="25.9" customHeight="1">
      <c r="B219" s="144"/>
      <c r="D219" s="145" t="s">
        <v>75</v>
      </c>
      <c r="E219" s="146" t="s">
        <v>302</v>
      </c>
      <c r="F219" s="146" t="s">
        <v>303</v>
      </c>
      <c r="I219" s="147"/>
      <c r="J219" s="148">
        <f>BK219</f>
        <v>0</v>
      </c>
      <c r="L219" s="144"/>
      <c r="M219" s="149"/>
      <c r="N219" s="150"/>
      <c r="O219" s="150"/>
      <c r="P219" s="151">
        <f>P220+P243+P254+P266+P278+P298+P302+P323+P331+P347+P367+P376+P387+P403+P409</f>
        <v>0</v>
      </c>
      <c r="Q219" s="150"/>
      <c r="R219" s="151">
        <f>R220+R243+R254+R266+R278+R298+R302+R323+R331+R347+R367+R376+R387+R403+R409</f>
        <v>1.8938991299999999</v>
      </c>
      <c r="S219" s="150"/>
      <c r="T219" s="152">
        <f>T220+T243+T254+T266+T278+T298+T302+T323+T331+T347+T367+T376+T387+T403+T409</f>
        <v>0.4383036</v>
      </c>
      <c r="AR219" s="145" t="s">
        <v>81</v>
      </c>
      <c r="AT219" s="153" t="s">
        <v>75</v>
      </c>
      <c r="AU219" s="153" t="s">
        <v>76</v>
      </c>
      <c r="AY219" s="145" t="s">
        <v>135</v>
      </c>
      <c r="BK219" s="154">
        <f>BK220+BK243+BK254+BK266+BK278+BK298+BK302+BK323+BK331+BK347+BK367+BK376+BK387+BK403+BK409</f>
        <v>0</v>
      </c>
    </row>
    <row r="220" spans="2:63" s="12" customFormat="1" ht="22.9" customHeight="1">
      <c r="B220" s="144"/>
      <c r="D220" s="145" t="s">
        <v>75</v>
      </c>
      <c r="E220" s="155" t="s">
        <v>304</v>
      </c>
      <c r="F220" s="155" t="s">
        <v>305</v>
      </c>
      <c r="I220" s="147"/>
      <c r="J220" s="156">
        <f>BK220</f>
        <v>0</v>
      </c>
      <c r="L220" s="144"/>
      <c r="M220" s="149"/>
      <c r="N220" s="150"/>
      <c r="O220" s="150"/>
      <c r="P220" s="151">
        <f>SUM(P221:P242)</f>
        <v>0</v>
      </c>
      <c r="Q220" s="150"/>
      <c r="R220" s="151">
        <f>SUM(R221:R242)</f>
        <v>0.03129918</v>
      </c>
      <c r="S220" s="150"/>
      <c r="T220" s="152">
        <f>SUM(T221:T242)</f>
        <v>0</v>
      </c>
      <c r="AR220" s="145" t="s">
        <v>81</v>
      </c>
      <c r="AT220" s="153" t="s">
        <v>75</v>
      </c>
      <c r="AU220" s="153" t="s">
        <v>84</v>
      </c>
      <c r="AY220" s="145" t="s">
        <v>135</v>
      </c>
      <c r="BK220" s="154">
        <f>SUM(BK221:BK242)</f>
        <v>0</v>
      </c>
    </row>
    <row r="221" spans="1:65" s="2" customFormat="1" ht="21.75" customHeight="1">
      <c r="A221" s="32"/>
      <c r="B221" s="157"/>
      <c r="C221" s="158" t="s">
        <v>306</v>
      </c>
      <c r="D221" s="158" t="s">
        <v>138</v>
      </c>
      <c r="E221" s="159" t="s">
        <v>307</v>
      </c>
      <c r="F221" s="160" t="s">
        <v>308</v>
      </c>
      <c r="G221" s="161" t="s">
        <v>141</v>
      </c>
      <c r="H221" s="162">
        <v>3.45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213</v>
      </c>
      <c r="AT221" s="170" t="s">
        <v>138</v>
      </c>
      <c r="AU221" s="170" t="s">
        <v>81</v>
      </c>
      <c r="AY221" s="17" t="s">
        <v>135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81</v>
      </c>
      <c r="BK221" s="171">
        <f>ROUND(I221*H221,2)</f>
        <v>0</v>
      </c>
      <c r="BL221" s="17" t="s">
        <v>213</v>
      </c>
      <c r="BM221" s="170" t="s">
        <v>309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212</v>
      </c>
      <c r="H222" s="176">
        <v>3.45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81</v>
      </c>
      <c r="AV222" s="13" t="s">
        <v>81</v>
      </c>
      <c r="AW222" s="13" t="s">
        <v>33</v>
      </c>
      <c r="AX222" s="13" t="s">
        <v>76</v>
      </c>
      <c r="AY222" s="174" t="s">
        <v>135</v>
      </c>
    </row>
    <row r="223" spans="2:51" s="14" customFormat="1" ht="11.25">
      <c r="B223" s="181"/>
      <c r="D223" s="173" t="s">
        <v>144</v>
      </c>
      <c r="E223" s="182" t="s">
        <v>1</v>
      </c>
      <c r="F223" s="183" t="s">
        <v>153</v>
      </c>
      <c r="H223" s="184">
        <v>3.45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144</v>
      </c>
      <c r="AU223" s="182" t="s">
        <v>81</v>
      </c>
      <c r="AV223" s="14" t="s">
        <v>142</v>
      </c>
      <c r="AW223" s="14" t="s">
        <v>33</v>
      </c>
      <c r="AX223" s="14" t="s">
        <v>84</v>
      </c>
      <c r="AY223" s="182" t="s">
        <v>135</v>
      </c>
    </row>
    <row r="224" spans="1:65" s="2" customFormat="1" ht="21.75" customHeight="1">
      <c r="A224" s="32"/>
      <c r="B224" s="157"/>
      <c r="C224" s="158" t="s">
        <v>310</v>
      </c>
      <c r="D224" s="158" t="s">
        <v>138</v>
      </c>
      <c r="E224" s="159" t="s">
        <v>311</v>
      </c>
      <c r="F224" s="160" t="s">
        <v>312</v>
      </c>
      <c r="G224" s="161" t="s">
        <v>141</v>
      </c>
      <c r="H224" s="162">
        <v>6.658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213</v>
      </c>
      <c r="AT224" s="170" t="s">
        <v>138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213</v>
      </c>
      <c r="BM224" s="170" t="s">
        <v>313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314</v>
      </c>
      <c r="H225" s="176">
        <v>5.27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135</v>
      </c>
    </row>
    <row r="226" spans="2:51" s="13" customFormat="1" ht="11.25">
      <c r="B226" s="172"/>
      <c r="D226" s="173" t="s">
        <v>144</v>
      </c>
      <c r="E226" s="174" t="s">
        <v>1</v>
      </c>
      <c r="F226" s="175" t="s">
        <v>315</v>
      </c>
      <c r="H226" s="176">
        <v>1.388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144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135</v>
      </c>
    </row>
    <row r="227" spans="2:51" s="14" customFormat="1" ht="11.25">
      <c r="B227" s="181"/>
      <c r="D227" s="173" t="s">
        <v>144</v>
      </c>
      <c r="E227" s="182" t="s">
        <v>1</v>
      </c>
      <c r="F227" s="183" t="s">
        <v>153</v>
      </c>
      <c r="H227" s="184">
        <v>6.6579999999999995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144</v>
      </c>
      <c r="AU227" s="182" t="s">
        <v>81</v>
      </c>
      <c r="AV227" s="14" t="s">
        <v>142</v>
      </c>
      <c r="AW227" s="14" t="s">
        <v>33</v>
      </c>
      <c r="AX227" s="14" t="s">
        <v>84</v>
      </c>
      <c r="AY227" s="182" t="s">
        <v>135</v>
      </c>
    </row>
    <row r="228" spans="1:65" s="2" customFormat="1" ht="21.75" customHeight="1">
      <c r="A228" s="32"/>
      <c r="B228" s="157"/>
      <c r="C228" s="196" t="s">
        <v>316</v>
      </c>
      <c r="D228" s="196" t="s">
        <v>219</v>
      </c>
      <c r="E228" s="197" t="s">
        <v>317</v>
      </c>
      <c r="F228" s="198" t="s">
        <v>318</v>
      </c>
      <c r="G228" s="199" t="s">
        <v>319</v>
      </c>
      <c r="H228" s="200">
        <v>30.324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42</v>
      </c>
      <c r="O228" s="58"/>
      <c r="P228" s="168">
        <f>O228*H228</f>
        <v>0</v>
      </c>
      <c r="Q228" s="168">
        <v>0.001</v>
      </c>
      <c r="R228" s="168">
        <f>Q228*H228</f>
        <v>0.030324000000000004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298</v>
      </c>
      <c r="AT228" s="170" t="s">
        <v>219</v>
      </c>
      <c r="AU228" s="170" t="s">
        <v>81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81</v>
      </c>
      <c r="BK228" s="171">
        <f>ROUND(I228*H228,2)</f>
        <v>0</v>
      </c>
      <c r="BL228" s="17" t="s">
        <v>213</v>
      </c>
      <c r="BM228" s="170" t="s">
        <v>320</v>
      </c>
    </row>
    <row r="229" spans="2:51" s="15" customFormat="1" ht="11.25">
      <c r="B229" s="189"/>
      <c r="D229" s="173" t="s">
        <v>144</v>
      </c>
      <c r="E229" s="190" t="s">
        <v>1</v>
      </c>
      <c r="F229" s="191" t="s">
        <v>321</v>
      </c>
      <c r="H229" s="190" t="s">
        <v>1</v>
      </c>
      <c r="I229" s="192"/>
      <c r="L229" s="189"/>
      <c r="M229" s="193"/>
      <c r="N229" s="194"/>
      <c r="O229" s="194"/>
      <c r="P229" s="194"/>
      <c r="Q229" s="194"/>
      <c r="R229" s="194"/>
      <c r="S229" s="194"/>
      <c r="T229" s="195"/>
      <c r="AT229" s="190" t="s">
        <v>144</v>
      </c>
      <c r="AU229" s="190" t="s">
        <v>81</v>
      </c>
      <c r="AV229" s="15" t="s">
        <v>84</v>
      </c>
      <c r="AW229" s="15" t="s">
        <v>33</v>
      </c>
      <c r="AX229" s="15" t="s">
        <v>76</v>
      </c>
      <c r="AY229" s="190" t="s">
        <v>135</v>
      </c>
    </row>
    <row r="230" spans="2:51" s="13" customFormat="1" ht="11.25">
      <c r="B230" s="172"/>
      <c r="D230" s="173" t="s">
        <v>144</v>
      </c>
      <c r="E230" s="174" t="s">
        <v>1</v>
      </c>
      <c r="F230" s="175" t="s">
        <v>322</v>
      </c>
      <c r="H230" s="176">
        <v>30.324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81</v>
      </c>
      <c r="AV230" s="13" t="s">
        <v>81</v>
      </c>
      <c r="AW230" s="13" t="s">
        <v>33</v>
      </c>
      <c r="AX230" s="13" t="s">
        <v>84</v>
      </c>
      <c r="AY230" s="174" t="s">
        <v>135</v>
      </c>
    </row>
    <row r="231" spans="1:65" s="2" customFormat="1" ht="21.75" customHeight="1">
      <c r="A231" s="32"/>
      <c r="B231" s="157"/>
      <c r="C231" s="158" t="s">
        <v>323</v>
      </c>
      <c r="D231" s="158" t="s">
        <v>138</v>
      </c>
      <c r="E231" s="159" t="s">
        <v>324</v>
      </c>
      <c r="F231" s="160" t="s">
        <v>325</v>
      </c>
      <c r="G231" s="161" t="s">
        <v>141</v>
      </c>
      <c r="H231" s="162">
        <v>10.108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213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213</v>
      </c>
      <c r="BM231" s="170" t="s">
        <v>326</v>
      </c>
    </row>
    <row r="232" spans="2:51" s="13" customFormat="1" ht="11.25">
      <c r="B232" s="172"/>
      <c r="D232" s="173" t="s">
        <v>144</v>
      </c>
      <c r="E232" s="174" t="s">
        <v>1</v>
      </c>
      <c r="F232" s="175" t="s">
        <v>327</v>
      </c>
      <c r="H232" s="176">
        <v>10.108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144</v>
      </c>
      <c r="AU232" s="174" t="s">
        <v>81</v>
      </c>
      <c r="AV232" s="13" t="s">
        <v>81</v>
      </c>
      <c r="AW232" s="13" t="s">
        <v>33</v>
      </c>
      <c r="AX232" s="13" t="s">
        <v>84</v>
      </c>
      <c r="AY232" s="174" t="s">
        <v>135</v>
      </c>
    </row>
    <row r="233" spans="1:65" s="2" customFormat="1" ht="21.75" customHeight="1">
      <c r="A233" s="32"/>
      <c r="B233" s="157"/>
      <c r="C233" s="158" t="s">
        <v>328</v>
      </c>
      <c r="D233" s="158" t="s">
        <v>138</v>
      </c>
      <c r="E233" s="159" t="s">
        <v>329</v>
      </c>
      <c r="F233" s="160" t="s">
        <v>330</v>
      </c>
      <c r="G233" s="161" t="s">
        <v>331</v>
      </c>
      <c r="H233" s="162">
        <v>14.775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213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213</v>
      </c>
      <c r="BM233" s="170" t="s">
        <v>332</v>
      </c>
    </row>
    <row r="234" spans="2:51" s="13" customFormat="1" ht="11.25">
      <c r="B234" s="172"/>
      <c r="D234" s="173" t="s">
        <v>144</v>
      </c>
      <c r="E234" s="174" t="s">
        <v>1</v>
      </c>
      <c r="F234" s="175" t="s">
        <v>333</v>
      </c>
      <c r="H234" s="176">
        <v>9.575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144</v>
      </c>
      <c r="AU234" s="174" t="s">
        <v>81</v>
      </c>
      <c r="AV234" s="13" t="s">
        <v>81</v>
      </c>
      <c r="AW234" s="13" t="s">
        <v>33</v>
      </c>
      <c r="AX234" s="13" t="s">
        <v>76</v>
      </c>
      <c r="AY234" s="174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334</v>
      </c>
      <c r="H235" s="176">
        <v>4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76</v>
      </c>
      <c r="AY235" s="174" t="s">
        <v>135</v>
      </c>
    </row>
    <row r="236" spans="2:51" s="13" customFormat="1" ht="11.25">
      <c r="B236" s="172"/>
      <c r="D236" s="173" t="s">
        <v>144</v>
      </c>
      <c r="E236" s="174" t="s">
        <v>1</v>
      </c>
      <c r="F236" s="175" t="s">
        <v>335</v>
      </c>
      <c r="H236" s="176">
        <v>1.2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144</v>
      </c>
      <c r="AU236" s="174" t="s">
        <v>81</v>
      </c>
      <c r="AV236" s="13" t="s">
        <v>81</v>
      </c>
      <c r="AW236" s="13" t="s">
        <v>33</v>
      </c>
      <c r="AX236" s="13" t="s">
        <v>76</v>
      </c>
      <c r="AY236" s="174" t="s">
        <v>135</v>
      </c>
    </row>
    <row r="237" spans="2:51" s="14" customFormat="1" ht="11.25">
      <c r="B237" s="181"/>
      <c r="D237" s="173" t="s">
        <v>144</v>
      </c>
      <c r="E237" s="182" t="s">
        <v>1</v>
      </c>
      <c r="F237" s="183" t="s">
        <v>153</v>
      </c>
      <c r="H237" s="184">
        <v>14.774999999999999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144</v>
      </c>
      <c r="AU237" s="182" t="s">
        <v>81</v>
      </c>
      <c r="AV237" s="14" t="s">
        <v>142</v>
      </c>
      <c r="AW237" s="14" t="s">
        <v>33</v>
      </c>
      <c r="AX237" s="14" t="s">
        <v>84</v>
      </c>
      <c r="AY237" s="182" t="s">
        <v>135</v>
      </c>
    </row>
    <row r="238" spans="1:65" s="2" customFormat="1" ht="21.75" customHeight="1">
      <c r="A238" s="32"/>
      <c r="B238" s="157"/>
      <c r="C238" s="158" t="s">
        <v>336</v>
      </c>
      <c r="D238" s="158" t="s">
        <v>138</v>
      </c>
      <c r="E238" s="159" t="s">
        <v>337</v>
      </c>
      <c r="F238" s="160" t="s">
        <v>338</v>
      </c>
      <c r="G238" s="161" t="s">
        <v>216</v>
      </c>
      <c r="H238" s="162">
        <v>10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213</v>
      </c>
      <c r="BM238" s="170" t="s">
        <v>339</v>
      </c>
    </row>
    <row r="239" spans="1:65" s="2" customFormat="1" ht="16.5" customHeight="1">
      <c r="A239" s="32"/>
      <c r="B239" s="157"/>
      <c r="C239" s="196" t="s">
        <v>340</v>
      </c>
      <c r="D239" s="196" t="s">
        <v>219</v>
      </c>
      <c r="E239" s="197" t="s">
        <v>341</v>
      </c>
      <c r="F239" s="198" t="s">
        <v>342</v>
      </c>
      <c r="G239" s="199" t="s">
        <v>331</v>
      </c>
      <c r="H239" s="200">
        <v>16.253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42</v>
      </c>
      <c r="O239" s="58"/>
      <c r="P239" s="168">
        <f>O239*H239</f>
        <v>0</v>
      </c>
      <c r="Q239" s="168">
        <v>6E-05</v>
      </c>
      <c r="R239" s="168">
        <f>Q239*H239</f>
        <v>0.0009751800000000001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298</v>
      </c>
      <c r="AT239" s="170" t="s">
        <v>219</v>
      </c>
      <c r="AU239" s="170" t="s">
        <v>81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213</v>
      </c>
      <c r="BM239" s="170" t="s">
        <v>343</v>
      </c>
    </row>
    <row r="240" spans="2:51" s="13" customFormat="1" ht="11.25">
      <c r="B240" s="172"/>
      <c r="D240" s="173" t="s">
        <v>144</v>
      </c>
      <c r="E240" s="174" t="s">
        <v>1</v>
      </c>
      <c r="F240" s="175" t="s">
        <v>344</v>
      </c>
      <c r="H240" s="176">
        <v>16.253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81</v>
      </c>
      <c r="AV240" s="13" t="s">
        <v>81</v>
      </c>
      <c r="AW240" s="13" t="s">
        <v>33</v>
      </c>
      <c r="AX240" s="13" t="s">
        <v>84</v>
      </c>
      <c r="AY240" s="174" t="s">
        <v>135</v>
      </c>
    </row>
    <row r="241" spans="1:65" s="2" customFormat="1" ht="21.75" customHeight="1">
      <c r="A241" s="32"/>
      <c r="B241" s="157"/>
      <c r="C241" s="158" t="s">
        <v>345</v>
      </c>
      <c r="D241" s="158" t="s">
        <v>138</v>
      </c>
      <c r="E241" s="159" t="s">
        <v>346</v>
      </c>
      <c r="F241" s="160" t="s">
        <v>347</v>
      </c>
      <c r="G241" s="161" t="s">
        <v>268</v>
      </c>
      <c r="H241" s="162">
        <v>0.031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213</v>
      </c>
      <c r="AT241" s="170" t="s">
        <v>138</v>
      </c>
      <c r="AU241" s="170" t="s">
        <v>81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81</v>
      </c>
      <c r="BK241" s="171">
        <f>ROUND(I241*H241,2)</f>
        <v>0</v>
      </c>
      <c r="BL241" s="17" t="s">
        <v>213</v>
      </c>
      <c r="BM241" s="170" t="s">
        <v>348</v>
      </c>
    </row>
    <row r="242" spans="1:65" s="2" customFormat="1" ht="21.75" customHeight="1">
      <c r="A242" s="32"/>
      <c r="B242" s="157"/>
      <c r="C242" s="158" t="s">
        <v>349</v>
      </c>
      <c r="D242" s="158" t="s">
        <v>138</v>
      </c>
      <c r="E242" s="159" t="s">
        <v>350</v>
      </c>
      <c r="F242" s="160" t="s">
        <v>351</v>
      </c>
      <c r="G242" s="161" t="s">
        <v>268</v>
      </c>
      <c r="H242" s="162">
        <v>0.031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213</v>
      </c>
      <c r="AT242" s="170" t="s">
        <v>138</v>
      </c>
      <c r="AU242" s="170" t="s">
        <v>81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81</v>
      </c>
      <c r="BK242" s="171">
        <f>ROUND(I242*H242,2)</f>
        <v>0</v>
      </c>
      <c r="BL242" s="17" t="s">
        <v>213</v>
      </c>
      <c r="BM242" s="170" t="s">
        <v>352</v>
      </c>
    </row>
    <row r="243" spans="2:63" s="12" customFormat="1" ht="22.9" customHeight="1">
      <c r="B243" s="144"/>
      <c r="D243" s="145" t="s">
        <v>75</v>
      </c>
      <c r="E243" s="155" t="s">
        <v>353</v>
      </c>
      <c r="F243" s="155" t="s">
        <v>354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SUM(P244:P253)</f>
        <v>0</v>
      </c>
      <c r="Q243" s="150"/>
      <c r="R243" s="151">
        <f>SUM(R244:R253)</f>
        <v>0.0083</v>
      </c>
      <c r="S243" s="150"/>
      <c r="T243" s="152">
        <f>SUM(T244:T253)</f>
        <v>0.021179999999999997</v>
      </c>
      <c r="AR243" s="145" t="s">
        <v>81</v>
      </c>
      <c r="AT243" s="153" t="s">
        <v>75</v>
      </c>
      <c r="AU243" s="153" t="s">
        <v>84</v>
      </c>
      <c r="AY243" s="145" t="s">
        <v>135</v>
      </c>
      <c r="BK243" s="154">
        <f>SUM(BK244:BK253)</f>
        <v>0</v>
      </c>
    </row>
    <row r="244" spans="1:65" s="2" customFormat="1" ht="16.5" customHeight="1">
      <c r="A244" s="32"/>
      <c r="B244" s="157"/>
      <c r="C244" s="158" t="s">
        <v>355</v>
      </c>
      <c r="D244" s="158" t="s">
        <v>138</v>
      </c>
      <c r="E244" s="159" t="s">
        <v>356</v>
      </c>
      <c r="F244" s="160" t="s">
        <v>357</v>
      </c>
      <c r="G244" s="161" t="s">
        <v>331</v>
      </c>
      <c r="H244" s="162">
        <v>6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</v>
      </c>
      <c r="R244" s="168">
        <f>Q244*H244</f>
        <v>0</v>
      </c>
      <c r="S244" s="168">
        <v>0.00198</v>
      </c>
      <c r="T244" s="169">
        <f>S244*H244</f>
        <v>0.01188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213</v>
      </c>
      <c r="AT244" s="170" t="s">
        <v>138</v>
      </c>
      <c r="AU244" s="170" t="s">
        <v>81</v>
      </c>
      <c r="AY244" s="17" t="s">
        <v>135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81</v>
      </c>
      <c r="BK244" s="171">
        <f>ROUND(I244*H244,2)</f>
        <v>0</v>
      </c>
      <c r="BL244" s="17" t="s">
        <v>213</v>
      </c>
      <c r="BM244" s="170" t="s">
        <v>358</v>
      </c>
    </row>
    <row r="245" spans="1:65" s="2" customFormat="1" ht="16.5" customHeight="1">
      <c r="A245" s="32"/>
      <c r="B245" s="157"/>
      <c r="C245" s="158" t="s">
        <v>359</v>
      </c>
      <c r="D245" s="158" t="s">
        <v>138</v>
      </c>
      <c r="E245" s="159" t="s">
        <v>360</v>
      </c>
      <c r="F245" s="160" t="s">
        <v>361</v>
      </c>
      <c r="G245" s="161" t="s">
        <v>331</v>
      </c>
      <c r="H245" s="162">
        <v>2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0.00177</v>
      </c>
      <c r="R245" s="168">
        <f>Q245*H245</f>
        <v>0.00354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213</v>
      </c>
      <c r="AT245" s="170" t="s">
        <v>138</v>
      </c>
      <c r="AU245" s="170" t="s">
        <v>81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213</v>
      </c>
      <c r="BM245" s="170" t="s">
        <v>362</v>
      </c>
    </row>
    <row r="246" spans="1:65" s="2" customFormat="1" ht="16.5" customHeight="1">
      <c r="A246" s="32"/>
      <c r="B246" s="157"/>
      <c r="C246" s="158" t="s">
        <v>363</v>
      </c>
      <c r="D246" s="158" t="s">
        <v>138</v>
      </c>
      <c r="E246" s="159" t="s">
        <v>364</v>
      </c>
      <c r="F246" s="160" t="s">
        <v>365</v>
      </c>
      <c r="G246" s="161" t="s">
        <v>331</v>
      </c>
      <c r="H246" s="162">
        <v>7</v>
      </c>
      <c r="I246" s="163"/>
      <c r="J246" s="164">
        <f>ROUND(I246*H246,2)</f>
        <v>0</v>
      </c>
      <c r="K246" s="165"/>
      <c r="L246" s="33"/>
      <c r="M246" s="166" t="s">
        <v>1</v>
      </c>
      <c r="N246" s="167" t="s">
        <v>42</v>
      </c>
      <c r="O246" s="58"/>
      <c r="P246" s="168">
        <f>O246*H246</f>
        <v>0</v>
      </c>
      <c r="Q246" s="168">
        <v>0.00046</v>
      </c>
      <c r="R246" s="168">
        <f>Q246*H246</f>
        <v>0.00322</v>
      </c>
      <c r="S246" s="168">
        <v>0</v>
      </c>
      <c r="T246" s="16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213</v>
      </c>
      <c r="AT246" s="170" t="s">
        <v>138</v>
      </c>
      <c r="AU246" s="170" t="s">
        <v>81</v>
      </c>
      <c r="AY246" s="17" t="s">
        <v>135</v>
      </c>
      <c r="BE246" s="171">
        <f>IF(N246="základní",J246,0)</f>
        <v>0</v>
      </c>
      <c r="BF246" s="171">
        <f>IF(N246="snížená",J246,0)</f>
        <v>0</v>
      </c>
      <c r="BG246" s="171">
        <f>IF(N246="zákl. přenesená",J246,0)</f>
        <v>0</v>
      </c>
      <c r="BH246" s="171">
        <f>IF(N246="sníž. přenesená",J246,0)</f>
        <v>0</v>
      </c>
      <c r="BI246" s="171">
        <f>IF(N246="nulová",J246,0)</f>
        <v>0</v>
      </c>
      <c r="BJ246" s="17" t="s">
        <v>81</v>
      </c>
      <c r="BK246" s="171">
        <f>ROUND(I246*H246,2)</f>
        <v>0</v>
      </c>
      <c r="BL246" s="17" t="s">
        <v>213</v>
      </c>
      <c r="BM246" s="170" t="s">
        <v>366</v>
      </c>
    </row>
    <row r="247" spans="1:65" s="2" customFormat="1" ht="16.5" customHeight="1">
      <c r="A247" s="32"/>
      <c r="B247" s="157"/>
      <c r="C247" s="158" t="s">
        <v>367</v>
      </c>
      <c r="D247" s="158" t="s">
        <v>138</v>
      </c>
      <c r="E247" s="159" t="s">
        <v>368</v>
      </c>
      <c r="F247" s="160" t="s">
        <v>369</v>
      </c>
      <c r="G247" s="161" t="s">
        <v>331</v>
      </c>
      <c r="H247" s="162">
        <v>2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0.00077</v>
      </c>
      <c r="R247" s="168">
        <f>Q247*H247</f>
        <v>0.00154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213</v>
      </c>
      <c r="AT247" s="170" t="s">
        <v>138</v>
      </c>
      <c r="AU247" s="170" t="s">
        <v>81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81</v>
      </c>
      <c r="BK247" s="171">
        <f>ROUND(I247*H247,2)</f>
        <v>0</v>
      </c>
      <c r="BL247" s="17" t="s">
        <v>213</v>
      </c>
      <c r="BM247" s="170" t="s">
        <v>370</v>
      </c>
    </row>
    <row r="248" spans="1:65" s="2" customFormat="1" ht="16.5" customHeight="1">
      <c r="A248" s="32"/>
      <c r="B248" s="157"/>
      <c r="C248" s="158" t="s">
        <v>371</v>
      </c>
      <c r="D248" s="158" t="s">
        <v>138</v>
      </c>
      <c r="E248" s="159" t="s">
        <v>372</v>
      </c>
      <c r="F248" s="160" t="s">
        <v>373</v>
      </c>
      <c r="G248" s="161" t="s">
        <v>216</v>
      </c>
      <c r="H248" s="162">
        <v>3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0.0031</v>
      </c>
      <c r="T248" s="169">
        <f>S248*H248</f>
        <v>0.0093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213</v>
      </c>
      <c r="AT248" s="170" t="s">
        <v>138</v>
      </c>
      <c r="AU248" s="170" t="s">
        <v>81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81</v>
      </c>
      <c r="BK248" s="171">
        <f>ROUND(I248*H248,2)</f>
        <v>0</v>
      </c>
      <c r="BL248" s="17" t="s">
        <v>213</v>
      </c>
      <c r="BM248" s="170" t="s">
        <v>374</v>
      </c>
    </row>
    <row r="249" spans="2:51" s="15" customFormat="1" ht="11.25">
      <c r="B249" s="189"/>
      <c r="D249" s="173" t="s">
        <v>144</v>
      </c>
      <c r="E249" s="190" t="s">
        <v>1</v>
      </c>
      <c r="F249" s="191" t="s">
        <v>375</v>
      </c>
      <c r="H249" s="190" t="s">
        <v>1</v>
      </c>
      <c r="I249" s="192"/>
      <c r="L249" s="189"/>
      <c r="M249" s="193"/>
      <c r="N249" s="194"/>
      <c r="O249" s="194"/>
      <c r="P249" s="194"/>
      <c r="Q249" s="194"/>
      <c r="R249" s="194"/>
      <c r="S249" s="194"/>
      <c r="T249" s="195"/>
      <c r="AT249" s="190" t="s">
        <v>144</v>
      </c>
      <c r="AU249" s="190" t="s">
        <v>81</v>
      </c>
      <c r="AV249" s="15" t="s">
        <v>84</v>
      </c>
      <c r="AW249" s="15" t="s">
        <v>33</v>
      </c>
      <c r="AX249" s="15" t="s">
        <v>76</v>
      </c>
      <c r="AY249" s="190" t="s">
        <v>135</v>
      </c>
    </row>
    <row r="250" spans="2:51" s="13" customFormat="1" ht="11.25">
      <c r="B250" s="172"/>
      <c r="D250" s="173" t="s">
        <v>144</v>
      </c>
      <c r="E250" s="174" t="s">
        <v>1</v>
      </c>
      <c r="F250" s="175" t="s">
        <v>136</v>
      </c>
      <c r="H250" s="176">
        <v>3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144</v>
      </c>
      <c r="AU250" s="174" t="s">
        <v>81</v>
      </c>
      <c r="AV250" s="13" t="s">
        <v>81</v>
      </c>
      <c r="AW250" s="13" t="s">
        <v>33</v>
      </c>
      <c r="AX250" s="13" t="s">
        <v>84</v>
      </c>
      <c r="AY250" s="174" t="s">
        <v>135</v>
      </c>
    </row>
    <row r="251" spans="1:65" s="2" customFormat="1" ht="16.5" customHeight="1">
      <c r="A251" s="32"/>
      <c r="B251" s="157"/>
      <c r="C251" s="158" t="s">
        <v>376</v>
      </c>
      <c r="D251" s="158" t="s">
        <v>138</v>
      </c>
      <c r="E251" s="159" t="s">
        <v>377</v>
      </c>
      <c r="F251" s="160" t="s">
        <v>378</v>
      </c>
      <c r="G251" s="161" t="s">
        <v>331</v>
      </c>
      <c r="H251" s="162">
        <v>11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213</v>
      </c>
      <c r="AT251" s="170" t="s">
        <v>138</v>
      </c>
      <c r="AU251" s="170" t="s">
        <v>81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81</v>
      </c>
      <c r="BK251" s="171">
        <f>ROUND(I251*H251,2)</f>
        <v>0</v>
      </c>
      <c r="BL251" s="17" t="s">
        <v>213</v>
      </c>
      <c r="BM251" s="170" t="s">
        <v>379</v>
      </c>
    </row>
    <row r="252" spans="1:65" s="2" customFormat="1" ht="21.75" customHeight="1">
      <c r="A252" s="32"/>
      <c r="B252" s="157"/>
      <c r="C252" s="158" t="s">
        <v>380</v>
      </c>
      <c r="D252" s="158" t="s">
        <v>138</v>
      </c>
      <c r="E252" s="159" t="s">
        <v>381</v>
      </c>
      <c r="F252" s="160" t="s">
        <v>382</v>
      </c>
      <c r="G252" s="161" t="s">
        <v>268</v>
      </c>
      <c r="H252" s="162">
        <v>0.008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</v>
      </c>
      <c r="R252" s="168">
        <f>Q252*H252</f>
        <v>0</v>
      </c>
      <c r="S252" s="168">
        <v>0</v>
      </c>
      <c r="T252" s="16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213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213</v>
      </c>
      <c r="BM252" s="170" t="s">
        <v>383</v>
      </c>
    </row>
    <row r="253" spans="1:65" s="2" customFormat="1" ht="21.75" customHeight="1">
      <c r="A253" s="32"/>
      <c r="B253" s="157"/>
      <c r="C253" s="158" t="s">
        <v>384</v>
      </c>
      <c r="D253" s="158" t="s">
        <v>138</v>
      </c>
      <c r="E253" s="159" t="s">
        <v>385</v>
      </c>
      <c r="F253" s="160" t="s">
        <v>386</v>
      </c>
      <c r="G253" s="161" t="s">
        <v>268</v>
      </c>
      <c r="H253" s="162">
        <v>0.008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213</v>
      </c>
      <c r="BM253" s="170" t="s">
        <v>387</v>
      </c>
    </row>
    <row r="254" spans="2:63" s="12" customFormat="1" ht="22.9" customHeight="1">
      <c r="B254" s="144"/>
      <c r="D254" s="145" t="s">
        <v>75</v>
      </c>
      <c r="E254" s="155" t="s">
        <v>388</v>
      </c>
      <c r="F254" s="155" t="s">
        <v>389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SUM(P255:P265)</f>
        <v>0</v>
      </c>
      <c r="Q254" s="150"/>
      <c r="R254" s="151">
        <f>SUM(R255:R265)</f>
        <v>0.02018</v>
      </c>
      <c r="S254" s="150"/>
      <c r="T254" s="152">
        <f>SUM(T255:T265)</f>
        <v>0.0027999999999999995</v>
      </c>
      <c r="AR254" s="145" t="s">
        <v>81</v>
      </c>
      <c r="AT254" s="153" t="s">
        <v>75</v>
      </c>
      <c r="AU254" s="153" t="s">
        <v>84</v>
      </c>
      <c r="AY254" s="145" t="s">
        <v>135</v>
      </c>
      <c r="BK254" s="154">
        <f>SUM(BK255:BK265)</f>
        <v>0</v>
      </c>
    </row>
    <row r="255" spans="1:65" s="2" customFormat="1" ht="16.5" customHeight="1">
      <c r="A255" s="32"/>
      <c r="B255" s="157"/>
      <c r="C255" s="158" t="s">
        <v>193</v>
      </c>
      <c r="D255" s="158" t="s">
        <v>138</v>
      </c>
      <c r="E255" s="159" t="s">
        <v>390</v>
      </c>
      <c r="F255" s="160" t="s">
        <v>391</v>
      </c>
      <c r="G255" s="161" t="s">
        <v>331</v>
      </c>
      <c r="H255" s="162">
        <v>10</v>
      </c>
      <c r="I255" s="163"/>
      <c r="J255" s="164">
        <f aca="true" t="shared" si="10" ref="J255:J265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11" ref="P255:P265">O255*H255</f>
        <v>0</v>
      </c>
      <c r="Q255" s="168">
        <v>0</v>
      </c>
      <c r="R255" s="168">
        <f aca="true" t="shared" si="12" ref="R255:R265">Q255*H255</f>
        <v>0</v>
      </c>
      <c r="S255" s="168">
        <v>0.00028</v>
      </c>
      <c r="T255" s="169">
        <f aca="true" t="shared" si="13" ref="T255:T265">S255*H255</f>
        <v>0.0027999999999999995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213</v>
      </c>
      <c r="AT255" s="170" t="s">
        <v>138</v>
      </c>
      <c r="AU255" s="170" t="s">
        <v>81</v>
      </c>
      <c r="AY255" s="17" t="s">
        <v>135</v>
      </c>
      <c r="BE255" s="171">
        <f aca="true" t="shared" si="14" ref="BE255:BE265">IF(N255="základní",J255,0)</f>
        <v>0</v>
      </c>
      <c r="BF255" s="171">
        <f aca="true" t="shared" si="15" ref="BF255:BF265">IF(N255="snížená",J255,0)</f>
        <v>0</v>
      </c>
      <c r="BG255" s="171">
        <f aca="true" t="shared" si="16" ref="BG255:BG265">IF(N255="zákl. přenesená",J255,0)</f>
        <v>0</v>
      </c>
      <c r="BH255" s="171">
        <f aca="true" t="shared" si="17" ref="BH255:BH265">IF(N255="sníž. přenesená",J255,0)</f>
        <v>0</v>
      </c>
      <c r="BI255" s="171">
        <f aca="true" t="shared" si="18" ref="BI255:BI265">IF(N255="nulová",J255,0)</f>
        <v>0</v>
      </c>
      <c r="BJ255" s="17" t="s">
        <v>81</v>
      </c>
      <c r="BK255" s="171">
        <f aca="true" t="shared" si="19" ref="BK255:BK265">ROUND(I255*H255,2)</f>
        <v>0</v>
      </c>
      <c r="BL255" s="17" t="s">
        <v>213</v>
      </c>
      <c r="BM255" s="170" t="s">
        <v>392</v>
      </c>
    </row>
    <row r="256" spans="1:65" s="2" customFormat="1" ht="21.75" customHeight="1">
      <c r="A256" s="32"/>
      <c r="B256" s="157"/>
      <c r="C256" s="158" t="s">
        <v>393</v>
      </c>
      <c r="D256" s="158" t="s">
        <v>138</v>
      </c>
      <c r="E256" s="159" t="s">
        <v>394</v>
      </c>
      <c r="F256" s="160" t="s">
        <v>395</v>
      </c>
      <c r="G256" s="161" t="s">
        <v>331</v>
      </c>
      <c r="H256" s="162">
        <v>20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0.00042</v>
      </c>
      <c r="R256" s="168">
        <f t="shared" si="12"/>
        <v>0.008400000000000001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213</v>
      </c>
      <c r="AT256" s="170" t="s">
        <v>138</v>
      </c>
      <c r="AU256" s="170" t="s">
        <v>81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213</v>
      </c>
      <c r="BM256" s="170" t="s">
        <v>396</v>
      </c>
    </row>
    <row r="257" spans="1:65" s="2" customFormat="1" ht="21.75" customHeight="1">
      <c r="A257" s="32"/>
      <c r="B257" s="157"/>
      <c r="C257" s="196" t="s">
        <v>397</v>
      </c>
      <c r="D257" s="196" t="s">
        <v>219</v>
      </c>
      <c r="E257" s="197" t="s">
        <v>398</v>
      </c>
      <c r="F257" s="198" t="s">
        <v>399</v>
      </c>
      <c r="G257" s="199" t="s">
        <v>331</v>
      </c>
      <c r="H257" s="200">
        <v>7</v>
      </c>
      <c r="I257" s="201"/>
      <c r="J257" s="202">
        <f t="shared" si="1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11"/>
        <v>0</v>
      </c>
      <c r="Q257" s="168">
        <v>0.00011</v>
      </c>
      <c r="R257" s="168">
        <f t="shared" si="12"/>
        <v>0.0007700000000000001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298</v>
      </c>
      <c r="AT257" s="170" t="s">
        <v>219</v>
      </c>
      <c r="AU257" s="170" t="s">
        <v>81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213</v>
      </c>
      <c r="BM257" s="170" t="s">
        <v>400</v>
      </c>
    </row>
    <row r="258" spans="1:65" s="2" customFormat="1" ht="21.75" customHeight="1">
      <c r="A258" s="32"/>
      <c r="B258" s="157"/>
      <c r="C258" s="196" t="s">
        <v>401</v>
      </c>
      <c r="D258" s="196" t="s">
        <v>219</v>
      </c>
      <c r="E258" s="197" t="s">
        <v>402</v>
      </c>
      <c r="F258" s="198" t="s">
        <v>403</v>
      </c>
      <c r="G258" s="199" t="s">
        <v>331</v>
      </c>
      <c r="H258" s="200">
        <v>7</v>
      </c>
      <c r="I258" s="201"/>
      <c r="J258" s="202">
        <f t="shared" si="10"/>
        <v>0</v>
      </c>
      <c r="K258" s="203"/>
      <c r="L258" s="204"/>
      <c r="M258" s="205" t="s">
        <v>1</v>
      </c>
      <c r="N258" s="206" t="s">
        <v>42</v>
      </c>
      <c r="O258" s="58"/>
      <c r="P258" s="168">
        <f t="shared" si="11"/>
        <v>0</v>
      </c>
      <c r="Q258" s="168">
        <v>0.00017</v>
      </c>
      <c r="R258" s="168">
        <f t="shared" si="12"/>
        <v>0.00119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298</v>
      </c>
      <c r="AT258" s="170" t="s">
        <v>219</v>
      </c>
      <c r="AU258" s="170" t="s">
        <v>81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81</v>
      </c>
      <c r="BK258" s="171">
        <f t="shared" si="19"/>
        <v>0</v>
      </c>
      <c r="BL258" s="17" t="s">
        <v>213</v>
      </c>
      <c r="BM258" s="170" t="s">
        <v>404</v>
      </c>
    </row>
    <row r="259" spans="1:65" s="2" customFormat="1" ht="21.75" customHeight="1">
      <c r="A259" s="32"/>
      <c r="B259" s="157"/>
      <c r="C259" s="196" t="s">
        <v>405</v>
      </c>
      <c r="D259" s="196" t="s">
        <v>219</v>
      </c>
      <c r="E259" s="197" t="s">
        <v>406</v>
      </c>
      <c r="F259" s="198" t="s">
        <v>407</v>
      </c>
      <c r="G259" s="199" t="s">
        <v>331</v>
      </c>
      <c r="H259" s="200">
        <v>6</v>
      </c>
      <c r="I259" s="201"/>
      <c r="J259" s="202">
        <f t="shared" si="1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11"/>
        <v>0</v>
      </c>
      <c r="Q259" s="168">
        <v>0.00027</v>
      </c>
      <c r="R259" s="168">
        <f t="shared" si="12"/>
        <v>0.00162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298</v>
      </c>
      <c r="AT259" s="170" t="s">
        <v>219</v>
      </c>
      <c r="AU259" s="170" t="s">
        <v>81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81</v>
      </c>
      <c r="BK259" s="171">
        <f t="shared" si="19"/>
        <v>0</v>
      </c>
      <c r="BL259" s="17" t="s">
        <v>213</v>
      </c>
      <c r="BM259" s="170" t="s">
        <v>408</v>
      </c>
    </row>
    <row r="260" spans="1:65" s="2" customFormat="1" ht="21.75" customHeight="1">
      <c r="A260" s="32"/>
      <c r="B260" s="157"/>
      <c r="C260" s="158" t="s">
        <v>409</v>
      </c>
      <c r="D260" s="158" t="s">
        <v>138</v>
      </c>
      <c r="E260" s="159" t="s">
        <v>410</v>
      </c>
      <c r="F260" s="160" t="s">
        <v>411</v>
      </c>
      <c r="G260" s="161" t="s">
        <v>412</v>
      </c>
      <c r="H260" s="162">
        <v>1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0</v>
      </c>
      <c r="R260" s="168">
        <f t="shared" si="12"/>
        <v>0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138</v>
      </c>
      <c r="AU260" s="170" t="s">
        <v>81</v>
      </c>
      <c r="AY260" s="17" t="s">
        <v>135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81</v>
      </c>
      <c r="BK260" s="171">
        <f t="shared" si="19"/>
        <v>0</v>
      </c>
      <c r="BL260" s="17" t="s">
        <v>213</v>
      </c>
      <c r="BM260" s="170" t="s">
        <v>413</v>
      </c>
    </row>
    <row r="261" spans="1:65" s="2" customFormat="1" ht="21.75" customHeight="1">
      <c r="A261" s="32"/>
      <c r="B261" s="157"/>
      <c r="C261" s="158" t="s">
        <v>414</v>
      </c>
      <c r="D261" s="158" t="s">
        <v>138</v>
      </c>
      <c r="E261" s="159" t="s">
        <v>415</v>
      </c>
      <c r="F261" s="160" t="s">
        <v>416</v>
      </c>
      <c r="G261" s="161" t="s">
        <v>412</v>
      </c>
      <c r="H261" s="162">
        <v>1</v>
      </c>
      <c r="I261" s="163"/>
      <c r="J261" s="164">
        <f t="shared" si="1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11"/>
        <v>0</v>
      </c>
      <c r="Q261" s="168">
        <v>0</v>
      </c>
      <c r="R261" s="168">
        <f t="shared" si="12"/>
        <v>0</v>
      </c>
      <c r="S261" s="168">
        <v>0</v>
      </c>
      <c r="T261" s="16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138</v>
      </c>
      <c r="AU261" s="170" t="s">
        <v>81</v>
      </c>
      <c r="AY261" s="17" t="s">
        <v>135</v>
      </c>
      <c r="BE261" s="171">
        <f t="shared" si="14"/>
        <v>0</v>
      </c>
      <c r="BF261" s="171">
        <f t="shared" si="15"/>
        <v>0</v>
      </c>
      <c r="BG261" s="171">
        <f t="shared" si="16"/>
        <v>0</v>
      </c>
      <c r="BH261" s="171">
        <f t="shared" si="17"/>
        <v>0</v>
      </c>
      <c r="BI261" s="171">
        <f t="shared" si="18"/>
        <v>0</v>
      </c>
      <c r="BJ261" s="17" t="s">
        <v>81</v>
      </c>
      <c r="BK261" s="171">
        <f t="shared" si="19"/>
        <v>0</v>
      </c>
      <c r="BL261" s="17" t="s">
        <v>213</v>
      </c>
      <c r="BM261" s="170" t="s">
        <v>417</v>
      </c>
    </row>
    <row r="262" spans="1:65" s="2" customFormat="1" ht="21.75" customHeight="1">
      <c r="A262" s="32"/>
      <c r="B262" s="157"/>
      <c r="C262" s="158" t="s">
        <v>418</v>
      </c>
      <c r="D262" s="158" t="s">
        <v>138</v>
      </c>
      <c r="E262" s="159" t="s">
        <v>419</v>
      </c>
      <c r="F262" s="160" t="s">
        <v>420</v>
      </c>
      <c r="G262" s="161" t="s">
        <v>331</v>
      </c>
      <c r="H262" s="162">
        <v>20</v>
      </c>
      <c r="I262" s="163"/>
      <c r="J262" s="164">
        <f t="shared" si="1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11"/>
        <v>0</v>
      </c>
      <c r="Q262" s="168">
        <v>0.0004</v>
      </c>
      <c r="R262" s="168">
        <f t="shared" si="12"/>
        <v>0.008</v>
      </c>
      <c r="S262" s="168">
        <v>0</v>
      </c>
      <c r="T262" s="16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138</v>
      </c>
      <c r="AU262" s="170" t="s">
        <v>81</v>
      </c>
      <c r="AY262" s="17" t="s">
        <v>135</v>
      </c>
      <c r="BE262" s="171">
        <f t="shared" si="14"/>
        <v>0</v>
      </c>
      <c r="BF262" s="171">
        <f t="shared" si="15"/>
        <v>0</v>
      </c>
      <c r="BG262" s="171">
        <f t="shared" si="16"/>
        <v>0</v>
      </c>
      <c r="BH262" s="171">
        <f t="shared" si="17"/>
        <v>0</v>
      </c>
      <c r="BI262" s="171">
        <f t="shared" si="18"/>
        <v>0</v>
      </c>
      <c r="BJ262" s="17" t="s">
        <v>81</v>
      </c>
      <c r="BK262" s="171">
        <f t="shared" si="19"/>
        <v>0</v>
      </c>
      <c r="BL262" s="17" t="s">
        <v>213</v>
      </c>
      <c r="BM262" s="170" t="s">
        <v>421</v>
      </c>
    </row>
    <row r="263" spans="1:65" s="2" customFormat="1" ht="16.5" customHeight="1">
      <c r="A263" s="32"/>
      <c r="B263" s="157"/>
      <c r="C263" s="158" t="s">
        <v>422</v>
      </c>
      <c r="D263" s="158" t="s">
        <v>138</v>
      </c>
      <c r="E263" s="159" t="s">
        <v>423</v>
      </c>
      <c r="F263" s="160" t="s">
        <v>424</v>
      </c>
      <c r="G263" s="161" t="s">
        <v>331</v>
      </c>
      <c r="H263" s="162">
        <v>20</v>
      </c>
      <c r="I263" s="163"/>
      <c r="J263" s="164">
        <f t="shared" si="1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11"/>
        <v>0</v>
      </c>
      <c r="Q263" s="168">
        <v>1E-05</v>
      </c>
      <c r="R263" s="168">
        <f t="shared" si="12"/>
        <v>0.0002</v>
      </c>
      <c r="S263" s="168">
        <v>0</v>
      </c>
      <c r="T263" s="169">
        <f t="shared" si="1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213</v>
      </c>
      <c r="AT263" s="170" t="s">
        <v>138</v>
      </c>
      <c r="AU263" s="170" t="s">
        <v>81</v>
      </c>
      <c r="AY263" s="17" t="s">
        <v>135</v>
      </c>
      <c r="BE263" s="171">
        <f t="shared" si="14"/>
        <v>0</v>
      </c>
      <c r="BF263" s="171">
        <f t="shared" si="15"/>
        <v>0</v>
      </c>
      <c r="BG263" s="171">
        <f t="shared" si="16"/>
        <v>0</v>
      </c>
      <c r="BH263" s="171">
        <f t="shared" si="17"/>
        <v>0</v>
      </c>
      <c r="BI263" s="171">
        <f t="shared" si="18"/>
        <v>0</v>
      </c>
      <c r="BJ263" s="17" t="s">
        <v>81</v>
      </c>
      <c r="BK263" s="171">
        <f t="shared" si="19"/>
        <v>0</v>
      </c>
      <c r="BL263" s="17" t="s">
        <v>213</v>
      </c>
      <c r="BM263" s="170" t="s">
        <v>425</v>
      </c>
    </row>
    <row r="264" spans="1:65" s="2" customFormat="1" ht="21.75" customHeight="1">
      <c r="A264" s="32"/>
      <c r="B264" s="157"/>
      <c r="C264" s="158" t="s">
        <v>426</v>
      </c>
      <c r="D264" s="158" t="s">
        <v>138</v>
      </c>
      <c r="E264" s="159" t="s">
        <v>427</v>
      </c>
      <c r="F264" s="160" t="s">
        <v>428</v>
      </c>
      <c r="G264" s="161" t="s">
        <v>268</v>
      </c>
      <c r="H264" s="162">
        <v>0.02</v>
      </c>
      <c r="I264" s="163"/>
      <c r="J264" s="164">
        <f t="shared" si="1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11"/>
        <v>0</v>
      </c>
      <c r="Q264" s="168">
        <v>0</v>
      </c>
      <c r="R264" s="168">
        <f t="shared" si="12"/>
        <v>0</v>
      </c>
      <c r="S264" s="168">
        <v>0</v>
      </c>
      <c r="T264" s="169">
        <f t="shared" si="1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138</v>
      </c>
      <c r="AU264" s="170" t="s">
        <v>81</v>
      </c>
      <c r="AY264" s="17" t="s">
        <v>135</v>
      </c>
      <c r="BE264" s="171">
        <f t="shared" si="14"/>
        <v>0</v>
      </c>
      <c r="BF264" s="171">
        <f t="shared" si="15"/>
        <v>0</v>
      </c>
      <c r="BG264" s="171">
        <f t="shared" si="16"/>
        <v>0</v>
      </c>
      <c r="BH264" s="171">
        <f t="shared" si="17"/>
        <v>0</v>
      </c>
      <c r="BI264" s="171">
        <f t="shared" si="18"/>
        <v>0</v>
      </c>
      <c r="BJ264" s="17" t="s">
        <v>81</v>
      </c>
      <c r="BK264" s="171">
        <f t="shared" si="19"/>
        <v>0</v>
      </c>
      <c r="BL264" s="17" t="s">
        <v>213</v>
      </c>
      <c r="BM264" s="170" t="s">
        <v>429</v>
      </c>
    </row>
    <row r="265" spans="1:65" s="2" customFormat="1" ht="21.75" customHeight="1">
      <c r="A265" s="32"/>
      <c r="B265" s="157"/>
      <c r="C265" s="158" t="s">
        <v>430</v>
      </c>
      <c r="D265" s="158" t="s">
        <v>138</v>
      </c>
      <c r="E265" s="159" t="s">
        <v>431</v>
      </c>
      <c r="F265" s="160" t="s">
        <v>432</v>
      </c>
      <c r="G265" s="161" t="s">
        <v>268</v>
      </c>
      <c r="H265" s="162">
        <v>0.02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</v>
      </c>
      <c r="R265" s="168">
        <f t="shared" si="12"/>
        <v>0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138</v>
      </c>
      <c r="AU265" s="170" t="s">
        <v>81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81</v>
      </c>
      <c r="BK265" s="171">
        <f t="shared" si="19"/>
        <v>0</v>
      </c>
      <c r="BL265" s="17" t="s">
        <v>213</v>
      </c>
      <c r="BM265" s="170" t="s">
        <v>433</v>
      </c>
    </row>
    <row r="266" spans="2:63" s="12" customFormat="1" ht="22.9" customHeight="1">
      <c r="B266" s="144"/>
      <c r="D266" s="145" t="s">
        <v>75</v>
      </c>
      <c r="E266" s="155" t="s">
        <v>434</v>
      </c>
      <c r="F266" s="155" t="s">
        <v>435</v>
      </c>
      <c r="I266" s="147"/>
      <c r="J266" s="156">
        <f>BK266</f>
        <v>0</v>
      </c>
      <c r="L266" s="144"/>
      <c r="M266" s="149"/>
      <c r="N266" s="150"/>
      <c r="O266" s="150"/>
      <c r="P266" s="151">
        <f>SUM(P267:P277)</f>
        <v>0</v>
      </c>
      <c r="Q266" s="150"/>
      <c r="R266" s="151">
        <f>SUM(R267:R277)</f>
        <v>0.0031499999999999996</v>
      </c>
      <c r="S266" s="150"/>
      <c r="T266" s="152">
        <f>SUM(T267:T277)</f>
        <v>0.00645</v>
      </c>
      <c r="AR266" s="145" t="s">
        <v>81</v>
      </c>
      <c r="AT266" s="153" t="s">
        <v>75</v>
      </c>
      <c r="AU266" s="153" t="s">
        <v>84</v>
      </c>
      <c r="AY266" s="145" t="s">
        <v>135</v>
      </c>
      <c r="BK266" s="154">
        <f>SUM(BK267:BK277)</f>
        <v>0</v>
      </c>
    </row>
    <row r="267" spans="1:65" s="2" customFormat="1" ht="21.75" customHeight="1">
      <c r="A267" s="32"/>
      <c r="B267" s="157"/>
      <c r="C267" s="158" t="s">
        <v>436</v>
      </c>
      <c r="D267" s="158" t="s">
        <v>138</v>
      </c>
      <c r="E267" s="159" t="s">
        <v>437</v>
      </c>
      <c r="F267" s="160" t="s">
        <v>438</v>
      </c>
      <c r="G267" s="161" t="s">
        <v>331</v>
      </c>
      <c r="H267" s="162">
        <v>3</v>
      </c>
      <c r="I267" s="163"/>
      <c r="J267" s="164">
        <f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>O267*H267</f>
        <v>0</v>
      </c>
      <c r="Q267" s="168">
        <v>0.00011</v>
      </c>
      <c r="R267" s="168">
        <f>Q267*H267</f>
        <v>0.00033</v>
      </c>
      <c r="S267" s="168">
        <v>0.00215</v>
      </c>
      <c r="T267" s="169">
        <f>S267*H267</f>
        <v>0.00645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213</v>
      </c>
      <c r="AT267" s="170" t="s">
        <v>138</v>
      </c>
      <c r="AU267" s="170" t="s">
        <v>81</v>
      </c>
      <c r="AY267" s="17" t="s">
        <v>135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7" t="s">
        <v>81</v>
      </c>
      <c r="BK267" s="171">
        <f>ROUND(I267*H267,2)</f>
        <v>0</v>
      </c>
      <c r="BL267" s="17" t="s">
        <v>213</v>
      </c>
      <c r="BM267" s="170" t="s">
        <v>439</v>
      </c>
    </row>
    <row r="268" spans="1:65" s="2" customFormat="1" ht="21.75" customHeight="1">
      <c r="A268" s="32"/>
      <c r="B268" s="157"/>
      <c r="C268" s="158" t="s">
        <v>440</v>
      </c>
      <c r="D268" s="158" t="s">
        <v>138</v>
      </c>
      <c r="E268" s="159" t="s">
        <v>441</v>
      </c>
      <c r="F268" s="160" t="s">
        <v>442</v>
      </c>
      <c r="G268" s="161" t="s">
        <v>331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0.0006</v>
      </c>
      <c r="R268" s="168">
        <f>Q268*H268</f>
        <v>0.0006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213</v>
      </c>
      <c r="AT268" s="170" t="s">
        <v>138</v>
      </c>
      <c r="AU268" s="170" t="s">
        <v>81</v>
      </c>
      <c r="AY268" s="17" t="s">
        <v>135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81</v>
      </c>
      <c r="BK268" s="171">
        <f>ROUND(I268*H268,2)</f>
        <v>0</v>
      </c>
      <c r="BL268" s="17" t="s">
        <v>213</v>
      </c>
      <c r="BM268" s="170" t="s">
        <v>443</v>
      </c>
    </row>
    <row r="269" spans="2:51" s="15" customFormat="1" ht="11.25">
      <c r="B269" s="189"/>
      <c r="D269" s="173" t="s">
        <v>144</v>
      </c>
      <c r="E269" s="190" t="s">
        <v>1</v>
      </c>
      <c r="F269" s="191" t="s">
        <v>444</v>
      </c>
      <c r="H269" s="190" t="s">
        <v>1</v>
      </c>
      <c r="I269" s="192"/>
      <c r="L269" s="189"/>
      <c r="M269" s="193"/>
      <c r="N269" s="194"/>
      <c r="O269" s="194"/>
      <c r="P269" s="194"/>
      <c r="Q269" s="194"/>
      <c r="R269" s="194"/>
      <c r="S269" s="194"/>
      <c r="T269" s="195"/>
      <c r="AT269" s="190" t="s">
        <v>144</v>
      </c>
      <c r="AU269" s="190" t="s">
        <v>81</v>
      </c>
      <c r="AV269" s="15" t="s">
        <v>84</v>
      </c>
      <c r="AW269" s="15" t="s">
        <v>33</v>
      </c>
      <c r="AX269" s="15" t="s">
        <v>76</v>
      </c>
      <c r="AY269" s="190" t="s">
        <v>135</v>
      </c>
    </row>
    <row r="270" spans="2:51" s="13" customFormat="1" ht="11.25">
      <c r="B270" s="172"/>
      <c r="D270" s="173" t="s">
        <v>144</v>
      </c>
      <c r="E270" s="174" t="s">
        <v>1</v>
      </c>
      <c r="F270" s="175" t="s">
        <v>84</v>
      </c>
      <c r="H270" s="176">
        <v>1</v>
      </c>
      <c r="I270" s="177"/>
      <c r="L270" s="172"/>
      <c r="M270" s="178"/>
      <c r="N270" s="179"/>
      <c r="O270" s="179"/>
      <c r="P270" s="179"/>
      <c r="Q270" s="179"/>
      <c r="R270" s="179"/>
      <c r="S270" s="179"/>
      <c r="T270" s="180"/>
      <c r="AT270" s="174" t="s">
        <v>144</v>
      </c>
      <c r="AU270" s="174" t="s">
        <v>81</v>
      </c>
      <c r="AV270" s="13" t="s">
        <v>81</v>
      </c>
      <c r="AW270" s="13" t="s">
        <v>33</v>
      </c>
      <c r="AX270" s="13" t="s">
        <v>84</v>
      </c>
      <c r="AY270" s="174" t="s">
        <v>135</v>
      </c>
    </row>
    <row r="271" spans="1:65" s="2" customFormat="1" ht="21.75" customHeight="1">
      <c r="A271" s="32"/>
      <c r="B271" s="157"/>
      <c r="C271" s="158" t="s">
        <v>445</v>
      </c>
      <c r="D271" s="158" t="s">
        <v>138</v>
      </c>
      <c r="E271" s="159" t="s">
        <v>446</v>
      </c>
      <c r="F271" s="160" t="s">
        <v>447</v>
      </c>
      <c r="G271" s="161" t="s">
        <v>331</v>
      </c>
      <c r="H271" s="162">
        <v>3</v>
      </c>
      <c r="I271" s="163"/>
      <c r="J271" s="164">
        <f aca="true" t="shared" si="20" ref="J271:J277">ROUND(I271*H271,2)</f>
        <v>0</v>
      </c>
      <c r="K271" s="165"/>
      <c r="L271" s="33"/>
      <c r="M271" s="166" t="s">
        <v>1</v>
      </c>
      <c r="N271" s="167" t="s">
        <v>42</v>
      </c>
      <c r="O271" s="58"/>
      <c r="P271" s="168">
        <f aca="true" t="shared" si="21" ref="P271:P277">O271*H271</f>
        <v>0</v>
      </c>
      <c r="Q271" s="168">
        <v>0.00054</v>
      </c>
      <c r="R271" s="168">
        <f aca="true" t="shared" si="22" ref="R271:R277">Q271*H271</f>
        <v>0.00162</v>
      </c>
      <c r="S271" s="168">
        <v>0</v>
      </c>
      <c r="T271" s="169">
        <f aca="true" t="shared" si="23" ref="T271:T277"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138</v>
      </c>
      <c r="AU271" s="170" t="s">
        <v>81</v>
      </c>
      <c r="AY271" s="17" t="s">
        <v>135</v>
      </c>
      <c r="BE271" s="171">
        <f aca="true" t="shared" si="24" ref="BE271:BE277">IF(N271="základní",J271,0)</f>
        <v>0</v>
      </c>
      <c r="BF271" s="171">
        <f aca="true" t="shared" si="25" ref="BF271:BF277">IF(N271="snížená",J271,0)</f>
        <v>0</v>
      </c>
      <c r="BG271" s="171">
        <f aca="true" t="shared" si="26" ref="BG271:BG277">IF(N271="zákl. přenesená",J271,0)</f>
        <v>0</v>
      </c>
      <c r="BH271" s="171">
        <f aca="true" t="shared" si="27" ref="BH271:BH277">IF(N271="sníž. přenesená",J271,0)</f>
        <v>0</v>
      </c>
      <c r="BI271" s="171">
        <f aca="true" t="shared" si="28" ref="BI271:BI277">IF(N271="nulová",J271,0)</f>
        <v>0</v>
      </c>
      <c r="BJ271" s="17" t="s">
        <v>81</v>
      </c>
      <c r="BK271" s="171">
        <f aca="true" t="shared" si="29" ref="BK271:BK277">ROUND(I271*H271,2)</f>
        <v>0</v>
      </c>
      <c r="BL271" s="17" t="s">
        <v>213</v>
      </c>
      <c r="BM271" s="170" t="s">
        <v>448</v>
      </c>
    </row>
    <row r="272" spans="1:65" s="2" customFormat="1" ht="21.75" customHeight="1">
      <c r="A272" s="32"/>
      <c r="B272" s="157"/>
      <c r="C272" s="158" t="s">
        <v>449</v>
      </c>
      <c r="D272" s="158" t="s">
        <v>138</v>
      </c>
      <c r="E272" s="159" t="s">
        <v>450</v>
      </c>
      <c r="F272" s="160" t="s">
        <v>451</v>
      </c>
      <c r="G272" s="161" t="s">
        <v>412</v>
      </c>
      <c r="H272" s="162">
        <v>1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0.0006</v>
      </c>
      <c r="R272" s="168">
        <f t="shared" si="22"/>
        <v>0.0006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138</v>
      </c>
      <c r="AU272" s="170" t="s">
        <v>81</v>
      </c>
      <c r="AY272" s="17" t="s">
        <v>135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81</v>
      </c>
      <c r="BK272" s="171">
        <f t="shared" si="29"/>
        <v>0</v>
      </c>
      <c r="BL272" s="17" t="s">
        <v>213</v>
      </c>
      <c r="BM272" s="170" t="s">
        <v>452</v>
      </c>
    </row>
    <row r="273" spans="1:65" s="2" customFormat="1" ht="16.5" customHeight="1">
      <c r="A273" s="32"/>
      <c r="B273" s="157"/>
      <c r="C273" s="158" t="s">
        <v>453</v>
      </c>
      <c r="D273" s="158" t="s">
        <v>138</v>
      </c>
      <c r="E273" s="159" t="s">
        <v>454</v>
      </c>
      <c r="F273" s="160" t="s">
        <v>455</v>
      </c>
      <c r="G273" s="161" t="s">
        <v>216</v>
      </c>
      <c r="H273" s="162">
        <v>2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138</v>
      </c>
      <c r="AU273" s="170" t="s">
        <v>81</v>
      </c>
      <c r="AY273" s="17" t="s">
        <v>135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81</v>
      </c>
      <c r="BK273" s="171">
        <f t="shared" si="29"/>
        <v>0</v>
      </c>
      <c r="BL273" s="17" t="s">
        <v>213</v>
      </c>
      <c r="BM273" s="170" t="s">
        <v>456</v>
      </c>
    </row>
    <row r="274" spans="1:65" s="2" customFormat="1" ht="16.5" customHeight="1">
      <c r="A274" s="32"/>
      <c r="B274" s="157"/>
      <c r="C274" s="158" t="s">
        <v>457</v>
      </c>
      <c r="D274" s="158" t="s">
        <v>138</v>
      </c>
      <c r="E274" s="159" t="s">
        <v>458</v>
      </c>
      <c r="F274" s="160" t="s">
        <v>459</v>
      </c>
      <c r="G274" s="161" t="s">
        <v>331</v>
      </c>
      <c r="H274" s="162">
        <v>3</v>
      </c>
      <c r="I274" s="163"/>
      <c r="J274" s="164">
        <f t="shared" si="2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21"/>
        <v>0</v>
      </c>
      <c r="Q274" s="168">
        <v>0</v>
      </c>
      <c r="R274" s="168">
        <f t="shared" si="22"/>
        <v>0</v>
      </c>
      <c r="S274" s="168">
        <v>0</v>
      </c>
      <c r="T274" s="169">
        <f t="shared" si="2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138</v>
      </c>
      <c r="AU274" s="170" t="s">
        <v>81</v>
      </c>
      <c r="AY274" s="17" t="s">
        <v>135</v>
      </c>
      <c r="BE274" s="171">
        <f t="shared" si="24"/>
        <v>0</v>
      </c>
      <c r="BF274" s="171">
        <f t="shared" si="25"/>
        <v>0</v>
      </c>
      <c r="BG274" s="171">
        <f t="shared" si="26"/>
        <v>0</v>
      </c>
      <c r="BH274" s="171">
        <f t="shared" si="27"/>
        <v>0</v>
      </c>
      <c r="BI274" s="171">
        <f t="shared" si="28"/>
        <v>0</v>
      </c>
      <c r="BJ274" s="17" t="s">
        <v>81</v>
      </c>
      <c r="BK274" s="171">
        <f t="shared" si="29"/>
        <v>0</v>
      </c>
      <c r="BL274" s="17" t="s">
        <v>213</v>
      </c>
      <c r="BM274" s="170" t="s">
        <v>460</v>
      </c>
    </row>
    <row r="275" spans="1:65" s="2" customFormat="1" ht="16.5" customHeight="1">
      <c r="A275" s="32"/>
      <c r="B275" s="157"/>
      <c r="C275" s="158" t="s">
        <v>461</v>
      </c>
      <c r="D275" s="158" t="s">
        <v>138</v>
      </c>
      <c r="E275" s="159" t="s">
        <v>462</v>
      </c>
      <c r="F275" s="160" t="s">
        <v>463</v>
      </c>
      <c r="G275" s="161" t="s">
        <v>216</v>
      </c>
      <c r="H275" s="162">
        <v>1</v>
      </c>
      <c r="I275" s="163"/>
      <c r="J275" s="164">
        <f t="shared" si="2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21"/>
        <v>0</v>
      </c>
      <c r="Q275" s="168">
        <v>0</v>
      </c>
      <c r="R275" s="168">
        <f t="shared" si="22"/>
        <v>0</v>
      </c>
      <c r="S275" s="168">
        <v>0</v>
      </c>
      <c r="T275" s="169">
        <f t="shared" si="2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213</v>
      </c>
      <c r="AT275" s="170" t="s">
        <v>138</v>
      </c>
      <c r="AU275" s="170" t="s">
        <v>81</v>
      </c>
      <c r="AY275" s="17" t="s">
        <v>135</v>
      </c>
      <c r="BE275" s="171">
        <f t="shared" si="24"/>
        <v>0</v>
      </c>
      <c r="BF275" s="171">
        <f t="shared" si="25"/>
        <v>0</v>
      </c>
      <c r="BG275" s="171">
        <f t="shared" si="26"/>
        <v>0</v>
      </c>
      <c r="BH275" s="171">
        <f t="shared" si="27"/>
        <v>0</v>
      </c>
      <c r="BI275" s="171">
        <f t="shared" si="28"/>
        <v>0</v>
      </c>
      <c r="BJ275" s="17" t="s">
        <v>81</v>
      </c>
      <c r="BK275" s="171">
        <f t="shared" si="29"/>
        <v>0</v>
      </c>
      <c r="BL275" s="17" t="s">
        <v>213</v>
      </c>
      <c r="BM275" s="170" t="s">
        <v>464</v>
      </c>
    </row>
    <row r="276" spans="1:65" s="2" customFormat="1" ht="21.75" customHeight="1">
      <c r="A276" s="32"/>
      <c r="B276" s="157"/>
      <c r="C276" s="158" t="s">
        <v>465</v>
      </c>
      <c r="D276" s="158" t="s">
        <v>138</v>
      </c>
      <c r="E276" s="159" t="s">
        <v>466</v>
      </c>
      <c r="F276" s="160" t="s">
        <v>467</v>
      </c>
      <c r="G276" s="161" t="s">
        <v>268</v>
      </c>
      <c r="H276" s="162">
        <v>0.003</v>
      </c>
      <c r="I276" s="163"/>
      <c r="J276" s="164">
        <f t="shared" si="2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21"/>
        <v>0</v>
      </c>
      <c r="Q276" s="168">
        <v>0</v>
      </c>
      <c r="R276" s="168">
        <f t="shared" si="22"/>
        <v>0</v>
      </c>
      <c r="S276" s="168">
        <v>0</v>
      </c>
      <c r="T276" s="169">
        <f t="shared" si="2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138</v>
      </c>
      <c r="AU276" s="170" t="s">
        <v>81</v>
      </c>
      <c r="AY276" s="17" t="s">
        <v>135</v>
      </c>
      <c r="BE276" s="171">
        <f t="shared" si="24"/>
        <v>0</v>
      </c>
      <c r="BF276" s="171">
        <f t="shared" si="25"/>
        <v>0</v>
      </c>
      <c r="BG276" s="171">
        <f t="shared" si="26"/>
        <v>0</v>
      </c>
      <c r="BH276" s="171">
        <f t="shared" si="27"/>
        <v>0</v>
      </c>
      <c r="BI276" s="171">
        <f t="shared" si="28"/>
        <v>0</v>
      </c>
      <c r="BJ276" s="17" t="s">
        <v>81</v>
      </c>
      <c r="BK276" s="171">
        <f t="shared" si="29"/>
        <v>0</v>
      </c>
      <c r="BL276" s="17" t="s">
        <v>213</v>
      </c>
      <c r="BM276" s="170" t="s">
        <v>468</v>
      </c>
    </row>
    <row r="277" spans="1:65" s="2" customFormat="1" ht="21.75" customHeight="1">
      <c r="A277" s="32"/>
      <c r="B277" s="157"/>
      <c r="C277" s="158" t="s">
        <v>469</v>
      </c>
      <c r="D277" s="158" t="s">
        <v>138</v>
      </c>
      <c r="E277" s="159" t="s">
        <v>470</v>
      </c>
      <c r="F277" s="160" t="s">
        <v>471</v>
      </c>
      <c r="G277" s="161" t="s">
        <v>268</v>
      </c>
      <c r="H277" s="162">
        <v>0.003</v>
      </c>
      <c r="I277" s="163"/>
      <c r="J277" s="164">
        <f t="shared" si="2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21"/>
        <v>0</v>
      </c>
      <c r="Q277" s="168">
        <v>0</v>
      </c>
      <c r="R277" s="168">
        <f t="shared" si="22"/>
        <v>0</v>
      </c>
      <c r="S277" s="168">
        <v>0</v>
      </c>
      <c r="T277" s="169">
        <f t="shared" si="2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138</v>
      </c>
      <c r="AU277" s="170" t="s">
        <v>81</v>
      </c>
      <c r="AY277" s="17" t="s">
        <v>135</v>
      </c>
      <c r="BE277" s="171">
        <f t="shared" si="24"/>
        <v>0</v>
      </c>
      <c r="BF277" s="171">
        <f t="shared" si="25"/>
        <v>0</v>
      </c>
      <c r="BG277" s="171">
        <f t="shared" si="26"/>
        <v>0</v>
      </c>
      <c r="BH277" s="171">
        <f t="shared" si="27"/>
        <v>0</v>
      </c>
      <c r="BI277" s="171">
        <f t="shared" si="28"/>
        <v>0</v>
      </c>
      <c r="BJ277" s="17" t="s">
        <v>81</v>
      </c>
      <c r="BK277" s="171">
        <f t="shared" si="29"/>
        <v>0</v>
      </c>
      <c r="BL277" s="17" t="s">
        <v>213</v>
      </c>
      <c r="BM277" s="170" t="s">
        <v>472</v>
      </c>
    </row>
    <row r="278" spans="2:63" s="12" customFormat="1" ht="22.9" customHeight="1">
      <c r="B278" s="144"/>
      <c r="D278" s="145" t="s">
        <v>75</v>
      </c>
      <c r="E278" s="155" t="s">
        <v>473</v>
      </c>
      <c r="F278" s="155" t="s">
        <v>474</v>
      </c>
      <c r="I278" s="147"/>
      <c r="J278" s="156">
        <f>BK278</f>
        <v>0</v>
      </c>
      <c r="L278" s="144"/>
      <c r="M278" s="149"/>
      <c r="N278" s="150"/>
      <c r="O278" s="150"/>
      <c r="P278" s="151">
        <f>SUM(P279:P297)</f>
        <v>0</v>
      </c>
      <c r="Q278" s="150"/>
      <c r="R278" s="151">
        <f>SUM(R279:R297)</f>
        <v>0.06421</v>
      </c>
      <c r="S278" s="150"/>
      <c r="T278" s="152">
        <f>SUM(T279:T297)</f>
        <v>0.07775</v>
      </c>
      <c r="AR278" s="145" t="s">
        <v>81</v>
      </c>
      <c r="AT278" s="153" t="s">
        <v>75</v>
      </c>
      <c r="AU278" s="153" t="s">
        <v>84</v>
      </c>
      <c r="AY278" s="145" t="s">
        <v>135</v>
      </c>
      <c r="BK278" s="154">
        <f>SUM(BK279:BK297)</f>
        <v>0</v>
      </c>
    </row>
    <row r="279" spans="1:65" s="2" customFormat="1" ht="16.5" customHeight="1">
      <c r="A279" s="32"/>
      <c r="B279" s="157"/>
      <c r="C279" s="158" t="s">
        <v>475</v>
      </c>
      <c r="D279" s="158" t="s">
        <v>138</v>
      </c>
      <c r="E279" s="159" t="s">
        <v>476</v>
      </c>
      <c r="F279" s="160" t="s">
        <v>477</v>
      </c>
      <c r="G279" s="161" t="s">
        <v>412</v>
      </c>
      <c r="H279" s="162">
        <v>1</v>
      </c>
      <c r="I279" s="163"/>
      <c r="J279" s="164">
        <f aca="true" t="shared" si="30" ref="J279:J297"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 aca="true" t="shared" si="31" ref="P279:P297">O279*H279</f>
        <v>0</v>
      </c>
      <c r="Q279" s="168">
        <v>0</v>
      </c>
      <c r="R279" s="168">
        <f aca="true" t="shared" si="32" ref="R279:R297">Q279*H279</f>
        <v>0</v>
      </c>
      <c r="S279" s="168">
        <v>0.01933</v>
      </c>
      <c r="T279" s="169">
        <f aca="true" t="shared" si="33" ref="T279:T297">S279*H279</f>
        <v>0.01933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213</v>
      </c>
      <c r="AT279" s="170" t="s">
        <v>138</v>
      </c>
      <c r="AU279" s="170" t="s">
        <v>81</v>
      </c>
      <c r="AY279" s="17" t="s">
        <v>135</v>
      </c>
      <c r="BE279" s="171">
        <f aca="true" t="shared" si="34" ref="BE279:BE297">IF(N279="základní",J279,0)</f>
        <v>0</v>
      </c>
      <c r="BF279" s="171">
        <f aca="true" t="shared" si="35" ref="BF279:BF297">IF(N279="snížená",J279,0)</f>
        <v>0</v>
      </c>
      <c r="BG279" s="171">
        <f aca="true" t="shared" si="36" ref="BG279:BG297">IF(N279="zákl. přenesená",J279,0)</f>
        <v>0</v>
      </c>
      <c r="BH279" s="171">
        <f aca="true" t="shared" si="37" ref="BH279:BH297">IF(N279="sníž. přenesená",J279,0)</f>
        <v>0</v>
      </c>
      <c r="BI279" s="171">
        <f aca="true" t="shared" si="38" ref="BI279:BI297">IF(N279="nulová",J279,0)</f>
        <v>0</v>
      </c>
      <c r="BJ279" s="17" t="s">
        <v>81</v>
      </c>
      <c r="BK279" s="171">
        <f aca="true" t="shared" si="39" ref="BK279:BK297">ROUND(I279*H279,2)</f>
        <v>0</v>
      </c>
      <c r="BL279" s="17" t="s">
        <v>213</v>
      </c>
      <c r="BM279" s="170" t="s">
        <v>478</v>
      </c>
    </row>
    <row r="280" spans="1:65" s="2" customFormat="1" ht="21.75" customHeight="1">
      <c r="A280" s="32"/>
      <c r="B280" s="157"/>
      <c r="C280" s="158" t="s">
        <v>479</v>
      </c>
      <c r="D280" s="158" t="s">
        <v>138</v>
      </c>
      <c r="E280" s="159" t="s">
        <v>480</v>
      </c>
      <c r="F280" s="160" t="s">
        <v>481</v>
      </c>
      <c r="G280" s="161" t="s">
        <v>412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0.01382</v>
      </c>
      <c r="R280" s="168">
        <f t="shared" si="32"/>
        <v>0.01382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213</v>
      </c>
      <c r="BM280" s="170" t="s">
        <v>482</v>
      </c>
    </row>
    <row r="281" spans="1:65" s="2" customFormat="1" ht="16.5" customHeight="1">
      <c r="A281" s="32"/>
      <c r="B281" s="157"/>
      <c r="C281" s="158" t="s">
        <v>483</v>
      </c>
      <c r="D281" s="158" t="s">
        <v>138</v>
      </c>
      <c r="E281" s="159" t="s">
        <v>484</v>
      </c>
      <c r="F281" s="160" t="s">
        <v>485</v>
      </c>
      <c r="G281" s="161" t="s">
        <v>412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0.01946</v>
      </c>
      <c r="T281" s="169">
        <f t="shared" si="33"/>
        <v>0.01946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213</v>
      </c>
      <c r="BM281" s="170" t="s">
        <v>486</v>
      </c>
    </row>
    <row r="282" spans="1:65" s="2" customFormat="1" ht="21.75" customHeight="1">
      <c r="A282" s="32"/>
      <c r="B282" s="157"/>
      <c r="C282" s="158" t="s">
        <v>487</v>
      </c>
      <c r="D282" s="158" t="s">
        <v>138</v>
      </c>
      <c r="E282" s="159" t="s">
        <v>488</v>
      </c>
      <c r="F282" s="160" t="s">
        <v>489</v>
      </c>
      <c r="G282" s="161" t="s">
        <v>412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0.01375</v>
      </c>
      <c r="R282" s="168">
        <f t="shared" si="32"/>
        <v>0.01375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213</v>
      </c>
      <c r="BM282" s="170" t="s">
        <v>490</v>
      </c>
    </row>
    <row r="283" spans="1:65" s="2" customFormat="1" ht="16.5" customHeight="1">
      <c r="A283" s="32"/>
      <c r="B283" s="157"/>
      <c r="C283" s="158" t="s">
        <v>491</v>
      </c>
      <c r="D283" s="158" t="s">
        <v>138</v>
      </c>
      <c r="E283" s="159" t="s">
        <v>492</v>
      </c>
      <c r="F283" s="160" t="s">
        <v>493</v>
      </c>
      <c r="G283" s="161" t="s">
        <v>412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0.0329</v>
      </c>
      <c r="T283" s="169">
        <f t="shared" si="33"/>
        <v>0.0329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138</v>
      </c>
      <c r="AU283" s="170" t="s">
        <v>81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213</v>
      </c>
      <c r="BM283" s="170" t="s">
        <v>494</v>
      </c>
    </row>
    <row r="284" spans="1:65" s="2" customFormat="1" ht="21.75" customHeight="1">
      <c r="A284" s="32"/>
      <c r="B284" s="157"/>
      <c r="C284" s="158" t="s">
        <v>495</v>
      </c>
      <c r="D284" s="158" t="s">
        <v>138</v>
      </c>
      <c r="E284" s="159" t="s">
        <v>496</v>
      </c>
      <c r="F284" s="160" t="s">
        <v>497</v>
      </c>
      <c r="G284" s="161" t="s">
        <v>412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0.01534</v>
      </c>
      <c r="R284" s="168">
        <f t="shared" si="32"/>
        <v>0.01534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138</v>
      </c>
      <c r="AU284" s="170" t="s">
        <v>81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213</v>
      </c>
      <c r="BM284" s="170" t="s">
        <v>498</v>
      </c>
    </row>
    <row r="285" spans="1:65" s="2" customFormat="1" ht="21.75" customHeight="1">
      <c r="A285" s="32"/>
      <c r="B285" s="157"/>
      <c r="C285" s="196" t="s">
        <v>499</v>
      </c>
      <c r="D285" s="196" t="s">
        <v>219</v>
      </c>
      <c r="E285" s="197" t="s">
        <v>500</v>
      </c>
      <c r="F285" s="198" t="s">
        <v>501</v>
      </c>
      <c r="G285" s="199" t="s">
        <v>216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0.0025</v>
      </c>
      <c r="R285" s="168">
        <f t="shared" si="32"/>
        <v>0.0025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298</v>
      </c>
      <c r="AT285" s="170" t="s">
        <v>219</v>
      </c>
      <c r="AU285" s="170" t="s">
        <v>81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213</v>
      </c>
      <c r="BM285" s="170" t="s">
        <v>502</v>
      </c>
    </row>
    <row r="286" spans="1:65" s="2" customFormat="1" ht="21.75" customHeight="1">
      <c r="A286" s="32"/>
      <c r="B286" s="157"/>
      <c r="C286" s="196" t="s">
        <v>503</v>
      </c>
      <c r="D286" s="196" t="s">
        <v>219</v>
      </c>
      <c r="E286" s="197" t="s">
        <v>504</v>
      </c>
      <c r="F286" s="198" t="s">
        <v>505</v>
      </c>
      <c r="G286" s="199" t="s">
        <v>216</v>
      </c>
      <c r="H286" s="200">
        <v>1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0.0035</v>
      </c>
      <c r="R286" s="168">
        <f t="shared" si="32"/>
        <v>0.0035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298</v>
      </c>
      <c r="AT286" s="170" t="s">
        <v>219</v>
      </c>
      <c r="AU286" s="170" t="s">
        <v>81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213</v>
      </c>
      <c r="BM286" s="170" t="s">
        <v>506</v>
      </c>
    </row>
    <row r="287" spans="1:65" s="2" customFormat="1" ht="16.5" customHeight="1">
      <c r="A287" s="32"/>
      <c r="B287" s="157"/>
      <c r="C287" s="196" t="s">
        <v>507</v>
      </c>
      <c r="D287" s="196" t="s">
        <v>219</v>
      </c>
      <c r="E287" s="197" t="s">
        <v>508</v>
      </c>
      <c r="F287" s="198" t="s">
        <v>509</v>
      </c>
      <c r="G287" s="199" t="s">
        <v>216</v>
      </c>
      <c r="H287" s="200">
        <v>1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0.0013</v>
      </c>
      <c r="R287" s="168">
        <f t="shared" si="32"/>
        <v>0.0013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298</v>
      </c>
      <c r="AT287" s="170" t="s">
        <v>219</v>
      </c>
      <c r="AU287" s="170" t="s">
        <v>81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213</v>
      </c>
      <c r="BM287" s="170" t="s">
        <v>510</v>
      </c>
    </row>
    <row r="288" spans="1:65" s="2" customFormat="1" ht="16.5" customHeight="1">
      <c r="A288" s="32"/>
      <c r="B288" s="157"/>
      <c r="C288" s="158" t="s">
        <v>511</v>
      </c>
      <c r="D288" s="158" t="s">
        <v>138</v>
      </c>
      <c r="E288" s="159" t="s">
        <v>512</v>
      </c>
      <c r="F288" s="160" t="s">
        <v>513</v>
      </c>
      <c r="G288" s="161" t="s">
        <v>216</v>
      </c>
      <c r="H288" s="162">
        <v>6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0.00049</v>
      </c>
      <c r="T288" s="169">
        <f t="shared" si="33"/>
        <v>0.00294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138</v>
      </c>
      <c r="AU288" s="170" t="s">
        <v>81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213</v>
      </c>
      <c r="BM288" s="170" t="s">
        <v>514</v>
      </c>
    </row>
    <row r="289" spans="1:65" s="2" customFormat="1" ht="16.5" customHeight="1">
      <c r="A289" s="32"/>
      <c r="B289" s="157"/>
      <c r="C289" s="158" t="s">
        <v>515</v>
      </c>
      <c r="D289" s="158" t="s">
        <v>138</v>
      </c>
      <c r="E289" s="159" t="s">
        <v>516</v>
      </c>
      <c r="F289" s="160" t="s">
        <v>517</v>
      </c>
      <c r="G289" s="161" t="s">
        <v>412</v>
      </c>
      <c r="H289" s="162">
        <v>6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0.00189</v>
      </c>
      <c r="R289" s="168">
        <f t="shared" si="32"/>
        <v>0.01134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213</v>
      </c>
      <c r="AT289" s="170" t="s">
        <v>138</v>
      </c>
      <c r="AU289" s="170" t="s">
        <v>81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213</v>
      </c>
      <c r="BM289" s="170" t="s">
        <v>518</v>
      </c>
    </row>
    <row r="290" spans="1:65" s="2" customFormat="1" ht="16.5" customHeight="1">
      <c r="A290" s="32"/>
      <c r="B290" s="157"/>
      <c r="C290" s="158" t="s">
        <v>519</v>
      </c>
      <c r="D290" s="158" t="s">
        <v>138</v>
      </c>
      <c r="E290" s="159" t="s">
        <v>520</v>
      </c>
      <c r="F290" s="160" t="s">
        <v>521</v>
      </c>
      <c r="G290" s="161" t="s">
        <v>412</v>
      </c>
      <c r="H290" s="162">
        <v>2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0.00156</v>
      </c>
      <c r="T290" s="169">
        <f t="shared" si="33"/>
        <v>0.00312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213</v>
      </c>
      <c r="AT290" s="170" t="s">
        <v>138</v>
      </c>
      <c r="AU290" s="170" t="s">
        <v>81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81</v>
      </c>
      <c r="BK290" s="171">
        <f t="shared" si="39"/>
        <v>0</v>
      </c>
      <c r="BL290" s="17" t="s">
        <v>213</v>
      </c>
      <c r="BM290" s="170" t="s">
        <v>522</v>
      </c>
    </row>
    <row r="291" spans="1:65" s="2" customFormat="1" ht="16.5" customHeight="1">
      <c r="A291" s="32"/>
      <c r="B291" s="157"/>
      <c r="C291" s="158" t="s">
        <v>523</v>
      </c>
      <c r="D291" s="158" t="s">
        <v>138</v>
      </c>
      <c r="E291" s="159" t="s">
        <v>524</v>
      </c>
      <c r="F291" s="160" t="s">
        <v>525</v>
      </c>
      <c r="G291" s="161" t="s">
        <v>412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0.0018</v>
      </c>
      <c r="R291" s="168">
        <f t="shared" si="32"/>
        <v>0.0018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138</v>
      </c>
      <c r="AU291" s="170" t="s">
        <v>81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81</v>
      </c>
      <c r="BK291" s="171">
        <f t="shared" si="39"/>
        <v>0</v>
      </c>
      <c r="BL291" s="17" t="s">
        <v>213</v>
      </c>
      <c r="BM291" s="170" t="s">
        <v>526</v>
      </c>
    </row>
    <row r="292" spans="1:65" s="2" customFormat="1" ht="16.5" customHeight="1">
      <c r="A292" s="32"/>
      <c r="B292" s="157"/>
      <c r="C292" s="158" t="s">
        <v>527</v>
      </c>
      <c r="D292" s="158" t="s">
        <v>138</v>
      </c>
      <c r="E292" s="159" t="s">
        <v>528</v>
      </c>
      <c r="F292" s="160" t="s">
        <v>529</v>
      </c>
      <c r="G292" s="161" t="s">
        <v>216</v>
      </c>
      <c r="H292" s="162">
        <v>3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0.00014</v>
      </c>
      <c r="R292" s="168">
        <f t="shared" si="32"/>
        <v>0.00041999999999999996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138</v>
      </c>
      <c r="AU292" s="170" t="s">
        <v>81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81</v>
      </c>
      <c r="BK292" s="171">
        <f t="shared" si="39"/>
        <v>0</v>
      </c>
      <c r="BL292" s="17" t="s">
        <v>213</v>
      </c>
      <c r="BM292" s="170" t="s">
        <v>530</v>
      </c>
    </row>
    <row r="293" spans="1:65" s="2" customFormat="1" ht="21.75" customHeight="1">
      <c r="A293" s="32"/>
      <c r="B293" s="157"/>
      <c r="C293" s="196" t="s">
        <v>531</v>
      </c>
      <c r="D293" s="196" t="s">
        <v>219</v>
      </c>
      <c r="E293" s="197" t="s">
        <v>532</v>
      </c>
      <c r="F293" s="198" t="s">
        <v>533</v>
      </c>
      <c r="G293" s="199" t="s">
        <v>216</v>
      </c>
      <c r="H293" s="200">
        <v>1</v>
      </c>
      <c r="I293" s="201"/>
      <c r="J293" s="202">
        <f t="shared" si="3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31"/>
        <v>0</v>
      </c>
      <c r="Q293" s="168">
        <v>0.00044</v>
      </c>
      <c r="R293" s="168">
        <f t="shared" si="32"/>
        <v>0.00044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298</v>
      </c>
      <c r="AT293" s="170" t="s">
        <v>219</v>
      </c>
      <c r="AU293" s="170" t="s">
        <v>81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81</v>
      </c>
      <c r="BK293" s="171">
        <f t="shared" si="39"/>
        <v>0</v>
      </c>
      <c r="BL293" s="17" t="s">
        <v>213</v>
      </c>
      <c r="BM293" s="170" t="s">
        <v>534</v>
      </c>
    </row>
    <row r="294" spans="1:65" s="2" customFormat="1" ht="21.75" customHeight="1">
      <c r="A294" s="32"/>
      <c r="B294" s="157"/>
      <c r="C294" s="196" t="s">
        <v>535</v>
      </c>
      <c r="D294" s="196" t="s">
        <v>219</v>
      </c>
      <c r="E294" s="197" t="s">
        <v>536</v>
      </c>
      <c r="F294" s="198" t="s">
        <v>537</v>
      </c>
      <c r="G294" s="199" t="s">
        <v>216</v>
      </c>
      <c r="H294" s="200">
        <v>1</v>
      </c>
      <c r="I294" s="201"/>
      <c r="J294" s="202">
        <f t="shared" si="3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298</v>
      </c>
      <c r="AT294" s="170" t="s">
        <v>219</v>
      </c>
      <c r="AU294" s="170" t="s">
        <v>81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81</v>
      </c>
      <c r="BK294" s="171">
        <f t="shared" si="39"/>
        <v>0</v>
      </c>
      <c r="BL294" s="17" t="s">
        <v>213</v>
      </c>
      <c r="BM294" s="170" t="s">
        <v>538</v>
      </c>
    </row>
    <row r="295" spans="1:65" s="2" customFormat="1" ht="21.75" customHeight="1">
      <c r="A295" s="32"/>
      <c r="B295" s="157"/>
      <c r="C295" s="158" t="s">
        <v>539</v>
      </c>
      <c r="D295" s="158" t="s">
        <v>138</v>
      </c>
      <c r="E295" s="159" t="s">
        <v>540</v>
      </c>
      <c r="F295" s="160" t="s">
        <v>541</v>
      </c>
      <c r="G295" s="161" t="s">
        <v>268</v>
      </c>
      <c r="H295" s="162">
        <v>0.064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213</v>
      </c>
      <c r="AT295" s="170" t="s">
        <v>138</v>
      </c>
      <c r="AU295" s="170" t="s">
        <v>81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81</v>
      </c>
      <c r="BK295" s="171">
        <f t="shared" si="39"/>
        <v>0</v>
      </c>
      <c r="BL295" s="17" t="s">
        <v>213</v>
      </c>
      <c r="BM295" s="170" t="s">
        <v>542</v>
      </c>
    </row>
    <row r="296" spans="1:65" s="2" customFormat="1" ht="21.75" customHeight="1">
      <c r="A296" s="32"/>
      <c r="B296" s="157"/>
      <c r="C296" s="158" t="s">
        <v>543</v>
      </c>
      <c r="D296" s="158" t="s">
        <v>138</v>
      </c>
      <c r="E296" s="159" t="s">
        <v>544</v>
      </c>
      <c r="F296" s="160" t="s">
        <v>545</v>
      </c>
      <c r="G296" s="161" t="s">
        <v>268</v>
      </c>
      <c r="H296" s="162">
        <v>0.064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138</v>
      </c>
      <c r="AU296" s="170" t="s">
        <v>81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81</v>
      </c>
      <c r="BK296" s="171">
        <f t="shared" si="39"/>
        <v>0</v>
      </c>
      <c r="BL296" s="17" t="s">
        <v>213</v>
      </c>
      <c r="BM296" s="170" t="s">
        <v>546</v>
      </c>
    </row>
    <row r="297" spans="1:65" s="2" customFormat="1" ht="33" customHeight="1">
      <c r="A297" s="32"/>
      <c r="B297" s="157"/>
      <c r="C297" s="158" t="s">
        <v>547</v>
      </c>
      <c r="D297" s="158" t="s">
        <v>138</v>
      </c>
      <c r="E297" s="159" t="s">
        <v>548</v>
      </c>
      <c r="F297" s="160" t="s">
        <v>549</v>
      </c>
      <c r="G297" s="161" t="s">
        <v>550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138</v>
      </c>
      <c r="AU297" s="170" t="s">
        <v>81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81</v>
      </c>
      <c r="BK297" s="171">
        <f t="shared" si="39"/>
        <v>0</v>
      </c>
      <c r="BL297" s="17" t="s">
        <v>213</v>
      </c>
      <c r="BM297" s="170" t="s">
        <v>551</v>
      </c>
    </row>
    <row r="298" spans="2:63" s="12" customFormat="1" ht="22.9" customHeight="1">
      <c r="B298" s="144"/>
      <c r="D298" s="145" t="s">
        <v>75</v>
      </c>
      <c r="E298" s="155" t="s">
        <v>552</v>
      </c>
      <c r="F298" s="155" t="s">
        <v>553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SUM(P299:P301)</f>
        <v>0</v>
      </c>
      <c r="Q298" s="150"/>
      <c r="R298" s="151">
        <f>SUM(R299:R301)</f>
        <v>0.012</v>
      </c>
      <c r="S298" s="150"/>
      <c r="T298" s="152">
        <f>SUM(T299:T301)</f>
        <v>0</v>
      </c>
      <c r="AR298" s="145" t="s">
        <v>81</v>
      </c>
      <c r="AT298" s="153" t="s">
        <v>75</v>
      </c>
      <c r="AU298" s="153" t="s">
        <v>84</v>
      </c>
      <c r="AY298" s="145" t="s">
        <v>135</v>
      </c>
      <c r="BK298" s="154">
        <f>SUM(BK299:BK301)</f>
        <v>0</v>
      </c>
    </row>
    <row r="299" spans="1:65" s="2" customFormat="1" ht="21.75" customHeight="1">
      <c r="A299" s="32"/>
      <c r="B299" s="157"/>
      <c r="C299" s="158" t="s">
        <v>554</v>
      </c>
      <c r="D299" s="158" t="s">
        <v>138</v>
      </c>
      <c r="E299" s="159" t="s">
        <v>555</v>
      </c>
      <c r="F299" s="160" t="s">
        <v>556</v>
      </c>
      <c r="G299" s="161" t="s">
        <v>412</v>
      </c>
      <c r="H299" s="162">
        <v>1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0.012</v>
      </c>
      <c r="R299" s="168">
        <f>Q299*H299</f>
        <v>0.012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213</v>
      </c>
      <c r="AT299" s="170" t="s">
        <v>138</v>
      </c>
      <c r="AU299" s="170" t="s">
        <v>81</v>
      </c>
      <c r="AY299" s="17" t="s">
        <v>135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81</v>
      </c>
      <c r="BK299" s="171">
        <f>ROUND(I299*H299,2)</f>
        <v>0</v>
      </c>
      <c r="BL299" s="17" t="s">
        <v>213</v>
      </c>
      <c r="BM299" s="170" t="s">
        <v>557</v>
      </c>
    </row>
    <row r="300" spans="1:65" s="2" customFormat="1" ht="21.75" customHeight="1">
      <c r="A300" s="32"/>
      <c r="B300" s="157"/>
      <c r="C300" s="158" t="s">
        <v>558</v>
      </c>
      <c r="D300" s="158" t="s">
        <v>138</v>
      </c>
      <c r="E300" s="159" t="s">
        <v>559</v>
      </c>
      <c r="F300" s="160" t="s">
        <v>560</v>
      </c>
      <c r="G300" s="161" t="s">
        <v>268</v>
      </c>
      <c r="H300" s="162">
        <v>0.012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138</v>
      </c>
      <c r="AU300" s="170" t="s">
        <v>81</v>
      </c>
      <c r="AY300" s="17" t="s">
        <v>135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81</v>
      </c>
      <c r="BK300" s="171">
        <f>ROUND(I300*H300,2)</f>
        <v>0</v>
      </c>
      <c r="BL300" s="17" t="s">
        <v>213</v>
      </c>
      <c r="BM300" s="170" t="s">
        <v>561</v>
      </c>
    </row>
    <row r="301" spans="1:65" s="2" customFormat="1" ht="21.75" customHeight="1">
      <c r="A301" s="32"/>
      <c r="B301" s="157"/>
      <c r="C301" s="158" t="s">
        <v>562</v>
      </c>
      <c r="D301" s="158" t="s">
        <v>138</v>
      </c>
      <c r="E301" s="159" t="s">
        <v>563</v>
      </c>
      <c r="F301" s="160" t="s">
        <v>564</v>
      </c>
      <c r="G301" s="161" t="s">
        <v>268</v>
      </c>
      <c r="H301" s="162">
        <v>0.012</v>
      </c>
      <c r="I301" s="163"/>
      <c r="J301" s="164">
        <f>ROUND(I301*H301,2)</f>
        <v>0</v>
      </c>
      <c r="K301" s="165"/>
      <c r="L301" s="33"/>
      <c r="M301" s="166" t="s">
        <v>1</v>
      </c>
      <c r="N301" s="167" t="s">
        <v>42</v>
      </c>
      <c r="O301" s="58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213</v>
      </c>
      <c r="AT301" s="170" t="s">
        <v>138</v>
      </c>
      <c r="AU301" s="170" t="s">
        <v>81</v>
      </c>
      <c r="AY301" s="17" t="s">
        <v>135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81</v>
      </c>
      <c r="BK301" s="171">
        <f>ROUND(I301*H301,2)</f>
        <v>0</v>
      </c>
      <c r="BL301" s="17" t="s">
        <v>213</v>
      </c>
      <c r="BM301" s="170" t="s">
        <v>565</v>
      </c>
    </row>
    <row r="302" spans="2:63" s="12" customFormat="1" ht="22.9" customHeight="1">
      <c r="B302" s="144"/>
      <c r="D302" s="145" t="s">
        <v>75</v>
      </c>
      <c r="E302" s="155" t="s">
        <v>566</v>
      </c>
      <c r="F302" s="155" t="s">
        <v>567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SUM(P303:P322)</f>
        <v>0</v>
      </c>
      <c r="Q302" s="150"/>
      <c r="R302" s="151">
        <f>SUM(R303:R322)</f>
        <v>0.07263</v>
      </c>
      <c r="S302" s="150"/>
      <c r="T302" s="152">
        <f>SUM(T303:T322)</f>
        <v>0.05725</v>
      </c>
      <c r="AR302" s="145" t="s">
        <v>81</v>
      </c>
      <c r="AT302" s="153" t="s">
        <v>75</v>
      </c>
      <c r="AU302" s="153" t="s">
        <v>84</v>
      </c>
      <c r="AY302" s="145" t="s">
        <v>135</v>
      </c>
      <c r="BK302" s="154">
        <f>SUM(BK303:BK322)</f>
        <v>0</v>
      </c>
    </row>
    <row r="303" spans="1:65" s="2" customFormat="1" ht="16.5" customHeight="1">
      <c r="A303" s="32"/>
      <c r="B303" s="157"/>
      <c r="C303" s="158" t="s">
        <v>568</v>
      </c>
      <c r="D303" s="158" t="s">
        <v>138</v>
      </c>
      <c r="E303" s="159" t="s">
        <v>569</v>
      </c>
      <c r="F303" s="160" t="s">
        <v>947</v>
      </c>
      <c r="G303" s="161" t="s">
        <v>216</v>
      </c>
      <c r="H303" s="162">
        <v>1</v>
      </c>
      <c r="I303" s="163"/>
      <c r="J303" s="164">
        <f aca="true" t="shared" si="40" ref="J303:J322"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 aca="true" t="shared" si="41" ref="P303:P322">O303*H303</f>
        <v>0</v>
      </c>
      <c r="Q303" s="168">
        <v>0.00177</v>
      </c>
      <c r="R303" s="168">
        <f aca="true" t="shared" si="42" ref="R303:R322">Q303*H303</f>
        <v>0.00177</v>
      </c>
      <c r="S303" s="168">
        <v>0.05725</v>
      </c>
      <c r="T303" s="169">
        <f aca="true" t="shared" si="43" ref="T303:T322">S303*H303</f>
        <v>0.05725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213</v>
      </c>
      <c r="AT303" s="170" t="s">
        <v>138</v>
      </c>
      <c r="AU303" s="170" t="s">
        <v>81</v>
      </c>
      <c r="AY303" s="17" t="s">
        <v>135</v>
      </c>
      <c r="BE303" s="171">
        <f aca="true" t="shared" si="44" ref="BE303:BE322">IF(N303="základní",J303,0)</f>
        <v>0</v>
      </c>
      <c r="BF303" s="171">
        <f aca="true" t="shared" si="45" ref="BF303:BF322">IF(N303="snížená",J303,0)</f>
        <v>0</v>
      </c>
      <c r="BG303" s="171">
        <f aca="true" t="shared" si="46" ref="BG303:BG322">IF(N303="zákl. přenesená",J303,0)</f>
        <v>0</v>
      </c>
      <c r="BH303" s="171">
        <f aca="true" t="shared" si="47" ref="BH303:BH322">IF(N303="sníž. přenesená",J303,0)</f>
        <v>0</v>
      </c>
      <c r="BI303" s="171">
        <f aca="true" t="shared" si="48" ref="BI303:BI322">IF(N303="nulová",J303,0)</f>
        <v>0</v>
      </c>
      <c r="BJ303" s="17" t="s">
        <v>81</v>
      </c>
      <c r="BK303" s="171">
        <f aca="true" t="shared" si="49" ref="BK303:BK322">ROUND(I303*H303,2)</f>
        <v>0</v>
      </c>
      <c r="BL303" s="17" t="s">
        <v>213</v>
      </c>
      <c r="BM303" s="170" t="s">
        <v>570</v>
      </c>
    </row>
    <row r="304" spans="1:65" s="2" customFormat="1" ht="16.5" customHeight="1">
      <c r="A304" s="32"/>
      <c r="B304" s="157"/>
      <c r="C304" s="158" t="s">
        <v>571</v>
      </c>
      <c r="D304" s="158" t="s">
        <v>138</v>
      </c>
      <c r="E304" s="159" t="s">
        <v>572</v>
      </c>
      <c r="F304" s="160" t="s">
        <v>573</v>
      </c>
      <c r="G304" s="161" t="s">
        <v>216</v>
      </c>
      <c r="H304" s="162">
        <v>1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213</v>
      </c>
      <c r="BM304" s="170" t="s">
        <v>574</v>
      </c>
    </row>
    <row r="305" spans="1:65" s="2" customFormat="1" ht="21.75" customHeight="1">
      <c r="A305" s="32"/>
      <c r="B305" s="157"/>
      <c r="C305" s="196" t="s">
        <v>575</v>
      </c>
      <c r="D305" s="196" t="s">
        <v>219</v>
      </c>
      <c r="E305" s="197" t="s">
        <v>576</v>
      </c>
      <c r="F305" s="198" t="s">
        <v>577</v>
      </c>
      <c r="G305" s="199" t="s">
        <v>216</v>
      </c>
      <c r="H305" s="200">
        <v>1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2E-05</v>
      </c>
      <c r="R305" s="168">
        <f t="shared" si="42"/>
        <v>2E-05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298</v>
      </c>
      <c r="AT305" s="170" t="s">
        <v>219</v>
      </c>
      <c r="AU305" s="170" t="s">
        <v>81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213</v>
      </c>
      <c r="BM305" s="170" t="s">
        <v>578</v>
      </c>
    </row>
    <row r="306" spans="1:65" s="2" customFormat="1" ht="21.75" customHeight="1">
      <c r="A306" s="32"/>
      <c r="B306" s="157"/>
      <c r="C306" s="158" t="s">
        <v>579</v>
      </c>
      <c r="D306" s="158" t="s">
        <v>138</v>
      </c>
      <c r="E306" s="159" t="s">
        <v>580</v>
      </c>
      <c r="F306" s="160" t="s">
        <v>581</v>
      </c>
      <c r="G306" s="161" t="s">
        <v>331</v>
      </c>
      <c r="H306" s="162">
        <v>70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213</v>
      </c>
      <c r="AT306" s="170" t="s">
        <v>138</v>
      </c>
      <c r="AU306" s="170" t="s">
        <v>81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213</v>
      </c>
      <c r="BM306" s="170" t="s">
        <v>582</v>
      </c>
    </row>
    <row r="307" spans="1:65" s="2" customFormat="1" ht="16.5" customHeight="1">
      <c r="A307" s="32"/>
      <c r="B307" s="157"/>
      <c r="C307" s="196" t="s">
        <v>583</v>
      </c>
      <c r="D307" s="196" t="s">
        <v>219</v>
      </c>
      <c r="E307" s="197" t="s">
        <v>584</v>
      </c>
      <c r="F307" s="198" t="s">
        <v>585</v>
      </c>
      <c r="G307" s="199" t="s">
        <v>331</v>
      </c>
      <c r="H307" s="200">
        <v>35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0.00017</v>
      </c>
      <c r="R307" s="168">
        <f t="shared" si="42"/>
        <v>0.00595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298</v>
      </c>
      <c r="AT307" s="170" t="s">
        <v>219</v>
      </c>
      <c r="AU307" s="170" t="s">
        <v>81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213</v>
      </c>
      <c r="BM307" s="170" t="s">
        <v>586</v>
      </c>
    </row>
    <row r="308" spans="1:65" s="2" customFormat="1" ht="16.5" customHeight="1">
      <c r="A308" s="32"/>
      <c r="B308" s="157"/>
      <c r="C308" s="196" t="s">
        <v>587</v>
      </c>
      <c r="D308" s="196" t="s">
        <v>219</v>
      </c>
      <c r="E308" s="197" t="s">
        <v>588</v>
      </c>
      <c r="F308" s="198" t="s">
        <v>589</v>
      </c>
      <c r="G308" s="199" t="s">
        <v>331</v>
      </c>
      <c r="H308" s="200">
        <v>5</v>
      </c>
      <c r="I308" s="201"/>
      <c r="J308" s="202">
        <f t="shared" si="40"/>
        <v>0</v>
      </c>
      <c r="K308" s="203"/>
      <c r="L308" s="204"/>
      <c r="M308" s="205" t="s">
        <v>1</v>
      </c>
      <c r="N308" s="206" t="s">
        <v>42</v>
      </c>
      <c r="O308" s="58"/>
      <c r="P308" s="168">
        <f t="shared" si="41"/>
        <v>0</v>
      </c>
      <c r="Q308" s="168">
        <v>0.00028</v>
      </c>
      <c r="R308" s="168">
        <f t="shared" si="42"/>
        <v>0.0013999999999999998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298</v>
      </c>
      <c r="AT308" s="170" t="s">
        <v>219</v>
      </c>
      <c r="AU308" s="170" t="s">
        <v>81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213</v>
      </c>
      <c r="BM308" s="170" t="s">
        <v>590</v>
      </c>
    </row>
    <row r="309" spans="1:65" s="2" customFormat="1" ht="21.75" customHeight="1">
      <c r="A309" s="32"/>
      <c r="B309" s="157"/>
      <c r="C309" s="158" t="s">
        <v>591</v>
      </c>
      <c r="D309" s="158" t="s">
        <v>138</v>
      </c>
      <c r="E309" s="159" t="s">
        <v>592</v>
      </c>
      <c r="F309" s="160" t="s">
        <v>593</v>
      </c>
      <c r="G309" s="161" t="s">
        <v>216</v>
      </c>
      <c r="H309" s="162">
        <v>1</v>
      </c>
      <c r="I309" s="163"/>
      <c r="J309" s="164">
        <f t="shared" si="40"/>
        <v>0</v>
      </c>
      <c r="K309" s="165"/>
      <c r="L309" s="33"/>
      <c r="M309" s="166" t="s">
        <v>1</v>
      </c>
      <c r="N309" s="167" t="s">
        <v>42</v>
      </c>
      <c r="O309" s="58"/>
      <c r="P309" s="168">
        <f t="shared" si="41"/>
        <v>0</v>
      </c>
      <c r="Q309" s="168">
        <v>0</v>
      </c>
      <c r="R309" s="168">
        <f t="shared" si="42"/>
        <v>0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138</v>
      </c>
      <c r="AU309" s="170" t="s">
        <v>81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213</v>
      </c>
      <c r="BM309" s="170" t="s">
        <v>594</v>
      </c>
    </row>
    <row r="310" spans="1:65" s="2" customFormat="1" ht="21.75" customHeight="1">
      <c r="A310" s="32"/>
      <c r="B310" s="157"/>
      <c r="C310" s="196" t="s">
        <v>595</v>
      </c>
      <c r="D310" s="196" t="s">
        <v>219</v>
      </c>
      <c r="E310" s="197" t="s">
        <v>596</v>
      </c>
      <c r="F310" s="198" t="s">
        <v>597</v>
      </c>
      <c r="G310" s="199" t="s">
        <v>216</v>
      </c>
      <c r="H310" s="200">
        <v>1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0.0169</v>
      </c>
      <c r="R310" s="168">
        <f t="shared" si="42"/>
        <v>0.0169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298</v>
      </c>
      <c r="AT310" s="170" t="s">
        <v>219</v>
      </c>
      <c r="AU310" s="170" t="s">
        <v>81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213</v>
      </c>
      <c r="BM310" s="170" t="s">
        <v>598</v>
      </c>
    </row>
    <row r="311" spans="1:65" s="2" customFormat="1" ht="21.75" customHeight="1">
      <c r="A311" s="32"/>
      <c r="B311" s="157"/>
      <c r="C311" s="158" t="s">
        <v>599</v>
      </c>
      <c r="D311" s="158" t="s">
        <v>138</v>
      </c>
      <c r="E311" s="159" t="s">
        <v>600</v>
      </c>
      <c r="F311" s="160" t="s">
        <v>601</v>
      </c>
      <c r="G311" s="161" t="s">
        <v>216</v>
      </c>
      <c r="H311" s="162">
        <v>3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213</v>
      </c>
      <c r="AT311" s="170" t="s">
        <v>138</v>
      </c>
      <c r="AU311" s="170" t="s">
        <v>81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213</v>
      </c>
      <c r="BM311" s="170" t="s">
        <v>602</v>
      </c>
    </row>
    <row r="312" spans="1:65" s="2" customFormat="1" ht="21.75" customHeight="1">
      <c r="A312" s="32"/>
      <c r="B312" s="157"/>
      <c r="C312" s="196" t="s">
        <v>603</v>
      </c>
      <c r="D312" s="196" t="s">
        <v>219</v>
      </c>
      <c r="E312" s="197" t="s">
        <v>604</v>
      </c>
      <c r="F312" s="198" t="s">
        <v>605</v>
      </c>
      <c r="G312" s="199" t="s">
        <v>216</v>
      </c>
      <c r="H312" s="200">
        <v>3</v>
      </c>
      <c r="I312" s="201"/>
      <c r="J312" s="202">
        <f t="shared" si="40"/>
        <v>0</v>
      </c>
      <c r="K312" s="203"/>
      <c r="L312" s="204"/>
      <c r="M312" s="205" t="s">
        <v>1</v>
      </c>
      <c r="N312" s="206" t="s">
        <v>42</v>
      </c>
      <c r="O312" s="58"/>
      <c r="P312" s="168">
        <f t="shared" si="41"/>
        <v>0</v>
      </c>
      <c r="Q312" s="168">
        <v>0.0001</v>
      </c>
      <c r="R312" s="168">
        <f t="shared" si="42"/>
        <v>0.00030000000000000003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298</v>
      </c>
      <c r="AT312" s="170" t="s">
        <v>219</v>
      </c>
      <c r="AU312" s="170" t="s">
        <v>81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213</v>
      </c>
      <c r="BM312" s="170" t="s">
        <v>606</v>
      </c>
    </row>
    <row r="313" spans="1:65" s="2" customFormat="1" ht="21.75" customHeight="1">
      <c r="A313" s="32"/>
      <c r="B313" s="157"/>
      <c r="C313" s="158" t="s">
        <v>607</v>
      </c>
      <c r="D313" s="158" t="s">
        <v>138</v>
      </c>
      <c r="E313" s="159" t="s">
        <v>608</v>
      </c>
      <c r="F313" s="160" t="s">
        <v>609</v>
      </c>
      <c r="G313" s="161" t="s">
        <v>216</v>
      </c>
      <c r="H313" s="162">
        <v>7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138</v>
      </c>
      <c r="AU313" s="170" t="s">
        <v>81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213</v>
      </c>
      <c r="BM313" s="170" t="s">
        <v>610</v>
      </c>
    </row>
    <row r="314" spans="1:65" s="2" customFormat="1" ht="16.5" customHeight="1">
      <c r="A314" s="32"/>
      <c r="B314" s="157"/>
      <c r="C314" s="196" t="s">
        <v>611</v>
      </c>
      <c r="D314" s="196" t="s">
        <v>219</v>
      </c>
      <c r="E314" s="197" t="s">
        <v>612</v>
      </c>
      <c r="F314" s="198" t="s">
        <v>613</v>
      </c>
      <c r="G314" s="199" t="s">
        <v>216</v>
      </c>
      <c r="H314" s="200">
        <v>7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0.00027</v>
      </c>
      <c r="R314" s="168">
        <f t="shared" si="42"/>
        <v>0.00189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298</v>
      </c>
      <c r="AT314" s="170" t="s">
        <v>219</v>
      </c>
      <c r="AU314" s="170" t="s">
        <v>81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81</v>
      </c>
      <c r="BK314" s="171">
        <f t="shared" si="49"/>
        <v>0</v>
      </c>
      <c r="BL314" s="17" t="s">
        <v>213</v>
      </c>
      <c r="BM314" s="170" t="s">
        <v>614</v>
      </c>
    </row>
    <row r="315" spans="1:65" s="2" customFormat="1" ht="21.75" customHeight="1">
      <c r="A315" s="32"/>
      <c r="B315" s="157"/>
      <c r="C315" s="158" t="s">
        <v>615</v>
      </c>
      <c r="D315" s="158" t="s">
        <v>138</v>
      </c>
      <c r="E315" s="159" t="s">
        <v>616</v>
      </c>
      <c r="F315" s="160" t="s">
        <v>617</v>
      </c>
      <c r="G315" s="161" t="s">
        <v>216</v>
      </c>
      <c r="H315" s="162">
        <v>4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213</v>
      </c>
      <c r="AT315" s="170" t="s">
        <v>138</v>
      </c>
      <c r="AU315" s="170" t="s">
        <v>81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81</v>
      </c>
      <c r="BK315" s="171">
        <f t="shared" si="49"/>
        <v>0</v>
      </c>
      <c r="BL315" s="17" t="s">
        <v>213</v>
      </c>
      <c r="BM315" s="170" t="s">
        <v>618</v>
      </c>
    </row>
    <row r="316" spans="1:65" s="2" customFormat="1" ht="16.5" customHeight="1">
      <c r="A316" s="32"/>
      <c r="B316" s="157"/>
      <c r="C316" s="196" t="s">
        <v>619</v>
      </c>
      <c r="D316" s="196" t="s">
        <v>219</v>
      </c>
      <c r="E316" s="197" t="s">
        <v>620</v>
      </c>
      <c r="F316" s="198" t="s">
        <v>621</v>
      </c>
      <c r="G316" s="199" t="s">
        <v>216</v>
      </c>
      <c r="H316" s="200">
        <v>2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0.0008</v>
      </c>
      <c r="R316" s="168">
        <f t="shared" si="42"/>
        <v>0.0016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298</v>
      </c>
      <c r="AT316" s="170" t="s">
        <v>219</v>
      </c>
      <c r="AU316" s="170" t="s">
        <v>81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81</v>
      </c>
      <c r="BK316" s="171">
        <f t="shared" si="49"/>
        <v>0</v>
      </c>
      <c r="BL316" s="17" t="s">
        <v>213</v>
      </c>
      <c r="BM316" s="170" t="s">
        <v>622</v>
      </c>
    </row>
    <row r="317" spans="1:65" s="2" customFormat="1" ht="21.75" customHeight="1">
      <c r="A317" s="32"/>
      <c r="B317" s="157"/>
      <c r="C317" s="196" t="s">
        <v>623</v>
      </c>
      <c r="D317" s="196" t="s">
        <v>219</v>
      </c>
      <c r="E317" s="197" t="s">
        <v>624</v>
      </c>
      <c r="F317" s="198" t="s">
        <v>625</v>
      </c>
      <c r="G317" s="199" t="s">
        <v>216</v>
      </c>
      <c r="H317" s="200">
        <v>2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0.0016</v>
      </c>
      <c r="R317" s="168">
        <f t="shared" si="42"/>
        <v>0.0032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298</v>
      </c>
      <c r="AT317" s="170" t="s">
        <v>219</v>
      </c>
      <c r="AU317" s="170" t="s">
        <v>81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81</v>
      </c>
      <c r="BK317" s="171">
        <f t="shared" si="49"/>
        <v>0</v>
      </c>
      <c r="BL317" s="17" t="s">
        <v>213</v>
      </c>
      <c r="BM317" s="170" t="s">
        <v>626</v>
      </c>
    </row>
    <row r="318" spans="1:65" s="2" customFormat="1" ht="16.5" customHeight="1">
      <c r="A318" s="32"/>
      <c r="B318" s="157"/>
      <c r="C318" s="196" t="s">
        <v>627</v>
      </c>
      <c r="D318" s="196" t="s">
        <v>219</v>
      </c>
      <c r="E318" s="197" t="s">
        <v>628</v>
      </c>
      <c r="F318" s="198" t="s">
        <v>629</v>
      </c>
      <c r="G318" s="199" t="s">
        <v>331</v>
      </c>
      <c r="H318" s="200">
        <v>30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0.00012</v>
      </c>
      <c r="R318" s="168">
        <f t="shared" si="42"/>
        <v>0.0036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298</v>
      </c>
      <c r="AT318" s="170" t="s">
        <v>219</v>
      </c>
      <c r="AU318" s="170" t="s">
        <v>81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81</v>
      </c>
      <c r="BK318" s="171">
        <f t="shared" si="49"/>
        <v>0</v>
      </c>
      <c r="BL318" s="17" t="s">
        <v>213</v>
      </c>
      <c r="BM318" s="170" t="s">
        <v>630</v>
      </c>
    </row>
    <row r="319" spans="1:65" s="2" customFormat="1" ht="21.75" customHeight="1">
      <c r="A319" s="32"/>
      <c r="B319" s="157"/>
      <c r="C319" s="158" t="s">
        <v>631</v>
      </c>
      <c r="D319" s="158" t="s">
        <v>138</v>
      </c>
      <c r="E319" s="159" t="s">
        <v>632</v>
      </c>
      <c r="F319" s="160" t="s">
        <v>633</v>
      </c>
      <c r="G319" s="161" t="s">
        <v>216</v>
      </c>
      <c r="H319" s="162">
        <v>1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213</v>
      </c>
      <c r="AT319" s="170" t="s">
        <v>138</v>
      </c>
      <c r="AU319" s="170" t="s">
        <v>81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81</v>
      </c>
      <c r="BK319" s="171">
        <f t="shared" si="49"/>
        <v>0</v>
      </c>
      <c r="BL319" s="17" t="s">
        <v>213</v>
      </c>
      <c r="BM319" s="170" t="s">
        <v>634</v>
      </c>
    </row>
    <row r="320" spans="1:65" s="2" customFormat="1" ht="16.5" customHeight="1">
      <c r="A320" s="32"/>
      <c r="B320" s="157"/>
      <c r="C320" s="196" t="s">
        <v>635</v>
      </c>
      <c r="D320" s="196" t="s">
        <v>219</v>
      </c>
      <c r="E320" s="197" t="s">
        <v>636</v>
      </c>
      <c r="F320" s="198" t="s">
        <v>637</v>
      </c>
      <c r="G320" s="199" t="s">
        <v>216</v>
      </c>
      <c r="H320" s="200">
        <v>1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0.036</v>
      </c>
      <c r="R320" s="168">
        <f t="shared" si="42"/>
        <v>0.036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298</v>
      </c>
      <c r="AT320" s="170" t="s">
        <v>219</v>
      </c>
      <c r="AU320" s="170" t="s">
        <v>81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81</v>
      </c>
      <c r="BK320" s="171">
        <f t="shared" si="49"/>
        <v>0</v>
      </c>
      <c r="BL320" s="17" t="s">
        <v>213</v>
      </c>
      <c r="BM320" s="170" t="s">
        <v>638</v>
      </c>
    </row>
    <row r="321" spans="1:65" s="2" customFormat="1" ht="21.75" customHeight="1">
      <c r="A321" s="32"/>
      <c r="B321" s="157"/>
      <c r="C321" s="158" t="s">
        <v>639</v>
      </c>
      <c r="D321" s="158" t="s">
        <v>138</v>
      </c>
      <c r="E321" s="159" t="s">
        <v>640</v>
      </c>
      <c r="F321" s="160" t="s">
        <v>641</v>
      </c>
      <c r="G321" s="161" t="s">
        <v>268</v>
      </c>
      <c r="H321" s="162">
        <v>0.073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138</v>
      </c>
      <c r="AU321" s="170" t="s">
        <v>81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81</v>
      </c>
      <c r="BK321" s="171">
        <f t="shared" si="49"/>
        <v>0</v>
      </c>
      <c r="BL321" s="17" t="s">
        <v>213</v>
      </c>
      <c r="BM321" s="170" t="s">
        <v>642</v>
      </c>
    </row>
    <row r="322" spans="1:65" s="2" customFormat="1" ht="21.75" customHeight="1">
      <c r="A322" s="32"/>
      <c r="B322" s="157"/>
      <c r="C322" s="158" t="s">
        <v>643</v>
      </c>
      <c r="D322" s="158" t="s">
        <v>138</v>
      </c>
      <c r="E322" s="159" t="s">
        <v>644</v>
      </c>
      <c r="F322" s="160" t="s">
        <v>645</v>
      </c>
      <c r="G322" s="161" t="s">
        <v>268</v>
      </c>
      <c r="H322" s="162">
        <v>0.073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213</v>
      </c>
      <c r="AT322" s="170" t="s">
        <v>138</v>
      </c>
      <c r="AU322" s="170" t="s">
        <v>81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81</v>
      </c>
      <c r="BK322" s="171">
        <f t="shared" si="49"/>
        <v>0</v>
      </c>
      <c r="BL322" s="17" t="s">
        <v>213</v>
      </c>
      <c r="BM322" s="170" t="s">
        <v>646</v>
      </c>
    </row>
    <row r="323" spans="2:63" s="12" customFormat="1" ht="22.9" customHeight="1">
      <c r="B323" s="144"/>
      <c r="D323" s="145" t="s">
        <v>75</v>
      </c>
      <c r="E323" s="155" t="s">
        <v>647</v>
      </c>
      <c r="F323" s="155" t="s">
        <v>648</v>
      </c>
      <c r="I323" s="147"/>
      <c r="J323" s="156">
        <f>BK323</f>
        <v>0</v>
      </c>
      <c r="L323" s="144"/>
      <c r="M323" s="149"/>
      <c r="N323" s="150"/>
      <c r="O323" s="150"/>
      <c r="P323" s="151">
        <f>SUM(P324:P330)</f>
        <v>0</v>
      </c>
      <c r="Q323" s="150"/>
      <c r="R323" s="151">
        <f>SUM(R324:R330)</f>
        <v>0.005</v>
      </c>
      <c r="S323" s="150"/>
      <c r="T323" s="152">
        <f>SUM(T324:T330)</f>
        <v>0.002</v>
      </c>
      <c r="AR323" s="145" t="s">
        <v>81</v>
      </c>
      <c r="AT323" s="153" t="s">
        <v>75</v>
      </c>
      <c r="AU323" s="153" t="s">
        <v>84</v>
      </c>
      <c r="AY323" s="145" t="s">
        <v>135</v>
      </c>
      <c r="BK323" s="154">
        <f>SUM(BK324:BK330)</f>
        <v>0</v>
      </c>
    </row>
    <row r="324" spans="1:65" s="2" customFormat="1" ht="16.5" customHeight="1">
      <c r="A324" s="32"/>
      <c r="B324" s="157"/>
      <c r="C324" s="158" t="s">
        <v>649</v>
      </c>
      <c r="D324" s="158" t="s">
        <v>138</v>
      </c>
      <c r="E324" s="159" t="s">
        <v>650</v>
      </c>
      <c r="F324" s="160" t="s">
        <v>651</v>
      </c>
      <c r="G324" s="161" t="s">
        <v>216</v>
      </c>
      <c r="H324" s="162">
        <v>1</v>
      </c>
      <c r="I324" s="163"/>
      <c r="J324" s="164">
        <f aca="true" t="shared" si="50" ref="J324:J330"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 aca="true" t="shared" si="51" ref="P324:P330">O324*H324</f>
        <v>0</v>
      </c>
      <c r="Q324" s="168">
        <v>0</v>
      </c>
      <c r="R324" s="168">
        <f aca="true" t="shared" si="52" ref="R324:R330">Q324*H324</f>
        <v>0</v>
      </c>
      <c r="S324" s="168">
        <v>0</v>
      </c>
      <c r="T324" s="169">
        <f aca="true" t="shared" si="53" ref="T324:T330"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138</v>
      </c>
      <c r="AU324" s="170" t="s">
        <v>81</v>
      </c>
      <c r="AY324" s="17" t="s">
        <v>135</v>
      </c>
      <c r="BE324" s="171">
        <f aca="true" t="shared" si="54" ref="BE324:BE330">IF(N324="základní",J324,0)</f>
        <v>0</v>
      </c>
      <c r="BF324" s="171">
        <f aca="true" t="shared" si="55" ref="BF324:BF330">IF(N324="snížená",J324,0)</f>
        <v>0</v>
      </c>
      <c r="BG324" s="171">
        <f aca="true" t="shared" si="56" ref="BG324:BG330">IF(N324="zákl. přenesená",J324,0)</f>
        <v>0</v>
      </c>
      <c r="BH324" s="171">
        <f aca="true" t="shared" si="57" ref="BH324:BH330">IF(N324="sníž. přenesená",J324,0)</f>
        <v>0</v>
      </c>
      <c r="BI324" s="171">
        <f aca="true" t="shared" si="58" ref="BI324:BI330">IF(N324="nulová",J324,0)</f>
        <v>0</v>
      </c>
      <c r="BJ324" s="17" t="s">
        <v>81</v>
      </c>
      <c r="BK324" s="171">
        <f aca="true" t="shared" si="59" ref="BK324:BK330">ROUND(I324*H324,2)</f>
        <v>0</v>
      </c>
      <c r="BL324" s="17" t="s">
        <v>213</v>
      </c>
      <c r="BM324" s="170" t="s">
        <v>652</v>
      </c>
    </row>
    <row r="325" spans="1:65" s="2" customFormat="1" ht="16.5" customHeight="1">
      <c r="A325" s="32"/>
      <c r="B325" s="157"/>
      <c r="C325" s="196" t="s">
        <v>653</v>
      </c>
      <c r="D325" s="196" t="s">
        <v>219</v>
      </c>
      <c r="E325" s="197" t="s">
        <v>654</v>
      </c>
      <c r="F325" s="198" t="s">
        <v>655</v>
      </c>
      <c r="G325" s="199" t="s">
        <v>216</v>
      </c>
      <c r="H325" s="200">
        <v>1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0.005</v>
      </c>
      <c r="R325" s="168">
        <f t="shared" si="52"/>
        <v>0.005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298</v>
      </c>
      <c r="AT325" s="170" t="s">
        <v>219</v>
      </c>
      <c r="AU325" s="170" t="s">
        <v>81</v>
      </c>
      <c r="AY325" s="17" t="s">
        <v>135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81</v>
      </c>
      <c r="BK325" s="171">
        <f t="shared" si="59"/>
        <v>0</v>
      </c>
      <c r="BL325" s="17" t="s">
        <v>213</v>
      </c>
      <c r="BM325" s="170" t="s">
        <v>656</v>
      </c>
    </row>
    <row r="326" spans="1:65" s="2" customFormat="1" ht="21.75" customHeight="1">
      <c r="A326" s="32"/>
      <c r="B326" s="157"/>
      <c r="C326" s="158" t="s">
        <v>657</v>
      </c>
      <c r="D326" s="158" t="s">
        <v>138</v>
      </c>
      <c r="E326" s="159" t="s">
        <v>658</v>
      </c>
      <c r="F326" s="160" t="s">
        <v>659</v>
      </c>
      <c r="G326" s="161" t="s">
        <v>216</v>
      </c>
      <c r="H326" s="162">
        <v>1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0.002</v>
      </c>
      <c r="T326" s="169">
        <f t="shared" si="53"/>
        <v>0.002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213</v>
      </c>
      <c r="AT326" s="170" t="s">
        <v>138</v>
      </c>
      <c r="AU326" s="170" t="s">
        <v>81</v>
      </c>
      <c r="AY326" s="17" t="s">
        <v>135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81</v>
      </c>
      <c r="BK326" s="171">
        <f t="shared" si="59"/>
        <v>0</v>
      </c>
      <c r="BL326" s="17" t="s">
        <v>213</v>
      </c>
      <c r="BM326" s="170" t="s">
        <v>660</v>
      </c>
    </row>
    <row r="327" spans="1:65" s="2" customFormat="1" ht="16.5" customHeight="1">
      <c r="A327" s="32"/>
      <c r="B327" s="157"/>
      <c r="C327" s="158" t="s">
        <v>661</v>
      </c>
      <c r="D327" s="158" t="s">
        <v>138</v>
      </c>
      <c r="E327" s="159" t="s">
        <v>662</v>
      </c>
      <c r="F327" s="160" t="s">
        <v>663</v>
      </c>
      <c r="G327" s="161" t="s">
        <v>216</v>
      </c>
      <c r="H327" s="162">
        <v>1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138</v>
      </c>
      <c r="AU327" s="170" t="s">
        <v>81</v>
      </c>
      <c r="AY327" s="17" t="s">
        <v>135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81</v>
      </c>
      <c r="BK327" s="171">
        <f t="shared" si="59"/>
        <v>0</v>
      </c>
      <c r="BL327" s="17" t="s">
        <v>213</v>
      </c>
      <c r="BM327" s="170" t="s">
        <v>664</v>
      </c>
    </row>
    <row r="328" spans="1:65" s="2" customFormat="1" ht="16.5" customHeight="1">
      <c r="A328" s="32"/>
      <c r="B328" s="157"/>
      <c r="C328" s="196" t="s">
        <v>665</v>
      </c>
      <c r="D328" s="196" t="s">
        <v>219</v>
      </c>
      <c r="E328" s="197" t="s">
        <v>75</v>
      </c>
      <c r="F328" s="198" t="s">
        <v>666</v>
      </c>
      <c r="G328" s="199" t="s">
        <v>550</v>
      </c>
      <c r="H328" s="200">
        <v>1</v>
      </c>
      <c r="I328" s="201"/>
      <c r="J328" s="202">
        <f t="shared" si="5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298</v>
      </c>
      <c r="AT328" s="170" t="s">
        <v>219</v>
      </c>
      <c r="AU328" s="170" t="s">
        <v>81</v>
      </c>
      <c r="AY328" s="17" t="s">
        <v>135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81</v>
      </c>
      <c r="BK328" s="171">
        <f t="shared" si="59"/>
        <v>0</v>
      </c>
      <c r="BL328" s="17" t="s">
        <v>213</v>
      </c>
      <c r="BM328" s="170" t="s">
        <v>667</v>
      </c>
    </row>
    <row r="329" spans="1:65" s="2" customFormat="1" ht="21.75" customHeight="1">
      <c r="A329" s="32"/>
      <c r="B329" s="157"/>
      <c r="C329" s="158" t="s">
        <v>668</v>
      </c>
      <c r="D329" s="158" t="s">
        <v>138</v>
      </c>
      <c r="E329" s="159" t="s">
        <v>669</v>
      </c>
      <c r="F329" s="160" t="s">
        <v>670</v>
      </c>
      <c r="G329" s="161" t="s">
        <v>268</v>
      </c>
      <c r="H329" s="162">
        <v>0.005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213</v>
      </c>
      <c r="AT329" s="170" t="s">
        <v>138</v>
      </c>
      <c r="AU329" s="170" t="s">
        <v>81</v>
      </c>
      <c r="AY329" s="17" t="s">
        <v>135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81</v>
      </c>
      <c r="BK329" s="171">
        <f t="shared" si="59"/>
        <v>0</v>
      </c>
      <c r="BL329" s="17" t="s">
        <v>213</v>
      </c>
      <c r="BM329" s="170" t="s">
        <v>671</v>
      </c>
    </row>
    <row r="330" spans="1:65" s="2" customFormat="1" ht="21.75" customHeight="1">
      <c r="A330" s="32"/>
      <c r="B330" s="157"/>
      <c r="C330" s="158" t="s">
        <v>672</v>
      </c>
      <c r="D330" s="158" t="s">
        <v>138</v>
      </c>
      <c r="E330" s="159" t="s">
        <v>673</v>
      </c>
      <c r="F330" s="160" t="s">
        <v>674</v>
      </c>
      <c r="G330" s="161" t="s">
        <v>268</v>
      </c>
      <c r="H330" s="162">
        <v>0.005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213</v>
      </c>
      <c r="AT330" s="170" t="s">
        <v>138</v>
      </c>
      <c r="AU330" s="170" t="s">
        <v>81</v>
      </c>
      <c r="AY330" s="17" t="s">
        <v>135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81</v>
      </c>
      <c r="BK330" s="171">
        <f t="shared" si="59"/>
        <v>0</v>
      </c>
      <c r="BL330" s="17" t="s">
        <v>213</v>
      </c>
      <c r="BM330" s="170" t="s">
        <v>675</v>
      </c>
    </row>
    <row r="331" spans="2:63" s="12" customFormat="1" ht="22.9" customHeight="1">
      <c r="B331" s="144"/>
      <c r="D331" s="145" t="s">
        <v>75</v>
      </c>
      <c r="E331" s="155" t="s">
        <v>676</v>
      </c>
      <c r="F331" s="155" t="s">
        <v>677</v>
      </c>
      <c r="I331" s="147"/>
      <c r="J331" s="156">
        <f>BK331</f>
        <v>0</v>
      </c>
      <c r="L331" s="144"/>
      <c r="M331" s="149"/>
      <c r="N331" s="150"/>
      <c r="O331" s="150"/>
      <c r="P331" s="151">
        <f>SUM(P332:P346)</f>
        <v>0</v>
      </c>
      <c r="Q331" s="150"/>
      <c r="R331" s="151">
        <f>SUM(R332:R346)</f>
        <v>0.31055</v>
      </c>
      <c r="S331" s="150"/>
      <c r="T331" s="152">
        <f>SUM(T332:T346)</f>
        <v>0</v>
      </c>
      <c r="AR331" s="145" t="s">
        <v>81</v>
      </c>
      <c r="AT331" s="153" t="s">
        <v>75</v>
      </c>
      <c r="AU331" s="153" t="s">
        <v>84</v>
      </c>
      <c r="AY331" s="145" t="s">
        <v>135</v>
      </c>
      <c r="BK331" s="154">
        <f>SUM(BK332:BK346)</f>
        <v>0</v>
      </c>
    </row>
    <row r="332" spans="1:65" s="2" customFormat="1" ht="21.75" customHeight="1">
      <c r="A332" s="32"/>
      <c r="B332" s="157"/>
      <c r="C332" s="158" t="s">
        <v>678</v>
      </c>
      <c r="D332" s="158" t="s">
        <v>138</v>
      </c>
      <c r="E332" s="159" t="s">
        <v>679</v>
      </c>
      <c r="F332" s="160" t="s">
        <v>680</v>
      </c>
      <c r="G332" s="161" t="s">
        <v>141</v>
      </c>
      <c r="H332" s="162">
        <v>11.7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0.02541</v>
      </c>
      <c r="R332" s="168">
        <f>Q332*H332</f>
        <v>0.297297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213</v>
      </c>
      <c r="AT332" s="170" t="s">
        <v>138</v>
      </c>
      <c r="AU332" s="170" t="s">
        <v>81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81</v>
      </c>
      <c r="BK332" s="171">
        <f>ROUND(I332*H332,2)</f>
        <v>0</v>
      </c>
      <c r="BL332" s="17" t="s">
        <v>213</v>
      </c>
      <c r="BM332" s="170" t="s">
        <v>681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682</v>
      </c>
      <c r="H333" s="176">
        <v>5.85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81</v>
      </c>
      <c r="AV333" s="13" t="s">
        <v>81</v>
      </c>
      <c r="AW333" s="13" t="s">
        <v>33</v>
      </c>
      <c r="AX333" s="13" t="s">
        <v>76</v>
      </c>
      <c r="AY333" s="174" t="s">
        <v>135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683</v>
      </c>
      <c r="H334" s="176">
        <v>2.47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81</v>
      </c>
      <c r="AV334" s="13" t="s">
        <v>81</v>
      </c>
      <c r="AW334" s="13" t="s">
        <v>33</v>
      </c>
      <c r="AX334" s="13" t="s">
        <v>76</v>
      </c>
      <c r="AY334" s="174" t="s">
        <v>135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684</v>
      </c>
      <c r="H335" s="176">
        <v>3.38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81</v>
      </c>
      <c r="AV335" s="13" t="s">
        <v>81</v>
      </c>
      <c r="AW335" s="13" t="s">
        <v>33</v>
      </c>
      <c r="AX335" s="13" t="s">
        <v>76</v>
      </c>
      <c r="AY335" s="174" t="s">
        <v>135</v>
      </c>
    </row>
    <row r="336" spans="2:51" s="14" customFormat="1" ht="11.25">
      <c r="B336" s="181"/>
      <c r="D336" s="173" t="s">
        <v>144</v>
      </c>
      <c r="E336" s="182" t="s">
        <v>1</v>
      </c>
      <c r="F336" s="183" t="s">
        <v>153</v>
      </c>
      <c r="H336" s="184">
        <v>11.7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144</v>
      </c>
      <c r="AU336" s="182" t="s">
        <v>81</v>
      </c>
      <c r="AV336" s="14" t="s">
        <v>142</v>
      </c>
      <c r="AW336" s="14" t="s">
        <v>33</v>
      </c>
      <c r="AX336" s="14" t="s">
        <v>84</v>
      </c>
      <c r="AY336" s="182" t="s">
        <v>135</v>
      </c>
    </row>
    <row r="337" spans="1:65" s="2" customFormat="1" ht="21.75" customHeight="1">
      <c r="A337" s="32"/>
      <c r="B337" s="157"/>
      <c r="C337" s="158" t="s">
        <v>685</v>
      </c>
      <c r="D337" s="158" t="s">
        <v>138</v>
      </c>
      <c r="E337" s="159" t="s">
        <v>686</v>
      </c>
      <c r="F337" s="160" t="s">
        <v>687</v>
      </c>
      <c r="G337" s="161" t="s">
        <v>331</v>
      </c>
      <c r="H337" s="162">
        <v>9.575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4E-05</v>
      </c>
      <c r="R337" s="168">
        <f>Q337*H337</f>
        <v>0.000383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213</v>
      </c>
      <c r="AT337" s="170" t="s">
        <v>138</v>
      </c>
      <c r="AU337" s="170" t="s">
        <v>81</v>
      </c>
      <c r="AY337" s="17" t="s">
        <v>135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81</v>
      </c>
      <c r="BK337" s="171">
        <f>ROUND(I337*H337,2)</f>
        <v>0</v>
      </c>
      <c r="BL337" s="17" t="s">
        <v>213</v>
      </c>
      <c r="BM337" s="170" t="s">
        <v>688</v>
      </c>
    </row>
    <row r="338" spans="2:51" s="13" customFormat="1" ht="11.25">
      <c r="B338" s="172"/>
      <c r="D338" s="173" t="s">
        <v>144</v>
      </c>
      <c r="E338" s="174" t="s">
        <v>1</v>
      </c>
      <c r="F338" s="175" t="s">
        <v>333</v>
      </c>
      <c r="H338" s="176">
        <v>9.575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144</v>
      </c>
      <c r="AU338" s="174" t="s">
        <v>81</v>
      </c>
      <c r="AV338" s="13" t="s">
        <v>81</v>
      </c>
      <c r="AW338" s="13" t="s">
        <v>33</v>
      </c>
      <c r="AX338" s="13" t="s">
        <v>76</v>
      </c>
      <c r="AY338" s="174" t="s">
        <v>135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153</v>
      </c>
      <c r="H339" s="184">
        <v>9.575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144</v>
      </c>
      <c r="AU339" s="182" t="s">
        <v>81</v>
      </c>
      <c r="AV339" s="14" t="s">
        <v>142</v>
      </c>
      <c r="AW339" s="14" t="s">
        <v>33</v>
      </c>
      <c r="AX339" s="14" t="s">
        <v>84</v>
      </c>
      <c r="AY339" s="182" t="s">
        <v>135</v>
      </c>
    </row>
    <row r="340" spans="1:65" s="2" customFormat="1" ht="16.5" customHeight="1">
      <c r="A340" s="32"/>
      <c r="B340" s="157"/>
      <c r="C340" s="158" t="s">
        <v>689</v>
      </c>
      <c r="D340" s="158" t="s">
        <v>138</v>
      </c>
      <c r="E340" s="159" t="s">
        <v>690</v>
      </c>
      <c r="F340" s="160" t="s">
        <v>691</v>
      </c>
      <c r="G340" s="161" t="s">
        <v>141</v>
      </c>
      <c r="H340" s="162">
        <v>11.7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213</v>
      </c>
      <c r="AT340" s="170" t="s">
        <v>138</v>
      </c>
      <c r="AU340" s="170" t="s">
        <v>81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213</v>
      </c>
      <c r="BM340" s="170" t="s">
        <v>692</v>
      </c>
    </row>
    <row r="341" spans="1:65" s="2" customFormat="1" ht="21.75" customHeight="1">
      <c r="A341" s="32"/>
      <c r="B341" s="157"/>
      <c r="C341" s="158" t="s">
        <v>693</v>
      </c>
      <c r="D341" s="158" t="s">
        <v>138</v>
      </c>
      <c r="E341" s="159" t="s">
        <v>694</v>
      </c>
      <c r="F341" s="160" t="s">
        <v>695</v>
      </c>
      <c r="G341" s="161" t="s">
        <v>141</v>
      </c>
      <c r="H341" s="162">
        <v>11.7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0.0007</v>
      </c>
      <c r="R341" s="168">
        <f>Q341*H341</f>
        <v>0.00819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213</v>
      </c>
      <c r="AT341" s="170" t="s">
        <v>138</v>
      </c>
      <c r="AU341" s="170" t="s">
        <v>81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81</v>
      </c>
      <c r="BK341" s="171">
        <f>ROUND(I341*H341,2)</f>
        <v>0</v>
      </c>
      <c r="BL341" s="17" t="s">
        <v>213</v>
      </c>
      <c r="BM341" s="170" t="s">
        <v>696</v>
      </c>
    </row>
    <row r="342" spans="1:65" s="2" customFormat="1" ht="16.5" customHeight="1">
      <c r="A342" s="32"/>
      <c r="B342" s="157"/>
      <c r="C342" s="158" t="s">
        <v>697</v>
      </c>
      <c r="D342" s="158" t="s">
        <v>138</v>
      </c>
      <c r="E342" s="159" t="s">
        <v>698</v>
      </c>
      <c r="F342" s="160" t="s">
        <v>699</v>
      </c>
      <c r="G342" s="161" t="s">
        <v>141</v>
      </c>
      <c r="H342" s="162">
        <v>23.4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0.0002</v>
      </c>
      <c r="R342" s="168">
        <f>Q342*H342</f>
        <v>0.00468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213</v>
      </c>
      <c r="AT342" s="170" t="s">
        <v>138</v>
      </c>
      <c r="AU342" s="170" t="s">
        <v>81</v>
      </c>
      <c r="AY342" s="17" t="s">
        <v>135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81</v>
      </c>
      <c r="BK342" s="171">
        <f>ROUND(I342*H342,2)</f>
        <v>0</v>
      </c>
      <c r="BL342" s="17" t="s">
        <v>213</v>
      </c>
      <c r="BM342" s="170" t="s">
        <v>700</v>
      </c>
    </row>
    <row r="343" spans="2:51" s="13" customFormat="1" ht="11.25">
      <c r="B343" s="172"/>
      <c r="D343" s="173" t="s">
        <v>144</v>
      </c>
      <c r="E343" s="174" t="s">
        <v>1</v>
      </c>
      <c r="F343" s="175" t="s">
        <v>701</v>
      </c>
      <c r="H343" s="176">
        <v>23.4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81</v>
      </c>
      <c r="AV343" s="13" t="s">
        <v>81</v>
      </c>
      <c r="AW343" s="13" t="s">
        <v>33</v>
      </c>
      <c r="AX343" s="13" t="s">
        <v>76</v>
      </c>
      <c r="AY343" s="174" t="s">
        <v>135</v>
      </c>
    </row>
    <row r="344" spans="2:51" s="14" customFormat="1" ht="11.25">
      <c r="B344" s="181"/>
      <c r="D344" s="173" t="s">
        <v>144</v>
      </c>
      <c r="E344" s="182" t="s">
        <v>1</v>
      </c>
      <c r="F344" s="183" t="s">
        <v>153</v>
      </c>
      <c r="H344" s="184">
        <v>23.4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2" t="s">
        <v>144</v>
      </c>
      <c r="AU344" s="182" t="s">
        <v>81</v>
      </c>
      <c r="AV344" s="14" t="s">
        <v>142</v>
      </c>
      <c r="AW344" s="14" t="s">
        <v>33</v>
      </c>
      <c r="AX344" s="14" t="s">
        <v>84</v>
      </c>
      <c r="AY344" s="182" t="s">
        <v>135</v>
      </c>
    </row>
    <row r="345" spans="1:65" s="2" customFormat="1" ht="21.75" customHeight="1">
      <c r="A345" s="32"/>
      <c r="B345" s="157"/>
      <c r="C345" s="158" t="s">
        <v>702</v>
      </c>
      <c r="D345" s="158" t="s">
        <v>138</v>
      </c>
      <c r="E345" s="159" t="s">
        <v>703</v>
      </c>
      <c r="F345" s="160" t="s">
        <v>704</v>
      </c>
      <c r="G345" s="161" t="s">
        <v>268</v>
      </c>
      <c r="H345" s="162">
        <v>0.311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213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213</v>
      </c>
      <c r="BM345" s="170" t="s">
        <v>705</v>
      </c>
    </row>
    <row r="346" spans="1:65" s="2" customFormat="1" ht="21.75" customHeight="1">
      <c r="A346" s="32"/>
      <c r="B346" s="157"/>
      <c r="C346" s="158" t="s">
        <v>706</v>
      </c>
      <c r="D346" s="158" t="s">
        <v>138</v>
      </c>
      <c r="E346" s="159" t="s">
        <v>707</v>
      </c>
      <c r="F346" s="160" t="s">
        <v>708</v>
      </c>
      <c r="G346" s="161" t="s">
        <v>268</v>
      </c>
      <c r="H346" s="162">
        <v>0.311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213</v>
      </c>
      <c r="AT346" s="170" t="s">
        <v>138</v>
      </c>
      <c r="AU346" s="170" t="s">
        <v>81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81</v>
      </c>
      <c r="BK346" s="171">
        <f>ROUND(I346*H346,2)</f>
        <v>0</v>
      </c>
      <c r="BL346" s="17" t="s">
        <v>213</v>
      </c>
      <c r="BM346" s="170" t="s">
        <v>709</v>
      </c>
    </row>
    <row r="347" spans="2:63" s="12" customFormat="1" ht="22.9" customHeight="1">
      <c r="B347" s="144"/>
      <c r="D347" s="145" t="s">
        <v>75</v>
      </c>
      <c r="E347" s="155" t="s">
        <v>710</v>
      </c>
      <c r="F347" s="155" t="s">
        <v>711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SUM(P348:P366)</f>
        <v>0</v>
      </c>
      <c r="Q347" s="150"/>
      <c r="R347" s="151">
        <f>SUM(R348:R366)</f>
        <v>0.0185</v>
      </c>
      <c r="S347" s="150"/>
      <c r="T347" s="152">
        <f>SUM(T348:T366)</f>
        <v>0.252387</v>
      </c>
      <c r="AR347" s="145" t="s">
        <v>81</v>
      </c>
      <c r="AT347" s="153" t="s">
        <v>75</v>
      </c>
      <c r="AU347" s="153" t="s">
        <v>84</v>
      </c>
      <c r="AY347" s="145" t="s">
        <v>135</v>
      </c>
      <c r="BK347" s="154">
        <f>SUM(BK348:BK366)</f>
        <v>0</v>
      </c>
    </row>
    <row r="348" spans="1:65" s="2" customFormat="1" ht="21.75" customHeight="1">
      <c r="A348" s="32"/>
      <c r="B348" s="157"/>
      <c r="C348" s="158" t="s">
        <v>712</v>
      </c>
      <c r="D348" s="158" t="s">
        <v>138</v>
      </c>
      <c r="E348" s="159" t="s">
        <v>713</v>
      </c>
      <c r="F348" s="160" t="s">
        <v>714</v>
      </c>
      <c r="G348" s="161" t="s">
        <v>141</v>
      </c>
      <c r="H348" s="162">
        <v>3.18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0.02465</v>
      </c>
      <c r="T348" s="169">
        <f>S348*H348</f>
        <v>0.078387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213</v>
      </c>
      <c r="AT348" s="170" t="s">
        <v>138</v>
      </c>
      <c r="AU348" s="170" t="s">
        <v>81</v>
      </c>
      <c r="AY348" s="17" t="s">
        <v>135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81</v>
      </c>
      <c r="BK348" s="171">
        <f>ROUND(I348*H348,2)</f>
        <v>0</v>
      </c>
      <c r="BL348" s="17" t="s">
        <v>213</v>
      </c>
      <c r="BM348" s="170" t="s">
        <v>715</v>
      </c>
    </row>
    <row r="349" spans="2:51" s="15" customFormat="1" ht="11.25">
      <c r="B349" s="189"/>
      <c r="D349" s="173" t="s">
        <v>144</v>
      </c>
      <c r="E349" s="190" t="s">
        <v>1</v>
      </c>
      <c r="F349" s="191" t="s">
        <v>716</v>
      </c>
      <c r="H349" s="190" t="s">
        <v>1</v>
      </c>
      <c r="I349" s="192"/>
      <c r="L349" s="189"/>
      <c r="M349" s="193"/>
      <c r="N349" s="194"/>
      <c r="O349" s="194"/>
      <c r="P349" s="194"/>
      <c r="Q349" s="194"/>
      <c r="R349" s="194"/>
      <c r="S349" s="194"/>
      <c r="T349" s="195"/>
      <c r="AT349" s="190" t="s">
        <v>144</v>
      </c>
      <c r="AU349" s="190" t="s">
        <v>81</v>
      </c>
      <c r="AV349" s="15" t="s">
        <v>84</v>
      </c>
      <c r="AW349" s="15" t="s">
        <v>33</v>
      </c>
      <c r="AX349" s="15" t="s">
        <v>76</v>
      </c>
      <c r="AY349" s="190" t="s">
        <v>135</v>
      </c>
    </row>
    <row r="350" spans="2:51" s="13" customFormat="1" ht="11.25">
      <c r="B350" s="172"/>
      <c r="D350" s="173" t="s">
        <v>144</v>
      </c>
      <c r="E350" s="174" t="s">
        <v>1</v>
      </c>
      <c r="F350" s="175" t="s">
        <v>717</v>
      </c>
      <c r="H350" s="176">
        <v>3.18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81</v>
      </c>
      <c r="AV350" s="13" t="s">
        <v>81</v>
      </c>
      <c r="AW350" s="13" t="s">
        <v>33</v>
      </c>
      <c r="AX350" s="13" t="s">
        <v>76</v>
      </c>
      <c r="AY350" s="174" t="s">
        <v>135</v>
      </c>
    </row>
    <row r="351" spans="2:51" s="14" customFormat="1" ht="11.25">
      <c r="B351" s="181"/>
      <c r="D351" s="173" t="s">
        <v>144</v>
      </c>
      <c r="E351" s="182" t="s">
        <v>1</v>
      </c>
      <c r="F351" s="183" t="s">
        <v>153</v>
      </c>
      <c r="H351" s="184">
        <v>3.18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81</v>
      </c>
      <c r="AV351" s="14" t="s">
        <v>142</v>
      </c>
      <c r="AW351" s="14" t="s">
        <v>33</v>
      </c>
      <c r="AX351" s="14" t="s">
        <v>84</v>
      </c>
      <c r="AY351" s="182" t="s">
        <v>135</v>
      </c>
    </row>
    <row r="352" spans="1:65" s="2" customFormat="1" ht="21.75" customHeight="1">
      <c r="A352" s="32"/>
      <c r="B352" s="157"/>
      <c r="C352" s="158" t="s">
        <v>718</v>
      </c>
      <c r="D352" s="158" t="s">
        <v>138</v>
      </c>
      <c r="E352" s="159" t="s">
        <v>719</v>
      </c>
      <c r="F352" s="160" t="s">
        <v>720</v>
      </c>
      <c r="G352" s="161" t="s">
        <v>216</v>
      </c>
      <c r="H352" s="162">
        <v>1</v>
      </c>
      <c r="I352" s="163"/>
      <c r="J352" s="164">
        <f aca="true" t="shared" si="60" ref="J352:J366"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 aca="true" t="shared" si="61" ref="P352:P366">O352*H352</f>
        <v>0</v>
      </c>
      <c r="Q352" s="168">
        <v>0</v>
      </c>
      <c r="R352" s="168">
        <f aca="true" t="shared" si="62" ref="R352:R366">Q352*H352</f>
        <v>0</v>
      </c>
      <c r="S352" s="168">
        <v>0</v>
      </c>
      <c r="T352" s="169">
        <f aca="true" t="shared" si="63" ref="T352:T366"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213</v>
      </c>
      <c r="AT352" s="170" t="s">
        <v>138</v>
      </c>
      <c r="AU352" s="170" t="s">
        <v>81</v>
      </c>
      <c r="AY352" s="17" t="s">
        <v>135</v>
      </c>
      <c r="BE352" s="171">
        <f aca="true" t="shared" si="64" ref="BE352:BE366">IF(N352="základní",J352,0)</f>
        <v>0</v>
      </c>
      <c r="BF352" s="171">
        <f aca="true" t="shared" si="65" ref="BF352:BF366">IF(N352="snížená",J352,0)</f>
        <v>0</v>
      </c>
      <c r="BG352" s="171">
        <f aca="true" t="shared" si="66" ref="BG352:BG366">IF(N352="zákl. přenesená",J352,0)</f>
        <v>0</v>
      </c>
      <c r="BH352" s="171">
        <f aca="true" t="shared" si="67" ref="BH352:BH366">IF(N352="sníž. přenesená",J352,0)</f>
        <v>0</v>
      </c>
      <c r="BI352" s="171">
        <f aca="true" t="shared" si="68" ref="BI352:BI366">IF(N352="nulová",J352,0)</f>
        <v>0</v>
      </c>
      <c r="BJ352" s="17" t="s">
        <v>81</v>
      </c>
      <c r="BK352" s="171">
        <f aca="true" t="shared" si="69" ref="BK352:BK366">ROUND(I352*H352,2)</f>
        <v>0</v>
      </c>
      <c r="BL352" s="17" t="s">
        <v>213</v>
      </c>
      <c r="BM352" s="170" t="s">
        <v>721</v>
      </c>
    </row>
    <row r="353" spans="1:65" s="2" customFormat="1" ht="16.5" customHeight="1">
      <c r="A353" s="32"/>
      <c r="B353" s="157"/>
      <c r="C353" s="196" t="s">
        <v>722</v>
      </c>
      <c r="D353" s="196" t="s">
        <v>219</v>
      </c>
      <c r="E353" s="197" t="s">
        <v>723</v>
      </c>
      <c r="F353" s="198" t="s">
        <v>724</v>
      </c>
      <c r="G353" s="199" t="s">
        <v>216</v>
      </c>
      <c r="H353" s="200">
        <v>1</v>
      </c>
      <c r="I353" s="201"/>
      <c r="J353" s="202">
        <f t="shared" si="60"/>
        <v>0</v>
      </c>
      <c r="K353" s="203"/>
      <c r="L353" s="204"/>
      <c r="M353" s="205" t="s">
        <v>1</v>
      </c>
      <c r="N353" s="206" t="s">
        <v>42</v>
      </c>
      <c r="O353" s="58"/>
      <c r="P353" s="168">
        <f t="shared" si="61"/>
        <v>0</v>
      </c>
      <c r="Q353" s="168">
        <v>0.0155</v>
      </c>
      <c r="R353" s="168">
        <f t="shared" si="62"/>
        <v>0.0155</v>
      </c>
      <c r="S353" s="168">
        <v>0</v>
      </c>
      <c r="T353" s="169">
        <f t="shared" si="6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298</v>
      </c>
      <c r="AT353" s="170" t="s">
        <v>219</v>
      </c>
      <c r="AU353" s="170" t="s">
        <v>81</v>
      </c>
      <c r="AY353" s="17" t="s">
        <v>135</v>
      </c>
      <c r="BE353" s="171">
        <f t="shared" si="64"/>
        <v>0</v>
      </c>
      <c r="BF353" s="171">
        <f t="shared" si="65"/>
        <v>0</v>
      </c>
      <c r="BG353" s="171">
        <f t="shared" si="66"/>
        <v>0</v>
      </c>
      <c r="BH353" s="171">
        <f t="shared" si="67"/>
        <v>0</v>
      </c>
      <c r="BI353" s="171">
        <f t="shared" si="68"/>
        <v>0</v>
      </c>
      <c r="BJ353" s="17" t="s">
        <v>81</v>
      </c>
      <c r="BK353" s="171">
        <f t="shared" si="69"/>
        <v>0</v>
      </c>
      <c r="BL353" s="17" t="s">
        <v>213</v>
      </c>
      <c r="BM353" s="170" t="s">
        <v>725</v>
      </c>
    </row>
    <row r="354" spans="1:65" s="2" customFormat="1" ht="21.75" customHeight="1">
      <c r="A354" s="32"/>
      <c r="B354" s="157"/>
      <c r="C354" s="196" t="s">
        <v>726</v>
      </c>
      <c r="D354" s="196" t="s">
        <v>219</v>
      </c>
      <c r="E354" s="197" t="s">
        <v>727</v>
      </c>
      <c r="F354" s="198" t="s">
        <v>728</v>
      </c>
      <c r="G354" s="199" t="s">
        <v>216</v>
      </c>
      <c r="H354" s="200">
        <v>1</v>
      </c>
      <c r="I354" s="201"/>
      <c r="J354" s="202">
        <f t="shared" si="60"/>
        <v>0</v>
      </c>
      <c r="K354" s="203"/>
      <c r="L354" s="204"/>
      <c r="M354" s="205" t="s">
        <v>1</v>
      </c>
      <c r="N354" s="206" t="s">
        <v>42</v>
      </c>
      <c r="O354" s="58"/>
      <c r="P354" s="168">
        <f t="shared" si="61"/>
        <v>0</v>
      </c>
      <c r="Q354" s="168">
        <v>0.0012</v>
      </c>
      <c r="R354" s="168">
        <f t="shared" si="62"/>
        <v>0.0012</v>
      </c>
      <c r="S354" s="168">
        <v>0</v>
      </c>
      <c r="T354" s="169">
        <f t="shared" si="6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298</v>
      </c>
      <c r="AT354" s="170" t="s">
        <v>219</v>
      </c>
      <c r="AU354" s="170" t="s">
        <v>81</v>
      </c>
      <c r="AY354" s="17" t="s">
        <v>135</v>
      </c>
      <c r="BE354" s="171">
        <f t="shared" si="64"/>
        <v>0</v>
      </c>
      <c r="BF354" s="171">
        <f t="shared" si="65"/>
        <v>0</v>
      </c>
      <c r="BG354" s="171">
        <f t="shared" si="66"/>
        <v>0</v>
      </c>
      <c r="BH354" s="171">
        <f t="shared" si="67"/>
        <v>0</v>
      </c>
      <c r="BI354" s="171">
        <f t="shared" si="68"/>
        <v>0</v>
      </c>
      <c r="BJ354" s="17" t="s">
        <v>81</v>
      </c>
      <c r="BK354" s="171">
        <f t="shared" si="69"/>
        <v>0</v>
      </c>
      <c r="BL354" s="17" t="s">
        <v>213</v>
      </c>
      <c r="BM354" s="170" t="s">
        <v>729</v>
      </c>
    </row>
    <row r="355" spans="1:65" s="2" customFormat="1" ht="16.5" customHeight="1">
      <c r="A355" s="32"/>
      <c r="B355" s="157"/>
      <c r="C355" s="158" t="s">
        <v>730</v>
      </c>
      <c r="D355" s="158" t="s">
        <v>138</v>
      </c>
      <c r="E355" s="159" t="s">
        <v>731</v>
      </c>
      <c r="F355" s="160" t="s">
        <v>732</v>
      </c>
      <c r="G355" s="161" t="s">
        <v>216</v>
      </c>
      <c r="H355" s="162">
        <v>1</v>
      </c>
      <c r="I355" s="163"/>
      <c r="J355" s="164">
        <f t="shared" si="6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61"/>
        <v>0</v>
      </c>
      <c r="Q355" s="168">
        <v>0</v>
      </c>
      <c r="R355" s="168">
        <f t="shared" si="62"/>
        <v>0</v>
      </c>
      <c r="S355" s="168">
        <v>0</v>
      </c>
      <c r="T355" s="169">
        <f t="shared" si="6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213</v>
      </c>
      <c r="AT355" s="170" t="s">
        <v>138</v>
      </c>
      <c r="AU355" s="170" t="s">
        <v>81</v>
      </c>
      <c r="AY355" s="17" t="s">
        <v>135</v>
      </c>
      <c r="BE355" s="171">
        <f t="shared" si="64"/>
        <v>0</v>
      </c>
      <c r="BF355" s="171">
        <f t="shared" si="65"/>
        <v>0</v>
      </c>
      <c r="BG355" s="171">
        <f t="shared" si="66"/>
        <v>0</v>
      </c>
      <c r="BH355" s="171">
        <f t="shared" si="67"/>
        <v>0</v>
      </c>
      <c r="BI355" s="171">
        <f t="shared" si="68"/>
        <v>0</v>
      </c>
      <c r="BJ355" s="17" t="s">
        <v>81</v>
      </c>
      <c r="BK355" s="171">
        <f t="shared" si="69"/>
        <v>0</v>
      </c>
      <c r="BL355" s="17" t="s">
        <v>213</v>
      </c>
      <c r="BM355" s="170" t="s">
        <v>733</v>
      </c>
    </row>
    <row r="356" spans="1:65" s="2" customFormat="1" ht="16.5" customHeight="1">
      <c r="A356" s="32"/>
      <c r="B356" s="157"/>
      <c r="C356" s="196" t="s">
        <v>734</v>
      </c>
      <c r="D356" s="196" t="s">
        <v>219</v>
      </c>
      <c r="E356" s="197" t="s">
        <v>735</v>
      </c>
      <c r="F356" s="198" t="s">
        <v>736</v>
      </c>
      <c r="G356" s="199" t="s">
        <v>216</v>
      </c>
      <c r="H356" s="200">
        <v>1</v>
      </c>
      <c r="I356" s="201"/>
      <c r="J356" s="202">
        <f t="shared" si="60"/>
        <v>0</v>
      </c>
      <c r="K356" s="203"/>
      <c r="L356" s="204"/>
      <c r="M356" s="205" t="s">
        <v>1</v>
      </c>
      <c r="N356" s="206" t="s">
        <v>42</v>
      </c>
      <c r="O356" s="58"/>
      <c r="P356" s="168">
        <f t="shared" si="61"/>
        <v>0</v>
      </c>
      <c r="Q356" s="168">
        <v>0.00045</v>
      </c>
      <c r="R356" s="168">
        <f t="shared" si="62"/>
        <v>0.00045</v>
      </c>
      <c r="S356" s="168">
        <v>0</v>
      </c>
      <c r="T356" s="169">
        <f t="shared" si="6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298</v>
      </c>
      <c r="AT356" s="170" t="s">
        <v>219</v>
      </c>
      <c r="AU356" s="170" t="s">
        <v>81</v>
      </c>
      <c r="AY356" s="17" t="s">
        <v>135</v>
      </c>
      <c r="BE356" s="171">
        <f t="shared" si="64"/>
        <v>0</v>
      </c>
      <c r="BF356" s="171">
        <f t="shared" si="65"/>
        <v>0</v>
      </c>
      <c r="BG356" s="171">
        <f t="shared" si="66"/>
        <v>0</v>
      </c>
      <c r="BH356" s="171">
        <f t="shared" si="67"/>
        <v>0</v>
      </c>
      <c r="BI356" s="171">
        <f t="shared" si="68"/>
        <v>0</v>
      </c>
      <c r="BJ356" s="17" t="s">
        <v>81</v>
      </c>
      <c r="BK356" s="171">
        <f t="shared" si="69"/>
        <v>0</v>
      </c>
      <c r="BL356" s="17" t="s">
        <v>213</v>
      </c>
      <c r="BM356" s="170" t="s">
        <v>737</v>
      </c>
    </row>
    <row r="357" spans="1:65" s="2" customFormat="1" ht="21.75" customHeight="1">
      <c r="A357" s="32"/>
      <c r="B357" s="157"/>
      <c r="C357" s="158" t="s">
        <v>738</v>
      </c>
      <c r="D357" s="158" t="s">
        <v>138</v>
      </c>
      <c r="E357" s="159" t="s">
        <v>739</v>
      </c>
      <c r="F357" s="160" t="s">
        <v>740</v>
      </c>
      <c r="G357" s="161" t="s">
        <v>216</v>
      </c>
      <c r="H357" s="162">
        <v>1</v>
      </c>
      <c r="I357" s="163"/>
      <c r="J357" s="164">
        <f t="shared" si="6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61"/>
        <v>0</v>
      </c>
      <c r="Q357" s="168">
        <v>0</v>
      </c>
      <c r="R357" s="168">
        <f t="shared" si="62"/>
        <v>0</v>
      </c>
      <c r="S357" s="168">
        <v>0</v>
      </c>
      <c r="T357" s="169">
        <f t="shared" si="6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138</v>
      </c>
      <c r="AU357" s="170" t="s">
        <v>81</v>
      </c>
      <c r="AY357" s="17" t="s">
        <v>135</v>
      </c>
      <c r="BE357" s="171">
        <f t="shared" si="64"/>
        <v>0</v>
      </c>
      <c r="BF357" s="171">
        <f t="shared" si="65"/>
        <v>0</v>
      </c>
      <c r="BG357" s="171">
        <f t="shared" si="66"/>
        <v>0</v>
      </c>
      <c r="BH357" s="171">
        <f t="shared" si="67"/>
        <v>0</v>
      </c>
      <c r="BI357" s="171">
        <f t="shared" si="68"/>
        <v>0</v>
      </c>
      <c r="BJ357" s="17" t="s">
        <v>81</v>
      </c>
      <c r="BK357" s="171">
        <f t="shared" si="69"/>
        <v>0</v>
      </c>
      <c r="BL357" s="17" t="s">
        <v>213</v>
      </c>
      <c r="BM357" s="170" t="s">
        <v>741</v>
      </c>
    </row>
    <row r="358" spans="1:65" s="2" customFormat="1" ht="16.5" customHeight="1">
      <c r="A358" s="32"/>
      <c r="B358" s="157"/>
      <c r="C358" s="196" t="s">
        <v>742</v>
      </c>
      <c r="D358" s="196" t="s">
        <v>219</v>
      </c>
      <c r="E358" s="197" t="s">
        <v>743</v>
      </c>
      <c r="F358" s="198" t="s">
        <v>744</v>
      </c>
      <c r="G358" s="199" t="s">
        <v>216</v>
      </c>
      <c r="H358" s="200">
        <v>1</v>
      </c>
      <c r="I358" s="201"/>
      <c r="J358" s="202">
        <f t="shared" si="60"/>
        <v>0</v>
      </c>
      <c r="K358" s="203"/>
      <c r="L358" s="204"/>
      <c r="M358" s="205" t="s">
        <v>1</v>
      </c>
      <c r="N358" s="206" t="s">
        <v>42</v>
      </c>
      <c r="O358" s="58"/>
      <c r="P358" s="168">
        <f t="shared" si="61"/>
        <v>0</v>
      </c>
      <c r="Q358" s="168">
        <v>0.00135</v>
      </c>
      <c r="R358" s="168">
        <f t="shared" si="62"/>
        <v>0.00135</v>
      </c>
      <c r="S358" s="168">
        <v>0</v>
      </c>
      <c r="T358" s="169">
        <f t="shared" si="6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298</v>
      </c>
      <c r="AT358" s="170" t="s">
        <v>219</v>
      </c>
      <c r="AU358" s="170" t="s">
        <v>81</v>
      </c>
      <c r="AY358" s="17" t="s">
        <v>135</v>
      </c>
      <c r="BE358" s="171">
        <f t="shared" si="64"/>
        <v>0</v>
      </c>
      <c r="BF358" s="171">
        <f t="shared" si="65"/>
        <v>0</v>
      </c>
      <c r="BG358" s="171">
        <f t="shared" si="66"/>
        <v>0</v>
      </c>
      <c r="BH358" s="171">
        <f t="shared" si="67"/>
        <v>0</v>
      </c>
      <c r="BI358" s="171">
        <f t="shared" si="68"/>
        <v>0</v>
      </c>
      <c r="BJ358" s="17" t="s">
        <v>81</v>
      </c>
      <c r="BK358" s="171">
        <f t="shared" si="69"/>
        <v>0</v>
      </c>
      <c r="BL358" s="17" t="s">
        <v>213</v>
      </c>
      <c r="BM358" s="170" t="s">
        <v>745</v>
      </c>
    </row>
    <row r="359" spans="1:65" s="2" customFormat="1" ht="21.75" customHeight="1">
      <c r="A359" s="32"/>
      <c r="B359" s="157"/>
      <c r="C359" s="158" t="s">
        <v>746</v>
      </c>
      <c r="D359" s="158" t="s">
        <v>138</v>
      </c>
      <c r="E359" s="159" t="s">
        <v>747</v>
      </c>
      <c r="F359" s="160" t="s">
        <v>748</v>
      </c>
      <c r="G359" s="161" t="s">
        <v>216</v>
      </c>
      <c r="H359" s="162">
        <v>1</v>
      </c>
      <c r="I359" s="163"/>
      <c r="J359" s="164">
        <f t="shared" si="6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61"/>
        <v>0</v>
      </c>
      <c r="Q359" s="168">
        <v>0</v>
      </c>
      <c r="R359" s="168">
        <f t="shared" si="62"/>
        <v>0</v>
      </c>
      <c r="S359" s="168">
        <v>0.174</v>
      </c>
      <c r="T359" s="169">
        <f t="shared" si="63"/>
        <v>0.174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213</v>
      </c>
      <c r="AT359" s="170" t="s">
        <v>138</v>
      </c>
      <c r="AU359" s="170" t="s">
        <v>81</v>
      </c>
      <c r="AY359" s="17" t="s">
        <v>135</v>
      </c>
      <c r="BE359" s="171">
        <f t="shared" si="64"/>
        <v>0</v>
      </c>
      <c r="BF359" s="171">
        <f t="shared" si="65"/>
        <v>0</v>
      </c>
      <c r="BG359" s="171">
        <f t="shared" si="66"/>
        <v>0</v>
      </c>
      <c r="BH359" s="171">
        <f t="shared" si="67"/>
        <v>0</v>
      </c>
      <c r="BI359" s="171">
        <f t="shared" si="68"/>
        <v>0</v>
      </c>
      <c r="BJ359" s="17" t="s">
        <v>81</v>
      </c>
      <c r="BK359" s="171">
        <f t="shared" si="69"/>
        <v>0</v>
      </c>
      <c r="BL359" s="17" t="s">
        <v>213</v>
      </c>
      <c r="BM359" s="170" t="s">
        <v>749</v>
      </c>
    </row>
    <row r="360" spans="1:65" s="2" customFormat="1" ht="21.75" customHeight="1">
      <c r="A360" s="32"/>
      <c r="B360" s="157"/>
      <c r="C360" s="158" t="s">
        <v>750</v>
      </c>
      <c r="D360" s="158" t="s">
        <v>138</v>
      </c>
      <c r="E360" s="159" t="s">
        <v>751</v>
      </c>
      <c r="F360" s="160" t="s">
        <v>752</v>
      </c>
      <c r="G360" s="161" t="s">
        <v>268</v>
      </c>
      <c r="H360" s="162">
        <v>0.019</v>
      </c>
      <c r="I360" s="163"/>
      <c r="J360" s="164">
        <f t="shared" si="6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61"/>
        <v>0</v>
      </c>
      <c r="Q360" s="168">
        <v>0</v>
      </c>
      <c r="R360" s="168">
        <f t="shared" si="62"/>
        <v>0</v>
      </c>
      <c r="S360" s="168">
        <v>0</v>
      </c>
      <c r="T360" s="169">
        <f t="shared" si="6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213</v>
      </c>
      <c r="AT360" s="170" t="s">
        <v>138</v>
      </c>
      <c r="AU360" s="170" t="s">
        <v>81</v>
      </c>
      <c r="AY360" s="17" t="s">
        <v>135</v>
      </c>
      <c r="BE360" s="171">
        <f t="shared" si="64"/>
        <v>0</v>
      </c>
      <c r="BF360" s="171">
        <f t="shared" si="65"/>
        <v>0</v>
      </c>
      <c r="BG360" s="171">
        <f t="shared" si="66"/>
        <v>0</v>
      </c>
      <c r="BH360" s="171">
        <f t="shared" si="67"/>
        <v>0</v>
      </c>
      <c r="BI360" s="171">
        <f t="shared" si="68"/>
        <v>0</v>
      </c>
      <c r="BJ360" s="17" t="s">
        <v>81</v>
      </c>
      <c r="BK360" s="171">
        <f t="shared" si="69"/>
        <v>0</v>
      </c>
      <c r="BL360" s="17" t="s">
        <v>213</v>
      </c>
      <c r="BM360" s="170" t="s">
        <v>753</v>
      </c>
    </row>
    <row r="361" spans="1:65" s="2" customFormat="1" ht="21.75" customHeight="1">
      <c r="A361" s="32"/>
      <c r="B361" s="157"/>
      <c r="C361" s="158" t="s">
        <v>754</v>
      </c>
      <c r="D361" s="158" t="s">
        <v>138</v>
      </c>
      <c r="E361" s="159" t="s">
        <v>755</v>
      </c>
      <c r="F361" s="160" t="s">
        <v>756</v>
      </c>
      <c r="G361" s="161" t="s">
        <v>268</v>
      </c>
      <c r="H361" s="162">
        <v>0.019</v>
      </c>
      <c r="I361" s="163"/>
      <c r="J361" s="164">
        <f t="shared" si="6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61"/>
        <v>0</v>
      </c>
      <c r="Q361" s="168">
        <v>0</v>
      </c>
      <c r="R361" s="168">
        <f t="shared" si="62"/>
        <v>0</v>
      </c>
      <c r="S361" s="168">
        <v>0</v>
      </c>
      <c r="T361" s="169">
        <f t="shared" si="6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213</v>
      </c>
      <c r="AT361" s="170" t="s">
        <v>138</v>
      </c>
      <c r="AU361" s="170" t="s">
        <v>81</v>
      </c>
      <c r="AY361" s="17" t="s">
        <v>135</v>
      </c>
      <c r="BE361" s="171">
        <f t="shared" si="64"/>
        <v>0</v>
      </c>
      <c r="BF361" s="171">
        <f t="shared" si="65"/>
        <v>0</v>
      </c>
      <c r="BG361" s="171">
        <f t="shared" si="66"/>
        <v>0</v>
      </c>
      <c r="BH361" s="171">
        <f t="shared" si="67"/>
        <v>0</v>
      </c>
      <c r="BI361" s="171">
        <f t="shared" si="68"/>
        <v>0</v>
      </c>
      <c r="BJ361" s="17" t="s">
        <v>81</v>
      </c>
      <c r="BK361" s="171">
        <f t="shared" si="69"/>
        <v>0</v>
      </c>
      <c r="BL361" s="17" t="s">
        <v>213</v>
      </c>
      <c r="BM361" s="170" t="s">
        <v>757</v>
      </c>
    </row>
    <row r="362" spans="1:65" s="2" customFormat="1" ht="21.75" customHeight="1">
      <c r="A362" s="32"/>
      <c r="B362" s="157"/>
      <c r="C362" s="158" t="s">
        <v>758</v>
      </c>
      <c r="D362" s="158" t="s">
        <v>138</v>
      </c>
      <c r="E362" s="159" t="s">
        <v>759</v>
      </c>
      <c r="F362" s="160" t="s">
        <v>760</v>
      </c>
      <c r="G362" s="161" t="s">
        <v>550</v>
      </c>
      <c r="H362" s="162">
        <v>1</v>
      </c>
      <c r="I362" s="163"/>
      <c r="J362" s="164">
        <f t="shared" si="6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61"/>
        <v>0</v>
      </c>
      <c r="Q362" s="168">
        <v>0</v>
      </c>
      <c r="R362" s="168">
        <f t="shared" si="62"/>
        <v>0</v>
      </c>
      <c r="S362" s="168">
        <v>0</v>
      </c>
      <c r="T362" s="169">
        <f t="shared" si="6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138</v>
      </c>
      <c r="AU362" s="170" t="s">
        <v>81</v>
      </c>
      <c r="AY362" s="17" t="s">
        <v>135</v>
      </c>
      <c r="BE362" s="171">
        <f t="shared" si="64"/>
        <v>0</v>
      </c>
      <c r="BF362" s="171">
        <f t="shared" si="65"/>
        <v>0</v>
      </c>
      <c r="BG362" s="171">
        <f t="shared" si="66"/>
        <v>0</v>
      </c>
      <c r="BH362" s="171">
        <f t="shared" si="67"/>
        <v>0</v>
      </c>
      <c r="BI362" s="171">
        <f t="shared" si="68"/>
        <v>0</v>
      </c>
      <c r="BJ362" s="17" t="s">
        <v>81</v>
      </c>
      <c r="BK362" s="171">
        <f t="shared" si="69"/>
        <v>0</v>
      </c>
      <c r="BL362" s="17" t="s">
        <v>213</v>
      </c>
      <c r="BM362" s="170" t="s">
        <v>761</v>
      </c>
    </row>
    <row r="363" spans="1:65" s="2" customFormat="1" ht="16.5" customHeight="1">
      <c r="A363" s="32"/>
      <c r="B363" s="157"/>
      <c r="C363" s="158" t="s">
        <v>762</v>
      </c>
      <c r="D363" s="158" t="s">
        <v>138</v>
      </c>
      <c r="E363" s="159" t="s">
        <v>763</v>
      </c>
      <c r="F363" s="160" t="s">
        <v>764</v>
      </c>
      <c r="G363" s="161" t="s">
        <v>550</v>
      </c>
      <c r="H363" s="162">
        <v>1</v>
      </c>
      <c r="I363" s="163"/>
      <c r="J363" s="164">
        <f t="shared" si="6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61"/>
        <v>0</v>
      </c>
      <c r="Q363" s="168">
        <v>0</v>
      </c>
      <c r="R363" s="168">
        <f t="shared" si="62"/>
        <v>0</v>
      </c>
      <c r="S363" s="168">
        <v>0</v>
      </c>
      <c r="T363" s="169">
        <f t="shared" si="6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213</v>
      </c>
      <c r="AT363" s="170" t="s">
        <v>138</v>
      </c>
      <c r="AU363" s="170" t="s">
        <v>81</v>
      </c>
      <c r="AY363" s="17" t="s">
        <v>135</v>
      </c>
      <c r="BE363" s="171">
        <f t="shared" si="64"/>
        <v>0</v>
      </c>
      <c r="BF363" s="171">
        <f t="shared" si="65"/>
        <v>0</v>
      </c>
      <c r="BG363" s="171">
        <f t="shared" si="66"/>
        <v>0</v>
      </c>
      <c r="BH363" s="171">
        <f t="shared" si="67"/>
        <v>0</v>
      </c>
      <c r="BI363" s="171">
        <f t="shared" si="68"/>
        <v>0</v>
      </c>
      <c r="BJ363" s="17" t="s">
        <v>81</v>
      </c>
      <c r="BK363" s="171">
        <f t="shared" si="69"/>
        <v>0</v>
      </c>
      <c r="BL363" s="17" t="s">
        <v>213</v>
      </c>
      <c r="BM363" s="170" t="s">
        <v>765</v>
      </c>
    </row>
    <row r="364" spans="1:65" s="2" customFormat="1" ht="16.5" customHeight="1">
      <c r="A364" s="32"/>
      <c r="B364" s="157"/>
      <c r="C364" s="158" t="s">
        <v>766</v>
      </c>
      <c r="D364" s="158" t="s">
        <v>138</v>
      </c>
      <c r="E364" s="159" t="s">
        <v>767</v>
      </c>
      <c r="F364" s="160" t="s">
        <v>768</v>
      </c>
      <c r="G364" s="161" t="s">
        <v>550</v>
      </c>
      <c r="H364" s="162">
        <v>1</v>
      </c>
      <c r="I364" s="163"/>
      <c r="J364" s="164">
        <f t="shared" si="6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61"/>
        <v>0</v>
      </c>
      <c r="Q364" s="168">
        <v>0</v>
      </c>
      <c r="R364" s="168">
        <f t="shared" si="62"/>
        <v>0</v>
      </c>
      <c r="S364" s="168">
        <v>0</v>
      </c>
      <c r="T364" s="169">
        <f t="shared" si="6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213</v>
      </c>
      <c r="AT364" s="170" t="s">
        <v>138</v>
      </c>
      <c r="AU364" s="170" t="s">
        <v>81</v>
      </c>
      <c r="AY364" s="17" t="s">
        <v>135</v>
      </c>
      <c r="BE364" s="171">
        <f t="shared" si="64"/>
        <v>0</v>
      </c>
      <c r="BF364" s="171">
        <f t="shared" si="65"/>
        <v>0</v>
      </c>
      <c r="BG364" s="171">
        <f t="shared" si="66"/>
        <v>0</v>
      </c>
      <c r="BH364" s="171">
        <f t="shared" si="67"/>
        <v>0</v>
      </c>
      <c r="BI364" s="171">
        <f t="shared" si="68"/>
        <v>0</v>
      </c>
      <c r="BJ364" s="17" t="s">
        <v>81</v>
      </c>
      <c r="BK364" s="171">
        <f t="shared" si="69"/>
        <v>0</v>
      </c>
      <c r="BL364" s="17" t="s">
        <v>213</v>
      </c>
      <c r="BM364" s="170" t="s">
        <v>769</v>
      </c>
    </row>
    <row r="365" spans="1:65" s="2" customFormat="1" ht="16.5" customHeight="1">
      <c r="A365" s="32"/>
      <c r="B365" s="157"/>
      <c r="C365" s="158" t="s">
        <v>770</v>
      </c>
      <c r="D365" s="158" t="s">
        <v>138</v>
      </c>
      <c r="E365" s="159" t="s">
        <v>771</v>
      </c>
      <c r="F365" s="160" t="s">
        <v>772</v>
      </c>
      <c r="G365" s="161" t="s">
        <v>550</v>
      </c>
      <c r="H365" s="162">
        <v>1</v>
      </c>
      <c r="I365" s="163"/>
      <c r="J365" s="164">
        <f t="shared" si="60"/>
        <v>0</v>
      </c>
      <c r="K365" s="165"/>
      <c r="L365" s="33"/>
      <c r="M365" s="166" t="s">
        <v>1</v>
      </c>
      <c r="N365" s="167" t="s">
        <v>42</v>
      </c>
      <c r="O365" s="58"/>
      <c r="P365" s="168">
        <f t="shared" si="61"/>
        <v>0</v>
      </c>
      <c r="Q365" s="168">
        <v>0</v>
      </c>
      <c r="R365" s="168">
        <f t="shared" si="62"/>
        <v>0</v>
      </c>
      <c r="S365" s="168">
        <v>0</v>
      </c>
      <c r="T365" s="169">
        <f t="shared" si="6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213</v>
      </c>
      <c r="AT365" s="170" t="s">
        <v>138</v>
      </c>
      <c r="AU365" s="170" t="s">
        <v>81</v>
      </c>
      <c r="AY365" s="17" t="s">
        <v>135</v>
      </c>
      <c r="BE365" s="171">
        <f t="shared" si="64"/>
        <v>0</v>
      </c>
      <c r="BF365" s="171">
        <f t="shared" si="65"/>
        <v>0</v>
      </c>
      <c r="BG365" s="171">
        <f t="shared" si="66"/>
        <v>0</v>
      </c>
      <c r="BH365" s="171">
        <f t="shared" si="67"/>
        <v>0</v>
      </c>
      <c r="BI365" s="171">
        <f t="shared" si="68"/>
        <v>0</v>
      </c>
      <c r="BJ365" s="17" t="s">
        <v>81</v>
      </c>
      <c r="BK365" s="171">
        <f t="shared" si="69"/>
        <v>0</v>
      </c>
      <c r="BL365" s="17" t="s">
        <v>213</v>
      </c>
      <c r="BM365" s="170" t="s">
        <v>773</v>
      </c>
    </row>
    <row r="366" spans="1:65" s="2" customFormat="1" ht="21.75" customHeight="1">
      <c r="A366" s="32"/>
      <c r="B366" s="157"/>
      <c r="C366" s="158" t="s">
        <v>774</v>
      </c>
      <c r="D366" s="158" t="s">
        <v>138</v>
      </c>
      <c r="E366" s="159" t="s">
        <v>775</v>
      </c>
      <c r="F366" s="160" t="s">
        <v>776</v>
      </c>
      <c r="G366" s="161" t="s">
        <v>550</v>
      </c>
      <c r="H366" s="162">
        <v>1</v>
      </c>
      <c r="I366" s="163"/>
      <c r="J366" s="164">
        <f t="shared" si="60"/>
        <v>0</v>
      </c>
      <c r="K366" s="165"/>
      <c r="L366" s="33"/>
      <c r="M366" s="166" t="s">
        <v>1</v>
      </c>
      <c r="N366" s="167" t="s">
        <v>42</v>
      </c>
      <c r="O366" s="58"/>
      <c r="P366" s="168">
        <f t="shared" si="61"/>
        <v>0</v>
      </c>
      <c r="Q366" s="168">
        <v>0</v>
      </c>
      <c r="R366" s="168">
        <f t="shared" si="62"/>
        <v>0</v>
      </c>
      <c r="S366" s="168">
        <v>0</v>
      </c>
      <c r="T366" s="169">
        <f t="shared" si="6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213</v>
      </c>
      <c r="AT366" s="170" t="s">
        <v>138</v>
      </c>
      <c r="AU366" s="170" t="s">
        <v>81</v>
      </c>
      <c r="AY366" s="17" t="s">
        <v>135</v>
      </c>
      <c r="BE366" s="171">
        <f t="shared" si="64"/>
        <v>0</v>
      </c>
      <c r="BF366" s="171">
        <f t="shared" si="65"/>
        <v>0</v>
      </c>
      <c r="BG366" s="171">
        <f t="shared" si="66"/>
        <v>0</v>
      </c>
      <c r="BH366" s="171">
        <f t="shared" si="67"/>
        <v>0</v>
      </c>
      <c r="BI366" s="171">
        <f t="shared" si="68"/>
        <v>0</v>
      </c>
      <c r="BJ366" s="17" t="s">
        <v>81</v>
      </c>
      <c r="BK366" s="171">
        <f t="shared" si="69"/>
        <v>0</v>
      </c>
      <c r="BL366" s="17" t="s">
        <v>213</v>
      </c>
      <c r="BM366" s="170" t="s">
        <v>777</v>
      </c>
    </row>
    <row r="367" spans="2:63" s="12" customFormat="1" ht="22.9" customHeight="1">
      <c r="B367" s="144"/>
      <c r="D367" s="145" t="s">
        <v>75</v>
      </c>
      <c r="E367" s="155" t="s">
        <v>778</v>
      </c>
      <c r="F367" s="155" t="s">
        <v>779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SUM(P368:P375)</f>
        <v>0</v>
      </c>
      <c r="Q367" s="150"/>
      <c r="R367" s="151">
        <f>SUM(R368:R375)</f>
        <v>0.2038605</v>
      </c>
      <c r="S367" s="150"/>
      <c r="T367" s="152">
        <f>SUM(T368:T375)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SUM(BK368:BK375)</f>
        <v>0</v>
      </c>
    </row>
    <row r="368" spans="1:65" s="2" customFormat="1" ht="21.75" customHeight="1">
      <c r="A368" s="32"/>
      <c r="B368" s="157"/>
      <c r="C368" s="158" t="s">
        <v>780</v>
      </c>
      <c r="D368" s="158" t="s">
        <v>138</v>
      </c>
      <c r="E368" s="159" t="s">
        <v>781</v>
      </c>
      <c r="F368" s="160" t="s">
        <v>782</v>
      </c>
      <c r="G368" s="161" t="s">
        <v>141</v>
      </c>
      <c r="H368" s="162">
        <v>3.45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0.03767</v>
      </c>
      <c r="R368" s="168">
        <f>Q368*H368</f>
        <v>0.1299615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213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213</v>
      </c>
      <c r="BM368" s="170" t="s">
        <v>783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212</v>
      </c>
      <c r="H369" s="176">
        <v>3.45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4" customFormat="1" ht="11.25">
      <c r="B370" s="181"/>
      <c r="D370" s="173" t="s">
        <v>144</v>
      </c>
      <c r="E370" s="182" t="s">
        <v>1</v>
      </c>
      <c r="F370" s="183" t="s">
        <v>153</v>
      </c>
      <c r="H370" s="184">
        <v>3.45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144</v>
      </c>
      <c r="AU370" s="182" t="s">
        <v>81</v>
      </c>
      <c r="AV370" s="14" t="s">
        <v>142</v>
      </c>
      <c r="AW370" s="14" t="s">
        <v>33</v>
      </c>
      <c r="AX370" s="14" t="s">
        <v>84</v>
      </c>
      <c r="AY370" s="182" t="s">
        <v>135</v>
      </c>
    </row>
    <row r="371" spans="1:65" s="2" customFormat="1" ht="16.5" customHeight="1">
      <c r="A371" s="32"/>
      <c r="B371" s="157"/>
      <c r="C371" s="158" t="s">
        <v>784</v>
      </c>
      <c r="D371" s="158" t="s">
        <v>138</v>
      </c>
      <c r="E371" s="159" t="s">
        <v>785</v>
      </c>
      <c r="F371" s="160" t="s">
        <v>786</v>
      </c>
      <c r="G371" s="161" t="s">
        <v>141</v>
      </c>
      <c r="H371" s="162">
        <v>3.45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0.0003</v>
      </c>
      <c r="R371" s="168">
        <f>Q371*H371</f>
        <v>0.001035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213</v>
      </c>
      <c r="AT371" s="170" t="s">
        <v>138</v>
      </c>
      <c r="AU371" s="170" t="s">
        <v>81</v>
      </c>
      <c r="AY371" s="17" t="s">
        <v>135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81</v>
      </c>
      <c r="BK371" s="171">
        <f>ROUND(I371*H371,2)</f>
        <v>0</v>
      </c>
      <c r="BL371" s="17" t="s">
        <v>213</v>
      </c>
      <c r="BM371" s="170" t="s">
        <v>787</v>
      </c>
    </row>
    <row r="372" spans="1:65" s="2" customFormat="1" ht="16.5" customHeight="1">
      <c r="A372" s="32"/>
      <c r="B372" s="157"/>
      <c r="C372" s="196" t="s">
        <v>788</v>
      </c>
      <c r="D372" s="196" t="s">
        <v>219</v>
      </c>
      <c r="E372" s="197" t="s">
        <v>789</v>
      </c>
      <c r="F372" s="198" t="s">
        <v>790</v>
      </c>
      <c r="G372" s="199" t="s">
        <v>141</v>
      </c>
      <c r="H372" s="200">
        <v>3.795</v>
      </c>
      <c r="I372" s="201"/>
      <c r="J372" s="202">
        <f>ROUND(I372*H372,2)</f>
        <v>0</v>
      </c>
      <c r="K372" s="203"/>
      <c r="L372" s="204"/>
      <c r="M372" s="205" t="s">
        <v>1</v>
      </c>
      <c r="N372" s="206" t="s">
        <v>42</v>
      </c>
      <c r="O372" s="58"/>
      <c r="P372" s="168">
        <f>O372*H372</f>
        <v>0</v>
      </c>
      <c r="Q372" s="168">
        <v>0.0192</v>
      </c>
      <c r="R372" s="168">
        <f>Q372*H372</f>
        <v>0.072864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298</v>
      </c>
      <c r="AT372" s="170" t="s">
        <v>219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213</v>
      </c>
      <c r="BM372" s="170" t="s">
        <v>791</v>
      </c>
    </row>
    <row r="373" spans="2:51" s="13" customFormat="1" ht="11.25">
      <c r="B373" s="172"/>
      <c r="D373" s="173" t="s">
        <v>144</v>
      </c>
      <c r="F373" s="175" t="s">
        <v>792</v>
      </c>
      <c r="H373" s="176">
        <v>3.795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793</v>
      </c>
      <c r="D374" s="158" t="s">
        <v>138</v>
      </c>
      <c r="E374" s="159" t="s">
        <v>794</v>
      </c>
      <c r="F374" s="160" t="s">
        <v>795</v>
      </c>
      <c r="G374" s="161" t="s">
        <v>268</v>
      </c>
      <c r="H374" s="162">
        <v>0.204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213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213</v>
      </c>
      <c r="BM374" s="170" t="s">
        <v>796</v>
      </c>
    </row>
    <row r="375" spans="1:65" s="2" customFormat="1" ht="21.75" customHeight="1">
      <c r="A375" s="32"/>
      <c r="B375" s="157"/>
      <c r="C375" s="158" t="s">
        <v>797</v>
      </c>
      <c r="D375" s="158" t="s">
        <v>138</v>
      </c>
      <c r="E375" s="159" t="s">
        <v>798</v>
      </c>
      <c r="F375" s="160" t="s">
        <v>799</v>
      </c>
      <c r="G375" s="161" t="s">
        <v>268</v>
      </c>
      <c r="H375" s="162">
        <v>0.204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213</v>
      </c>
      <c r="AT375" s="170" t="s">
        <v>138</v>
      </c>
      <c r="AU375" s="170" t="s">
        <v>81</v>
      </c>
      <c r="AY375" s="17" t="s">
        <v>135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213</v>
      </c>
      <c r="BM375" s="170" t="s">
        <v>800</v>
      </c>
    </row>
    <row r="376" spans="2:63" s="12" customFormat="1" ht="22.9" customHeight="1">
      <c r="B376" s="144"/>
      <c r="D376" s="145" t="s">
        <v>75</v>
      </c>
      <c r="E376" s="155" t="s">
        <v>801</v>
      </c>
      <c r="F376" s="155" t="s">
        <v>802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SUM(P377:P386)</f>
        <v>0</v>
      </c>
      <c r="Q376" s="150"/>
      <c r="R376" s="151">
        <f>SUM(R377:R386)</f>
        <v>0.0005995600000000001</v>
      </c>
      <c r="S376" s="150"/>
      <c r="T376" s="152">
        <f>SUM(T377:T386)</f>
        <v>0.00954</v>
      </c>
      <c r="AR376" s="145" t="s">
        <v>81</v>
      </c>
      <c r="AT376" s="153" t="s">
        <v>75</v>
      </c>
      <c r="AU376" s="153" t="s">
        <v>84</v>
      </c>
      <c r="AY376" s="145" t="s">
        <v>135</v>
      </c>
      <c r="BK376" s="154">
        <f>SUM(BK377:BK386)</f>
        <v>0</v>
      </c>
    </row>
    <row r="377" spans="1:65" s="2" customFormat="1" ht="21.75" customHeight="1">
      <c r="A377" s="32"/>
      <c r="B377" s="157"/>
      <c r="C377" s="158" t="s">
        <v>803</v>
      </c>
      <c r="D377" s="158" t="s">
        <v>138</v>
      </c>
      <c r="E377" s="159" t="s">
        <v>804</v>
      </c>
      <c r="F377" s="160" t="s">
        <v>805</v>
      </c>
      <c r="G377" s="161" t="s">
        <v>141</v>
      </c>
      <c r="H377" s="162">
        <v>3.18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0.003</v>
      </c>
      <c r="T377" s="169">
        <f>S377*H377</f>
        <v>0.00954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213</v>
      </c>
      <c r="AT377" s="170" t="s">
        <v>138</v>
      </c>
      <c r="AU377" s="170" t="s">
        <v>81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81</v>
      </c>
      <c r="BK377" s="171">
        <f>ROUND(I377*H377,2)</f>
        <v>0</v>
      </c>
      <c r="BL377" s="17" t="s">
        <v>213</v>
      </c>
      <c r="BM377" s="170" t="s">
        <v>806</v>
      </c>
    </row>
    <row r="378" spans="2:51" s="15" customFormat="1" ht="11.25">
      <c r="B378" s="189"/>
      <c r="D378" s="173" t="s">
        <v>144</v>
      </c>
      <c r="E378" s="190" t="s">
        <v>1</v>
      </c>
      <c r="F378" s="191" t="s">
        <v>807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144</v>
      </c>
      <c r="AU378" s="190" t="s">
        <v>81</v>
      </c>
      <c r="AV378" s="15" t="s">
        <v>84</v>
      </c>
      <c r="AW378" s="15" t="s">
        <v>33</v>
      </c>
      <c r="AX378" s="15" t="s">
        <v>76</v>
      </c>
      <c r="AY378" s="190" t="s">
        <v>135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717</v>
      </c>
      <c r="H379" s="176">
        <v>3.18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76</v>
      </c>
      <c r="AY379" s="174" t="s">
        <v>135</v>
      </c>
    </row>
    <row r="380" spans="2:51" s="14" customFormat="1" ht="11.25">
      <c r="B380" s="181"/>
      <c r="D380" s="173" t="s">
        <v>144</v>
      </c>
      <c r="E380" s="182" t="s">
        <v>1</v>
      </c>
      <c r="F380" s="183" t="s">
        <v>153</v>
      </c>
      <c r="H380" s="184">
        <v>3.18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144</v>
      </c>
      <c r="AU380" s="182" t="s">
        <v>81</v>
      </c>
      <c r="AV380" s="14" t="s">
        <v>142</v>
      </c>
      <c r="AW380" s="14" t="s">
        <v>33</v>
      </c>
      <c r="AX380" s="14" t="s">
        <v>84</v>
      </c>
      <c r="AY380" s="182" t="s">
        <v>135</v>
      </c>
    </row>
    <row r="381" spans="1:65" s="2" customFormat="1" ht="16.5" customHeight="1">
      <c r="A381" s="32"/>
      <c r="B381" s="157"/>
      <c r="C381" s="158" t="s">
        <v>808</v>
      </c>
      <c r="D381" s="158" t="s">
        <v>138</v>
      </c>
      <c r="E381" s="159" t="s">
        <v>809</v>
      </c>
      <c r="F381" s="160" t="s">
        <v>810</v>
      </c>
      <c r="G381" s="161" t="s">
        <v>331</v>
      </c>
      <c r="H381" s="162">
        <v>2.25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1E-05</v>
      </c>
      <c r="R381" s="168">
        <f>Q381*H381</f>
        <v>2.25E-05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213</v>
      </c>
      <c r="BM381" s="170" t="s">
        <v>811</v>
      </c>
    </row>
    <row r="382" spans="2:51" s="13" customFormat="1" ht="11.25">
      <c r="B382" s="172"/>
      <c r="D382" s="173" t="s">
        <v>144</v>
      </c>
      <c r="E382" s="174" t="s">
        <v>1</v>
      </c>
      <c r="F382" s="175" t="s">
        <v>812</v>
      </c>
      <c r="H382" s="176">
        <v>2.25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144</v>
      </c>
      <c r="AU382" s="174" t="s">
        <v>81</v>
      </c>
      <c r="AV382" s="13" t="s">
        <v>81</v>
      </c>
      <c r="AW382" s="13" t="s">
        <v>33</v>
      </c>
      <c r="AX382" s="13" t="s">
        <v>84</v>
      </c>
      <c r="AY382" s="174" t="s">
        <v>135</v>
      </c>
    </row>
    <row r="383" spans="1:65" s="2" customFormat="1" ht="16.5" customHeight="1">
      <c r="A383" s="32"/>
      <c r="B383" s="157"/>
      <c r="C383" s="196" t="s">
        <v>813</v>
      </c>
      <c r="D383" s="196" t="s">
        <v>219</v>
      </c>
      <c r="E383" s="197" t="s">
        <v>814</v>
      </c>
      <c r="F383" s="198" t="s">
        <v>815</v>
      </c>
      <c r="G383" s="199" t="s">
        <v>331</v>
      </c>
      <c r="H383" s="200">
        <v>2.623</v>
      </c>
      <c r="I383" s="201"/>
      <c r="J383" s="202">
        <f>ROUND(I383*H383,2)</f>
        <v>0</v>
      </c>
      <c r="K383" s="203"/>
      <c r="L383" s="204"/>
      <c r="M383" s="205" t="s">
        <v>1</v>
      </c>
      <c r="N383" s="206" t="s">
        <v>42</v>
      </c>
      <c r="O383" s="58"/>
      <c r="P383" s="168">
        <f>O383*H383</f>
        <v>0</v>
      </c>
      <c r="Q383" s="168">
        <v>0.00022</v>
      </c>
      <c r="R383" s="168">
        <f>Q383*H383</f>
        <v>0.0005770600000000001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298</v>
      </c>
      <c r="AT383" s="170" t="s">
        <v>219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213</v>
      </c>
      <c r="BM383" s="170" t="s">
        <v>816</v>
      </c>
    </row>
    <row r="384" spans="2:51" s="13" customFormat="1" ht="11.25">
      <c r="B384" s="172"/>
      <c r="D384" s="173" t="s">
        <v>144</v>
      </c>
      <c r="F384" s="175" t="s">
        <v>817</v>
      </c>
      <c r="H384" s="176">
        <v>2.623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81</v>
      </c>
      <c r="AV384" s="13" t="s">
        <v>81</v>
      </c>
      <c r="AW384" s="13" t="s">
        <v>3</v>
      </c>
      <c r="AX384" s="13" t="s">
        <v>84</v>
      </c>
      <c r="AY384" s="174" t="s">
        <v>135</v>
      </c>
    </row>
    <row r="385" spans="1:65" s="2" customFormat="1" ht="21.75" customHeight="1">
      <c r="A385" s="32"/>
      <c r="B385" s="157"/>
      <c r="C385" s="158" t="s">
        <v>818</v>
      </c>
      <c r="D385" s="158" t="s">
        <v>138</v>
      </c>
      <c r="E385" s="159" t="s">
        <v>819</v>
      </c>
      <c r="F385" s="160" t="s">
        <v>820</v>
      </c>
      <c r="G385" s="161" t="s">
        <v>268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213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213</v>
      </c>
      <c r="BM385" s="170" t="s">
        <v>821</v>
      </c>
    </row>
    <row r="386" spans="1:65" s="2" customFormat="1" ht="21.75" customHeight="1">
      <c r="A386" s="32"/>
      <c r="B386" s="157"/>
      <c r="C386" s="158" t="s">
        <v>822</v>
      </c>
      <c r="D386" s="158" t="s">
        <v>138</v>
      </c>
      <c r="E386" s="159" t="s">
        <v>823</v>
      </c>
      <c r="F386" s="160" t="s">
        <v>824</v>
      </c>
      <c r="G386" s="161" t="s">
        <v>268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213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213</v>
      </c>
      <c r="BM386" s="170" t="s">
        <v>825</v>
      </c>
    </row>
    <row r="387" spans="2:63" s="12" customFormat="1" ht="22.9" customHeight="1">
      <c r="B387" s="144"/>
      <c r="D387" s="145" t="s">
        <v>75</v>
      </c>
      <c r="E387" s="155" t="s">
        <v>826</v>
      </c>
      <c r="F387" s="155" t="s">
        <v>827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SUM(P388:P402)</f>
        <v>0</v>
      </c>
      <c r="Q387" s="150"/>
      <c r="R387" s="151">
        <f>SUM(R388:R402)</f>
        <v>1.09624689</v>
      </c>
      <c r="S387" s="150"/>
      <c r="T387" s="152">
        <f>SUM(T388:T402)</f>
        <v>0</v>
      </c>
      <c r="AR387" s="145" t="s">
        <v>81</v>
      </c>
      <c r="AT387" s="153" t="s">
        <v>75</v>
      </c>
      <c r="AU387" s="153" t="s">
        <v>84</v>
      </c>
      <c r="AY387" s="145" t="s">
        <v>135</v>
      </c>
      <c r="BK387" s="154">
        <f>SUM(BK388:BK402)</f>
        <v>0</v>
      </c>
    </row>
    <row r="388" spans="1:65" s="2" customFormat="1" ht="21.75" customHeight="1">
      <c r="A388" s="32"/>
      <c r="B388" s="157"/>
      <c r="C388" s="158" t="s">
        <v>828</v>
      </c>
      <c r="D388" s="158" t="s">
        <v>138</v>
      </c>
      <c r="E388" s="159" t="s">
        <v>829</v>
      </c>
      <c r="F388" s="160" t="s">
        <v>830</v>
      </c>
      <c r="G388" s="161" t="s">
        <v>331</v>
      </c>
      <c r="H388" s="162">
        <v>9.575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0.0033512499999999996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213</v>
      </c>
      <c r="AT388" s="170" t="s">
        <v>138</v>
      </c>
      <c r="AU388" s="170" t="s">
        <v>81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213</v>
      </c>
      <c r="BM388" s="170" t="s">
        <v>831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832</v>
      </c>
      <c r="H389" s="176">
        <v>9.575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81</v>
      </c>
      <c r="AV389" s="13" t="s">
        <v>81</v>
      </c>
      <c r="AW389" s="13" t="s">
        <v>33</v>
      </c>
      <c r="AX389" s="13" t="s">
        <v>76</v>
      </c>
      <c r="AY389" s="174" t="s">
        <v>135</v>
      </c>
    </row>
    <row r="390" spans="2:51" s="14" customFormat="1" ht="11.25">
      <c r="B390" s="181"/>
      <c r="D390" s="173" t="s">
        <v>144</v>
      </c>
      <c r="E390" s="182" t="s">
        <v>1</v>
      </c>
      <c r="F390" s="183" t="s">
        <v>153</v>
      </c>
      <c r="H390" s="184">
        <v>9.575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144</v>
      </c>
      <c r="AU390" s="182" t="s">
        <v>81</v>
      </c>
      <c r="AV390" s="14" t="s">
        <v>142</v>
      </c>
      <c r="AW390" s="14" t="s">
        <v>33</v>
      </c>
      <c r="AX390" s="14" t="s">
        <v>84</v>
      </c>
      <c r="AY390" s="182" t="s">
        <v>135</v>
      </c>
    </row>
    <row r="391" spans="1:65" s="2" customFormat="1" ht="16.5" customHeight="1">
      <c r="A391" s="32"/>
      <c r="B391" s="157"/>
      <c r="C391" s="196" t="s">
        <v>833</v>
      </c>
      <c r="D391" s="196" t="s">
        <v>219</v>
      </c>
      <c r="E391" s="197" t="s">
        <v>834</v>
      </c>
      <c r="F391" s="198" t="s">
        <v>835</v>
      </c>
      <c r="G391" s="199" t="s">
        <v>216</v>
      </c>
      <c r="H391" s="200">
        <v>26.331</v>
      </c>
      <c r="I391" s="201"/>
      <c r="J391" s="202">
        <f>ROUND(I391*H391,2)</f>
        <v>0</v>
      </c>
      <c r="K391" s="203"/>
      <c r="L391" s="204"/>
      <c r="M391" s="205" t="s">
        <v>1</v>
      </c>
      <c r="N391" s="206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298</v>
      </c>
      <c r="AT391" s="170" t="s">
        <v>219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213</v>
      </c>
      <c r="BM391" s="170" t="s">
        <v>836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837</v>
      </c>
      <c r="H392" s="176">
        <v>26.331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81</v>
      </c>
      <c r="AV392" s="13" t="s">
        <v>81</v>
      </c>
      <c r="AW392" s="13" t="s">
        <v>33</v>
      </c>
      <c r="AX392" s="13" t="s">
        <v>84</v>
      </c>
      <c r="AY392" s="174" t="s">
        <v>135</v>
      </c>
    </row>
    <row r="393" spans="1:65" s="2" customFormat="1" ht="21.75" customHeight="1">
      <c r="A393" s="32"/>
      <c r="B393" s="157"/>
      <c r="C393" s="158" t="s">
        <v>838</v>
      </c>
      <c r="D393" s="158" t="s">
        <v>138</v>
      </c>
      <c r="E393" s="159" t="s">
        <v>839</v>
      </c>
      <c r="F393" s="160" t="s">
        <v>840</v>
      </c>
      <c r="G393" s="161" t="s">
        <v>141</v>
      </c>
      <c r="H393" s="162">
        <v>21.442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0.03362</v>
      </c>
      <c r="R393" s="168">
        <f>Q393*H393</f>
        <v>0.7208800399999999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213</v>
      </c>
      <c r="AT393" s="170" t="s">
        <v>138</v>
      </c>
      <c r="AU393" s="170" t="s">
        <v>81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81</v>
      </c>
      <c r="BK393" s="171">
        <f>ROUND(I393*H393,2)</f>
        <v>0</v>
      </c>
      <c r="BL393" s="17" t="s">
        <v>213</v>
      </c>
      <c r="BM393" s="170" t="s">
        <v>841</v>
      </c>
    </row>
    <row r="394" spans="2:51" s="13" customFormat="1" ht="11.25">
      <c r="B394" s="172"/>
      <c r="D394" s="173" t="s">
        <v>144</v>
      </c>
      <c r="E394" s="174" t="s">
        <v>1</v>
      </c>
      <c r="F394" s="175" t="s">
        <v>842</v>
      </c>
      <c r="H394" s="176">
        <v>19.15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81</v>
      </c>
      <c r="AV394" s="13" t="s">
        <v>81</v>
      </c>
      <c r="AW394" s="13" t="s">
        <v>33</v>
      </c>
      <c r="AX394" s="13" t="s">
        <v>76</v>
      </c>
      <c r="AY394" s="174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843</v>
      </c>
      <c r="H395" s="176">
        <v>2.292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4" customFormat="1" ht="11.25">
      <c r="B396" s="181"/>
      <c r="D396" s="173" t="s">
        <v>144</v>
      </c>
      <c r="E396" s="182" t="s">
        <v>1</v>
      </c>
      <c r="F396" s="183" t="s">
        <v>153</v>
      </c>
      <c r="H396" s="184">
        <v>21.442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144</v>
      </c>
      <c r="AU396" s="182" t="s">
        <v>81</v>
      </c>
      <c r="AV396" s="14" t="s">
        <v>142</v>
      </c>
      <c r="AW396" s="14" t="s">
        <v>33</v>
      </c>
      <c r="AX396" s="14" t="s">
        <v>84</v>
      </c>
      <c r="AY396" s="182" t="s">
        <v>135</v>
      </c>
    </row>
    <row r="397" spans="1:65" s="2" customFormat="1" ht="21.75" customHeight="1">
      <c r="A397" s="32"/>
      <c r="B397" s="157"/>
      <c r="C397" s="196" t="s">
        <v>844</v>
      </c>
      <c r="D397" s="196" t="s">
        <v>219</v>
      </c>
      <c r="E397" s="197" t="s">
        <v>845</v>
      </c>
      <c r="F397" s="198" t="s">
        <v>846</v>
      </c>
      <c r="G397" s="199" t="s">
        <v>141</v>
      </c>
      <c r="H397" s="200">
        <v>23.586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42</v>
      </c>
      <c r="O397" s="58"/>
      <c r="P397" s="168">
        <f>O397*H397</f>
        <v>0</v>
      </c>
      <c r="Q397" s="168">
        <v>0.0155</v>
      </c>
      <c r="R397" s="168">
        <f>Q397*H397</f>
        <v>0.365583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298</v>
      </c>
      <c r="AT397" s="170" t="s">
        <v>219</v>
      </c>
      <c r="AU397" s="170" t="s">
        <v>81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81</v>
      </c>
      <c r="BK397" s="171">
        <f>ROUND(I397*H397,2)</f>
        <v>0</v>
      </c>
      <c r="BL397" s="17" t="s">
        <v>213</v>
      </c>
      <c r="BM397" s="170" t="s">
        <v>847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848</v>
      </c>
      <c r="H398" s="176">
        <v>23.586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84</v>
      </c>
      <c r="AY398" s="174" t="s">
        <v>135</v>
      </c>
    </row>
    <row r="399" spans="1:65" s="2" customFormat="1" ht="16.5" customHeight="1">
      <c r="A399" s="32"/>
      <c r="B399" s="157"/>
      <c r="C399" s="158" t="s">
        <v>849</v>
      </c>
      <c r="D399" s="158" t="s">
        <v>138</v>
      </c>
      <c r="E399" s="159" t="s">
        <v>850</v>
      </c>
      <c r="F399" s="160" t="s">
        <v>851</v>
      </c>
      <c r="G399" s="161" t="s">
        <v>141</v>
      </c>
      <c r="H399" s="162">
        <v>21.442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0.0003</v>
      </c>
      <c r="R399" s="168">
        <f>Q399*H399</f>
        <v>0.006432599999999999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213</v>
      </c>
      <c r="AT399" s="170" t="s">
        <v>138</v>
      </c>
      <c r="AU399" s="170" t="s">
        <v>81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81</v>
      </c>
      <c r="BK399" s="171">
        <f>ROUND(I399*H399,2)</f>
        <v>0</v>
      </c>
      <c r="BL399" s="17" t="s">
        <v>213</v>
      </c>
      <c r="BM399" s="170" t="s">
        <v>852</v>
      </c>
    </row>
    <row r="400" spans="1:65" s="2" customFormat="1" ht="21.75" customHeight="1">
      <c r="A400" s="32"/>
      <c r="B400" s="157"/>
      <c r="C400" s="158" t="s">
        <v>853</v>
      </c>
      <c r="D400" s="158" t="s">
        <v>138</v>
      </c>
      <c r="E400" s="159" t="s">
        <v>854</v>
      </c>
      <c r="F400" s="160" t="s">
        <v>855</v>
      </c>
      <c r="G400" s="161" t="s">
        <v>268</v>
      </c>
      <c r="H400" s="162">
        <v>1.096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213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213</v>
      </c>
      <c r="BM400" s="170" t="s">
        <v>856</v>
      </c>
    </row>
    <row r="401" spans="1:65" s="2" customFormat="1" ht="21.75" customHeight="1">
      <c r="A401" s="32"/>
      <c r="B401" s="157"/>
      <c r="C401" s="158" t="s">
        <v>857</v>
      </c>
      <c r="D401" s="158" t="s">
        <v>138</v>
      </c>
      <c r="E401" s="159" t="s">
        <v>858</v>
      </c>
      <c r="F401" s="160" t="s">
        <v>859</v>
      </c>
      <c r="G401" s="161" t="s">
        <v>268</v>
      </c>
      <c r="H401" s="162">
        <v>1.096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213</v>
      </c>
      <c r="AT401" s="170" t="s">
        <v>138</v>
      </c>
      <c r="AU401" s="170" t="s">
        <v>81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81</v>
      </c>
      <c r="BK401" s="171">
        <f>ROUND(I401*H401,2)</f>
        <v>0</v>
      </c>
      <c r="BL401" s="17" t="s">
        <v>213</v>
      </c>
      <c r="BM401" s="170" t="s">
        <v>860</v>
      </c>
    </row>
    <row r="402" spans="1:65" s="2" customFormat="1" ht="16.5" customHeight="1">
      <c r="A402" s="32"/>
      <c r="B402" s="157"/>
      <c r="C402" s="158" t="s">
        <v>861</v>
      </c>
      <c r="D402" s="158" t="s">
        <v>138</v>
      </c>
      <c r="E402" s="159" t="s">
        <v>862</v>
      </c>
      <c r="F402" s="160" t="s">
        <v>863</v>
      </c>
      <c r="G402" s="161" t="s">
        <v>550</v>
      </c>
      <c r="H402" s="162">
        <v>1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213</v>
      </c>
      <c r="AT402" s="170" t="s">
        <v>138</v>
      </c>
      <c r="AU402" s="170" t="s">
        <v>81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81</v>
      </c>
      <c r="BK402" s="171">
        <f>ROUND(I402*H402,2)</f>
        <v>0</v>
      </c>
      <c r="BL402" s="17" t="s">
        <v>213</v>
      </c>
      <c r="BM402" s="170" t="s">
        <v>864</v>
      </c>
    </row>
    <row r="403" spans="2:63" s="12" customFormat="1" ht="22.9" customHeight="1">
      <c r="B403" s="144"/>
      <c r="D403" s="145" t="s">
        <v>75</v>
      </c>
      <c r="E403" s="155" t="s">
        <v>865</v>
      </c>
      <c r="F403" s="155" t="s">
        <v>866</v>
      </c>
      <c r="I403" s="147"/>
      <c r="J403" s="156">
        <f>BK403</f>
        <v>0</v>
      </c>
      <c r="L403" s="144"/>
      <c r="M403" s="149"/>
      <c r="N403" s="150"/>
      <c r="O403" s="150"/>
      <c r="P403" s="151">
        <f>SUM(P404:P408)</f>
        <v>0</v>
      </c>
      <c r="Q403" s="150"/>
      <c r="R403" s="151">
        <f>SUM(R404:R408)</f>
        <v>0.0008085</v>
      </c>
      <c r="S403" s="150"/>
      <c r="T403" s="152">
        <f>SUM(T404:T408)</f>
        <v>0</v>
      </c>
      <c r="AR403" s="145" t="s">
        <v>81</v>
      </c>
      <c r="AT403" s="153" t="s">
        <v>75</v>
      </c>
      <c r="AU403" s="153" t="s">
        <v>84</v>
      </c>
      <c r="AY403" s="145" t="s">
        <v>135</v>
      </c>
      <c r="BK403" s="154">
        <f>SUM(BK404:BK408)</f>
        <v>0</v>
      </c>
    </row>
    <row r="404" spans="1:65" s="2" customFormat="1" ht="21.75" customHeight="1">
      <c r="A404" s="32"/>
      <c r="B404" s="157"/>
      <c r="C404" s="158" t="s">
        <v>867</v>
      </c>
      <c r="D404" s="158" t="s">
        <v>138</v>
      </c>
      <c r="E404" s="159" t="s">
        <v>868</v>
      </c>
      <c r="F404" s="160" t="s">
        <v>869</v>
      </c>
      <c r="G404" s="161" t="s">
        <v>141</v>
      </c>
      <c r="H404" s="162">
        <v>2.45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7E-05</v>
      </c>
      <c r="R404" s="168">
        <f>Q404*H404</f>
        <v>0.0001715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138</v>
      </c>
      <c r="AU404" s="170" t="s">
        <v>81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81</v>
      </c>
      <c r="BK404" s="171">
        <f>ROUND(I404*H404,2)</f>
        <v>0</v>
      </c>
      <c r="BL404" s="17" t="s">
        <v>213</v>
      </c>
      <c r="BM404" s="170" t="s">
        <v>870</v>
      </c>
    </row>
    <row r="405" spans="1:65" s="2" customFormat="1" ht="21.75" customHeight="1">
      <c r="A405" s="32"/>
      <c r="B405" s="157"/>
      <c r="C405" s="158" t="s">
        <v>871</v>
      </c>
      <c r="D405" s="158" t="s">
        <v>138</v>
      </c>
      <c r="E405" s="159" t="s">
        <v>872</v>
      </c>
      <c r="F405" s="160" t="s">
        <v>873</v>
      </c>
      <c r="G405" s="161" t="s">
        <v>141</v>
      </c>
      <c r="H405" s="162">
        <v>2.45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0.00014</v>
      </c>
      <c r="R405" s="168">
        <f>Q405*H405</f>
        <v>0.000343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213</v>
      </c>
      <c r="AT405" s="170" t="s">
        <v>138</v>
      </c>
      <c r="AU405" s="170" t="s">
        <v>81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81</v>
      </c>
      <c r="BK405" s="171">
        <f>ROUND(I405*H405,2)</f>
        <v>0</v>
      </c>
      <c r="BL405" s="17" t="s">
        <v>213</v>
      </c>
      <c r="BM405" s="170" t="s">
        <v>874</v>
      </c>
    </row>
    <row r="406" spans="2:51" s="15" customFormat="1" ht="11.25">
      <c r="B406" s="189"/>
      <c r="D406" s="173" t="s">
        <v>144</v>
      </c>
      <c r="E406" s="190" t="s">
        <v>1</v>
      </c>
      <c r="F406" s="191" t="s">
        <v>875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144</v>
      </c>
      <c r="AU406" s="190" t="s">
        <v>81</v>
      </c>
      <c r="AV406" s="15" t="s">
        <v>84</v>
      </c>
      <c r="AW406" s="15" t="s">
        <v>33</v>
      </c>
      <c r="AX406" s="15" t="s">
        <v>76</v>
      </c>
      <c r="AY406" s="190" t="s">
        <v>135</v>
      </c>
    </row>
    <row r="407" spans="2:51" s="13" customFormat="1" ht="11.25">
      <c r="B407" s="172"/>
      <c r="D407" s="173" t="s">
        <v>144</v>
      </c>
      <c r="E407" s="174" t="s">
        <v>1</v>
      </c>
      <c r="F407" s="175" t="s">
        <v>876</v>
      </c>
      <c r="H407" s="176">
        <v>2.45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81</v>
      </c>
      <c r="AV407" s="13" t="s">
        <v>81</v>
      </c>
      <c r="AW407" s="13" t="s">
        <v>33</v>
      </c>
      <c r="AX407" s="13" t="s">
        <v>84</v>
      </c>
      <c r="AY407" s="174" t="s">
        <v>135</v>
      </c>
    </row>
    <row r="408" spans="1:65" s="2" customFormat="1" ht="21.75" customHeight="1">
      <c r="A408" s="32"/>
      <c r="B408" s="157"/>
      <c r="C408" s="158" t="s">
        <v>877</v>
      </c>
      <c r="D408" s="158" t="s">
        <v>138</v>
      </c>
      <c r="E408" s="159" t="s">
        <v>878</v>
      </c>
      <c r="F408" s="160" t="s">
        <v>879</v>
      </c>
      <c r="G408" s="161" t="s">
        <v>141</v>
      </c>
      <c r="H408" s="162">
        <v>2.45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0.00012</v>
      </c>
      <c r="R408" s="168">
        <f>Q408*H408</f>
        <v>0.00029400000000000004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213</v>
      </c>
      <c r="AT408" s="170" t="s">
        <v>138</v>
      </c>
      <c r="AU408" s="170" t="s">
        <v>81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81</v>
      </c>
      <c r="BK408" s="171">
        <f>ROUND(I408*H408,2)</f>
        <v>0</v>
      </c>
      <c r="BL408" s="17" t="s">
        <v>213</v>
      </c>
      <c r="BM408" s="170" t="s">
        <v>880</v>
      </c>
    </row>
    <row r="409" spans="2:63" s="12" customFormat="1" ht="22.9" customHeight="1">
      <c r="B409" s="144"/>
      <c r="D409" s="145" t="s">
        <v>75</v>
      </c>
      <c r="E409" s="155" t="s">
        <v>881</v>
      </c>
      <c r="F409" s="155" t="s">
        <v>882</v>
      </c>
      <c r="I409" s="147"/>
      <c r="J409" s="156">
        <f>BK409</f>
        <v>0</v>
      </c>
      <c r="L409" s="144"/>
      <c r="M409" s="149"/>
      <c r="N409" s="150"/>
      <c r="O409" s="150"/>
      <c r="P409" s="151">
        <f>SUM(P410:P424)</f>
        <v>0</v>
      </c>
      <c r="Q409" s="150"/>
      <c r="R409" s="151">
        <f>SUM(R410:R424)</f>
        <v>0.0465645</v>
      </c>
      <c r="S409" s="150"/>
      <c r="T409" s="152">
        <f>SUM(T410:T424)</f>
        <v>0.008946599999999999</v>
      </c>
      <c r="AR409" s="145" t="s">
        <v>81</v>
      </c>
      <c r="AT409" s="153" t="s">
        <v>75</v>
      </c>
      <c r="AU409" s="153" t="s">
        <v>84</v>
      </c>
      <c r="AY409" s="145" t="s">
        <v>135</v>
      </c>
      <c r="BK409" s="154">
        <f>SUM(BK410:BK424)</f>
        <v>0</v>
      </c>
    </row>
    <row r="410" spans="1:65" s="2" customFormat="1" ht="21.75" customHeight="1">
      <c r="A410" s="32"/>
      <c r="B410" s="157"/>
      <c r="C410" s="158" t="s">
        <v>883</v>
      </c>
      <c r="D410" s="158" t="s">
        <v>138</v>
      </c>
      <c r="E410" s="159" t="s">
        <v>229</v>
      </c>
      <c r="F410" s="160" t="s">
        <v>230</v>
      </c>
      <c r="G410" s="161" t="s">
        <v>141</v>
      </c>
      <c r="H410" s="162">
        <v>47.85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213</v>
      </c>
      <c r="AT410" s="170" t="s">
        <v>138</v>
      </c>
      <c r="AU410" s="170" t="s">
        <v>81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81</v>
      </c>
      <c r="BK410" s="171">
        <f>ROUND(I410*H410,2)</f>
        <v>0</v>
      </c>
      <c r="BL410" s="17" t="s">
        <v>213</v>
      </c>
      <c r="BM410" s="170" t="s">
        <v>884</v>
      </c>
    </row>
    <row r="411" spans="2:51" s="15" customFormat="1" ht="11.25">
      <c r="B411" s="189"/>
      <c r="D411" s="173" t="s">
        <v>144</v>
      </c>
      <c r="E411" s="190" t="s">
        <v>1</v>
      </c>
      <c r="F411" s="191" t="s">
        <v>235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144</v>
      </c>
      <c r="AU411" s="190" t="s">
        <v>81</v>
      </c>
      <c r="AV411" s="15" t="s">
        <v>84</v>
      </c>
      <c r="AW411" s="15" t="s">
        <v>33</v>
      </c>
      <c r="AX411" s="15" t="s">
        <v>76</v>
      </c>
      <c r="AY411" s="190" t="s">
        <v>135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236</v>
      </c>
      <c r="H412" s="176">
        <v>10.88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81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5" customFormat="1" ht="11.25">
      <c r="B413" s="189"/>
      <c r="D413" s="173" t="s">
        <v>144</v>
      </c>
      <c r="E413" s="190" t="s">
        <v>1</v>
      </c>
      <c r="F413" s="191" t="s">
        <v>885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144</v>
      </c>
      <c r="AU413" s="190" t="s">
        <v>81</v>
      </c>
      <c r="AV413" s="15" t="s">
        <v>84</v>
      </c>
      <c r="AW413" s="15" t="s">
        <v>33</v>
      </c>
      <c r="AX413" s="15" t="s">
        <v>76</v>
      </c>
      <c r="AY413" s="190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886</v>
      </c>
      <c r="H414" s="176">
        <v>4.86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81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887</v>
      </c>
      <c r="H415" s="176">
        <v>28.86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81</v>
      </c>
      <c r="AV415" s="13" t="s">
        <v>81</v>
      </c>
      <c r="AW415" s="13" t="s">
        <v>33</v>
      </c>
      <c r="AX415" s="13" t="s">
        <v>76</v>
      </c>
      <c r="AY415" s="174" t="s">
        <v>135</v>
      </c>
    </row>
    <row r="416" spans="2:51" s="15" customFormat="1" ht="11.25">
      <c r="B416" s="189"/>
      <c r="D416" s="173" t="s">
        <v>144</v>
      </c>
      <c r="E416" s="190" t="s">
        <v>1</v>
      </c>
      <c r="F416" s="191" t="s">
        <v>888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144</v>
      </c>
      <c r="AU416" s="190" t="s">
        <v>81</v>
      </c>
      <c r="AV416" s="15" t="s">
        <v>84</v>
      </c>
      <c r="AW416" s="15" t="s">
        <v>33</v>
      </c>
      <c r="AX416" s="15" t="s">
        <v>76</v>
      </c>
      <c r="AY416" s="190" t="s">
        <v>135</v>
      </c>
    </row>
    <row r="417" spans="2:51" s="13" customFormat="1" ht="11.25">
      <c r="B417" s="172"/>
      <c r="D417" s="173" t="s">
        <v>144</v>
      </c>
      <c r="E417" s="174" t="s">
        <v>1</v>
      </c>
      <c r="F417" s="175" t="s">
        <v>889</v>
      </c>
      <c r="H417" s="176">
        <v>3.25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144</v>
      </c>
      <c r="AU417" s="174" t="s">
        <v>81</v>
      </c>
      <c r="AV417" s="13" t="s">
        <v>81</v>
      </c>
      <c r="AW417" s="13" t="s">
        <v>33</v>
      </c>
      <c r="AX417" s="13" t="s">
        <v>76</v>
      </c>
      <c r="AY417" s="174" t="s">
        <v>135</v>
      </c>
    </row>
    <row r="418" spans="2:51" s="14" customFormat="1" ht="11.25">
      <c r="B418" s="181"/>
      <c r="D418" s="173" t="s">
        <v>144</v>
      </c>
      <c r="E418" s="182" t="s">
        <v>1</v>
      </c>
      <c r="F418" s="183" t="s">
        <v>153</v>
      </c>
      <c r="H418" s="184">
        <v>47.85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144</v>
      </c>
      <c r="AU418" s="182" t="s">
        <v>81</v>
      </c>
      <c r="AV418" s="14" t="s">
        <v>142</v>
      </c>
      <c r="AW418" s="14" t="s">
        <v>33</v>
      </c>
      <c r="AX418" s="14" t="s">
        <v>84</v>
      </c>
      <c r="AY418" s="182" t="s">
        <v>135</v>
      </c>
    </row>
    <row r="419" spans="1:65" s="2" customFormat="1" ht="16.5" customHeight="1">
      <c r="A419" s="32"/>
      <c r="B419" s="157"/>
      <c r="C419" s="158" t="s">
        <v>890</v>
      </c>
      <c r="D419" s="158" t="s">
        <v>138</v>
      </c>
      <c r="E419" s="159" t="s">
        <v>891</v>
      </c>
      <c r="F419" s="160" t="s">
        <v>892</v>
      </c>
      <c r="G419" s="161" t="s">
        <v>141</v>
      </c>
      <c r="H419" s="162">
        <v>28.86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0.001</v>
      </c>
      <c r="R419" s="168">
        <f>Q419*H419</f>
        <v>0.02886</v>
      </c>
      <c r="S419" s="168">
        <v>0.00031</v>
      </c>
      <c r="T419" s="169">
        <f>S419*H419</f>
        <v>0.008946599999999999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213</v>
      </c>
      <c r="AT419" s="170" t="s">
        <v>138</v>
      </c>
      <c r="AU419" s="170" t="s">
        <v>81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81</v>
      </c>
      <c r="BK419" s="171">
        <f>ROUND(I419*H419,2)</f>
        <v>0</v>
      </c>
      <c r="BL419" s="17" t="s">
        <v>213</v>
      </c>
      <c r="BM419" s="170" t="s">
        <v>893</v>
      </c>
    </row>
    <row r="420" spans="2:51" s="15" customFormat="1" ht="11.25">
      <c r="B420" s="189"/>
      <c r="D420" s="173" t="s">
        <v>144</v>
      </c>
      <c r="E420" s="190" t="s">
        <v>1</v>
      </c>
      <c r="F420" s="191" t="s">
        <v>894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81</v>
      </c>
      <c r="AV420" s="15" t="s">
        <v>84</v>
      </c>
      <c r="AW420" s="15" t="s">
        <v>33</v>
      </c>
      <c r="AX420" s="15" t="s">
        <v>76</v>
      </c>
      <c r="AY420" s="190" t="s">
        <v>135</v>
      </c>
    </row>
    <row r="421" spans="2:51" s="13" customFormat="1" ht="11.25">
      <c r="B421" s="172"/>
      <c r="D421" s="173" t="s">
        <v>144</v>
      </c>
      <c r="E421" s="174" t="s">
        <v>1</v>
      </c>
      <c r="F421" s="175" t="s">
        <v>887</v>
      </c>
      <c r="H421" s="176">
        <v>28.86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81</v>
      </c>
      <c r="AV421" s="13" t="s">
        <v>81</v>
      </c>
      <c r="AW421" s="13" t="s">
        <v>33</v>
      </c>
      <c r="AX421" s="13" t="s">
        <v>76</v>
      </c>
      <c r="AY421" s="174" t="s">
        <v>135</v>
      </c>
    </row>
    <row r="422" spans="2:51" s="14" customFormat="1" ht="11.25">
      <c r="B422" s="181"/>
      <c r="D422" s="173" t="s">
        <v>144</v>
      </c>
      <c r="E422" s="182" t="s">
        <v>1</v>
      </c>
      <c r="F422" s="183" t="s">
        <v>153</v>
      </c>
      <c r="H422" s="184">
        <v>28.86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81</v>
      </c>
      <c r="AV422" s="14" t="s">
        <v>142</v>
      </c>
      <c r="AW422" s="14" t="s">
        <v>33</v>
      </c>
      <c r="AX422" s="14" t="s">
        <v>84</v>
      </c>
      <c r="AY422" s="182" t="s">
        <v>135</v>
      </c>
    </row>
    <row r="423" spans="1:65" s="2" customFormat="1" ht="21.75" customHeight="1">
      <c r="A423" s="32"/>
      <c r="B423" s="157"/>
      <c r="C423" s="158" t="s">
        <v>895</v>
      </c>
      <c r="D423" s="158" t="s">
        <v>138</v>
      </c>
      <c r="E423" s="159" t="s">
        <v>896</v>
      </c>
      <c r="F423" s="160" t="s">
        <v>897</v>
      </c>
      <c r="G423" s="161" t="s">
        <v>141</v>
      </c>
      <c r="H423" s="162">
        <v>47.85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0.00021</v>
      </c>
      <c r="R423" s="168">
        <f>Q423*H423</f>
        <v>0.0100485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213</v>
      </c>
      <c r="AT423" s="170" t="s">
        <v>138</v>
      </c>
      <c r="AU423" s="170" t="s">
        <v>81</v>
      </c>
      <c r="AY423" s="17" t="s">
        <v>135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81</v>
      </c>
      <c r="BK423" s="171">
        <f>ROUND(I423*H423,2)</f>
        <v>0</v>
      </c>
      <c r="BL423" s="17" t="s">
        <v>213</v>
      </c>
      <c r="BM423" s="170" t="s">
        <v>898</v>
      </c>
    </row>
    <row r="424" spans="1:65" s="2" customFormat="1" ht="21.75" customHeight="1">
      <c r="A424" s="32"/>
      <c r="B424" s="157"/>
      <c r="C424" s="158" t="s">
        <v>899</v>
      </c>
      <c r="D424" s="158" t="s">
        <v>138</v>
      </c>
      <c r="E424" s="159" t="s">
        <v>900</v>
      </c>
      <c r="F424" s="160" t="s">
        <v>901</v>
      </c>
      <c r="G424" s="161" t="s">
        <v>141</v>
      </c>
      <c r="H424" s="162">
        <v>47.85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0.00016</v>
      </c>
      <c r="R424" s="168">
        <f>Q424*H424</f>
        <v>0.0076560000000000005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213</v>
      </c>
      <c r="AT424" s="170" t="s">
        <v>138</v>
      </c>
      <c r="AU424" s="170" t="s">
        <v>81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81</v>
      </c>
      <c r="BK424" s="171">
        <f>ROUND(I424*H424,2)</f>
        <v>0</v>
      </c>
      <c r="BL424" s="17" t="s">
        <v>213</v>
      </c>
      <c r="BM424" s="170" t="s">
        <v>902</v>
      </c>
    </row>
    <row r="425" spans="2:63" s="12" customFormat="1" ht="25.9" customHeight="1">
      <c r="B425" s="144"/>
      <c r="D425" s="145" t="s">
        <v>75</v>
      </c>
      <c r="E425" s="146" t="s">
        <v>903</v>
      </c>
      <c r="F425" s="146" t="s">
        <v>904</v>
      </c>
      <c r="I425" s="147"/>
      <c r="J425" s="148">
        <f>BK425</f>
        <v>0</v>
      </c>
      <c r="L425" s="144"/>
      <c r="M425" s="149"/>
      <c r="N425" s="150"/>
      <c r="O425" s="150"/>
      <c r="P425" s="151">
        <f>SUM(P426:P452)</f>
        <v>0</v>
      </c>
      <c r="Q425" s="150"/>
      <c r="R425" s="151">
        <f>SUM(R426:R452)</f>
        <v>0</v>
      </c>
      <c r="S425" s="150"/>
      <c r="T425" s="152">
        <f>SUM(T426:T452)</f>
        <v>0</v>
      </c>
      <c r="AR425" s="145" t="s">
        <v>142</v>
      </c>
      <c r="AT425" s="153" t="s">
        <v>75</v>
      </c>
      <c r="AU425" s="153" t="s">
        <v>76</v>
      </c>
      <c r="AY425" s="145" t="s">
        <v>135</v>
      </c>
      <c r="BK425" s="154">
        <f>SUM(BK426:BK452)</f>
        <v>0</v>
      </c>
    </row>
    <row r="426" spans="1:65" s="2" customFormat="1" ht="16.5" customHeight="1">
      <c r="A426" s="32"/>
      <c r="B426" s="157"/>
      <c r="C426" s="158" t="s">
        <v>905</v>
      </c>
      <c r="D426" s="158" t="s">
        <v>138</v>
      </c>
      <c r="E426" s="159" t="s">
        <v>906</v>
      </c>
      <c r="F426" s="160" t="s">
        <v>907</v>
      </c>
      <c r="G426" s="161" t="s">
        <v>908</v>
      </c>
      <c r="H426" s="162">
        <v>58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909</v>
      </c>
      <c r="AT426" s="170" t="s">
        <v>138</v>
      </c>
      <c r="AU426" s="170" t="s">
        <v>84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81</v>
      </c>
      <c r="BK426" s="171">
        <f>ROUND(I426*H426,2)</f>
        <v>0</v>
      </c>
      <c r="BL426" s="17" t="s">
        <v>909</v>
      </c>
      <c r="BM426" s="170" t="s">
        <v>910</v>
      </c>
    </row>
    <row r="427" spans="2:51" s="15" customFormat="1" ht="22.5">
      <c r="B427" s="189"/>
      <c r="D427" s="173" t="s">
        <v>144</v>
      </c>
      <c r="E427" s="190" t="s">
        <v>1</v>
      </c>
      <c r="F427" s="191" t="s">
        <v>911</v>
      </c>
      <c r="H427" s="190" t="s">
        <v>1</v>
      </c>
      <c r="I427" s="192"/>
      <c r="L427" s="189"/>
      <c r="M427" s="193"/>
      <c r="N427" s="194"/>
      <c r="O427" s="194"/>
      <c r="P427" s="194"/>
      <c r="Q427" s="194"/>
      <c r="R427" s="194"/>
      <c r="S427" s="194"/>
      <c r="T427" s="195"/>
      <c r="AT427" s="190" t="s">
        <v>144</v>
      </c>
      <c r="AU427" s="190" t="s">
        <v>84</v>
      </c>
      <c r="AV427" s="15" t="s">
        <v>84</v>
      </c>
      <c r="AW427" s="15" t="s">
        <v>33</v>
      </c>
      <c r="AX427" s="15" t="s">
        <v>76</v>
      </c>
      <c r="AY427" s="190" t="s">
        <v>135</v>
      </c>
    </row>
    <row r="428" spans="2:51" s="15" customFormat="1" ht="11.25">
      <c r="B428" s="189"/>
      <c r="D428" s="173" t="s">
        <v>144</v>
      </c>
      <c r="E428" s="190" t="s">
        <v>1</v>
      </c>
      <c r="F428" s="191" t="s">
        <v>912</v>
      </c>
      <c r="H428" s="190" t="s">
        <v>1</v>
      </c>
      <c r="I428" s="192"/>
      <c r="L428" s="189"/>
      <c r="M428" s="193"/>
      <c r="N428" s="194"/>
      <c r="O428" s="194"/>
      <c r="P428" s="194"/>
      <c r="Q428" s="194"/>
      <c r="R428" s="194"/>
      <c r="S428" s="194"/>
      <c r="T428" s="195"/>
      <c r="AT428" s="190" t="s">
        <v>144</v>
      </c>
      <c r="AU428" s="190" t="s">
        <v>84</v>
      </c>
      <c r="AV428" s="15" t="s">
        <v>84</v>
      </c>
      <c r="AW428" s="15" t="s">
        <v>33</v>
      </c>
      <c r="AX428" s="15" t="s">
        <v>76</v>
      </c>
      <c r="AY428" s="190" t="s">
        <v>135</v>
      </c>
    </row>
    <row r="429" spans="2:51" s="13" customFormat="1" ht="11.25">
      <c r="B429" s="172"/>
      <c r="D429" s="173" t="s">
        <v>144</v>
      </c>
      <c r="E429" s="174" t="s">
        <v>1</v>
      </c>
      <c r="F429" s="175" t="s">
        <v>213</v>
      </c>
      <c r="H429" s="176">
        <v>16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144</v>
      </c>
      <c r="AU429" s="174" t="s">
        <v>84</v>
      </c>
      <c r="AV429" s="13" t="s">
        <v>81</v>
      </c>
      <c r="AW429" s="13" t="s">
        <v>33</v>
      </c>
      <c r="AX429" s="13" t="s">
        <v>76</v>
      </c>
      <c r="AY429" s="174" t="s">
        <v>135</v>
      </c>
    </row>
    <row r="430" spans="2:51" s="15" customFormat="1" ht="11.25">
      <c r="B430" s="189"/>
      <c r="D430" s="173" t="s">
        <v>144</v>
      </c>
      <c r="E430" s="190" t="s">
        <v>1</v>
      </c>
      <c r="F430" s="191" t="s">
        <v>913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144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135</v>
      </c>
    </row>
    <row r="431" spans="2:51" s="13" customFormat="1" ht="11.25">
      <c r="B431" s="172"/>
      <c r="D431" s="173" t="s">
        <v>144</v>
      </c>
      <c r="E431" s="174" t="s">
        <v>1</v>
      </c>
      <c r="F431" s="175" t="s">
        <v>213</v>
      </c>
      <c r="H431" s="176">
        <v>16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144</v>
      </c>
      <c r="AU431" s="174" t="s">
        <v>84</v>
      </c>
      <c r="AV431" s="13" t="s">
        <v>81</v>
      </c>
      <c r="AW431" s="13" t="s">
        <v>33</v>
      </c>
      <c r="AX431" s="13" t="s">
        <v>76</v>
      </c>
      <c r="AY431" s="174" t="s">
        <v>135</v>
      </c>
    </row>
    <row r="432" spans="2:51" s="15" customFormat="1" ht="22.5">
      <c r="B432" s="189"/>
      <c r="D432" s="173" t="s">
        <v>144</v>
      </c>
      <c r="E432" s="190" t="s">
        <v>1</v>
      </c>
      <c r="F432" s="191" t="s">
        <v>914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144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135</v>
      </c>
    </row>
    <row r="433" spans="2:51" s="13" customFormat="1" ht="11.25">
      <c r="B433" s="172"/>
      <c r="D433" s="173" t="s">
        <v>144</v>
      </c>
      <c r="E433" s="174" t="s">
        <v>1</v>
      </c>
      <c r="F433" s="175" t="s">
        <v>81</v>
      </c>
      <c r="H433" s="176">
        <v>2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84</v>
      </c>
      <c r="AV433" s="13" t="s">
        <v>81</v>
      </c>
      <c r="AW433" s="13" t="s">
        <v>33</v>
      </c>
      <c r="AX433" s="13" t="s">
        <v>76</v>
      </c>
      <c r="AY433" s="174" t="s">
        <v>135</v>
      </c>
    </row>
    <row r="434" spans="2:51" s="15" customFormat="1" ht="11.25">
      <c r="B434" s="189"/>
      <c r="D434" s="173" t="s">
        <v>144</v>
      </c>
      <c r="E434" s="190" t="s">
        <v>1</v>
      </c>
      <c r="F434" s="191" t="s">
        <v>915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144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135</v>
      </c>
    </row>
    <row r="435" spans="2:51" s="13" customFormat="1" ht="11.25">
      <c r="B435" s="172"/>
      <c r="D435" s="173" t="s">
        <v>144</v>
      </c>
      <c r="E435" s="174" t="s">
        <v>1</v>
      </c>
      <c r="F435" s="175" t="s">
        <v>171</v>
      </c>
      <c r="H435" s="176">
        <v>8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84</v>
      </c>
      <c r="AV435" s="13" t="s">
        <v>81</v>
      </c>
      <c r="AW435" s="13" t="s">
        <v>33</v>
      </c>
      <c r="AX435" s="13" t="s">
        <v>76</v>
      </c>
      <c r="AY435" s="174" t="s">
        <v>135</v>
      </c>
    </row>
    <row r="436" spans="2:51" s="15" customFormat="1" ht="11.25">
      <c r="B436" s="189"/>
      <c r="D436" s="173" t="s">
        <v>144</v>
      </c>
      <c r="E436" s="190" t="s">
        <v>1</v>
      </c>
      <c r="F436" s="191" t="s">
        <v>916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144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135</v>
      </c>
    </row>
    <row r="437" spans="2:51" s="13" customFormat="1" ht="11.25">
      <c r="B437" s="172"/>
      <c r="D437" s="173" t="s">
        <v>144</v>
      </c>
      <c r="E437" s="174" t="s">
        <v>1</v>
      </c>
      <c r="F437" s="175" t="s">
        <v>171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144</v>
      </c>
      <c r="AU437" s="174" t="s">
        <v>84</v>
      </c>
      <c r="AV437" s="13" t="s">
        <v>81</v>
      </c>
      <c r="AW437" s="13" t="s">
        <v>33</v>
      </c>
      <c r="AX437" s="13" t="s">
        <v>76</v>
      </c>
      <c r="AY437" s="174" t="s">
        <v>135</v>
      </c>
    </row>
    <row r="438" spans="2:51" s="15" customFormat="1" ht="11.25">
      <c r="B438" s="189"/>
      <c r="D438" s="173" t="s">
        <v>144</v>
      </c>
      <c r="E438" s="190" t="s">
        <v>1</v>
      </c>
      <c r="F438" s="191" t="s">
        <v>917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144</v>
      </c>
      <c r="AU438" s="190" t="s">
        <v>84</v>
      </c>
      <c r="AV438" s="15" t="s">
        <v>84</v>
      </c>
      <c r="AW438" s="15" t="s">
        <v>33</v>
      </c>
      <c r="AX438" s="15" t="s">
        <v>76</v>
      </c>
      <c r="AY438" s="190" t="s">
        <v>135</v>
      </c>
    </row>
    <row r="439" spans="2:51" s="13" customFormat="1" ht="11.25">
      <c r="B439" s="172"/>
      <c r="D439" s="173" t="s">
        <v>144</v>
      </c>
      <c r="E439" s="174" t="s">
        <v>1</v>
      </c>
      <c r="F439" s="175" t="s">
        <v>171</v>
      </c>
      <c r="H439" s="176">
        <v>8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84</v>
      </c>
      <c r="AV439" s="13" t="s">
        <v>81</v>
      </c>
      <c r="AW439" s="13" t="s">
        <v>33</v>
      </c>
      <c r="AX439" s="13" t="s">
        <v>76</v>
      </c>
      <c r="AY439" s="174" t="s">
        <v>135</v>
      </c>
    </row>
    <row r="440" spans="2:51" s="14" customFormat="1" ht="11.25">
      <c r="B440" s="181"/>
      <c r="D440" s="173" t="s">
        <v>144</v>
      </c>
      <c r="E440" s="182" t="s">
        <v>1</v>
      </c>
      <c r="F440" s="183" t="s">
        <v>153</v>
      </c>
      <c r="H440" s="184">
        <v>58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2" t="s">
        <v>144</v>
      </c>
      <c r="AU440" s="182" t="s">
        <v>84</v>
      </c>
      <c r="AV440" s="14" t="s">
        <v>142</v>
      </c>
      <c r="AW440" s="14" t="s">
        <v>33</v>
      </c>
      <c r="AX440" s="14" t="s">
        <v>84</v>
      </c>
      <c r="AY440" s="182" t="s">
        <v>135</v>
      </c>
    </row>
    <row r="441" spans="1:65" s="2" customFormat="1" ht="16.5" customHeight="1">
      <c r="A441" s="32"/>
      <c r="B441" s="157"/>
      <c r="C441" s="158" t="s">
        <v>918</v>
      </c>
      <c r="D441" s="158" t="s">
        <v>138</v>
      </c>
      <c r="E441" s="159" t="s">
        <v>919</v>
      </c>
      <c r="F441" s="160" t="s">
        <v>920</v>
      </c>
      <c r="G441" s="161" t="s">
        <v>908</v>
      </c>
      <c r="H441" s="162">
        <v>16</v>
      </c>
      <c r="I441" s="163"/>
      <c r="J441" s="164">
        <f>ROUND(I441*H441,2)</f>
        <v>0</v>
      </c>
      <c r="K441" s="165"/>
      <c r="L441" s="33"/>
      <c r="M441" s="166" t="s">
        <v>1</v>
      </c>
      <c r="N441" s="167" t="s">
        <v>42</v>
      </c>
      <c r="O441" s="58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0" t="s">
        <v>909</v>
      </c>
      <c r="AT441" s="170" t="s">
        <v>138</v>
      </c>
      <c r="AU441" s="170" t="s">
        <v>84</v>
      </c>
      <c r="AY441" s="17" t="s">
        <v>135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7" t="s">
        <v>81</v>
      </c>
      <c r="BK441" s="171">
        <f>ROUND(I441*H441,2)</f>
        <v>0</v>
      </c>
      <c r="BL441" s="17" t="s">
        <v>909</v>
      </c>
      <c r="BM441" s="170" t="s">
        <v>921</v>
      </c>
    </row>
    <row r="442" spans="2:51" s="15" customFormat="1" ht="22.5">
      <c r="B442" s="189"/>
      <c r="D442" s="173" t="s">
        <v>144</v>
      </c>
      <c r="E442" s="190" t="s">
        <v>1</v>
      </c>
      <c r="F442" s="191" t="s">
        <v>922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84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1.25">
      <c r="B443" s="172"/>
      <c r="D443" s="173" t="s">
        <v>144</v>
      </c>
      <c r="E443" s="174" t="s">
        <v>1</v>
      </c>
      <c r="F443" s="175" t="s">
        <v>171</v>
      </c>
      <c r="H443" s="176">
        <v>8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84</v>
      </c>
      <c r="AV443" s="13" t="s">
        <v>81</v>
      </c>
      <c r="AW443" s="13" t="s">
        <v>33</v>
      </c>
      <c r="AX443" s="13" t="s">
        <v>76</v>
      </c>
      <c r="AY443" s="174" t="s">
        <v>135</v>
      </c>
    </row>
    <row r="444" spans="2:51" s="15" customFormat="1" ht="11.25">
      <c r="B444" s="189"/>
      <c r="D444" s="173" t="s">
        <v>144</v>
      </c>
      <c r="E444" s="190" t="s">
        <v>1</v>
      </c>
      <c r="F444" s="191" t="s">
        <v>923</v>
      </c>
      <c r="H444" s="190" t="s">
        <v>1</v>
      </c>
      <c r="I444" s="192"/>
      <c r="L444" s="189"/>
      <c r="M444" s="193"/>
      <c r="N444" s="194"/>
      <c r="O444" s="194"/>
      <c r="P444" s="194"/>
      <c r="Q444" s="194"/>
      <c r="R444" s="194"/>
      <c r="S444" s="194"/>
      <c r="T444" s="195"/>
      <c r="AT444" s="190" t="s">
        <v>144</v>
      </c>
      <c r="AU444" s="190" t="s">
        <v>84</v>
      </c>
      <c r="AV444" s="15" t="s">
        <v>84</v>
      </c>
      <c r="AW444" s="15" t="s">
        <v>33</v>
      </c>
      <c r="AX444" s="15" t="s">
        <v>76</v>
      </c>
      <c r="AY444" s="190" t="s">
        <v>135</v>
      </c>
    </row>
    <row r="445" spans="2:51" s="13" customFormat="1" ht="11.25">
      <c r="B445" s="172"/>
      <c r="D445" s="173" t="s">
        <v>144</v>
      </c>
      <c r="E445" s="174" t="s">
        <v>1</v>
      </c>
      <c r="F445" s="175" t="s">
        <v>171</v>
      </c>
      <c r="H445" s="176">
        <v>8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84</v>
      </c>
      <c r="AV445" s="13" t="s">
        <v>81</v>
      </c>
      <c r="AW445" s="13" t="s">
        <v>33</v>
      </c>
      <c r="AX445" s="13" t="s">
        <v>76</v>
      </c>
      <c r="AY445" s="174" t="s">
        <v>135</v>
      </c>
    </row>
    <row r="446" spans="2:51" s="14" customFormat="1" ht="11.25">
      <c r="B446" s="181"/>
      <c r="D446" s="173" t="s">
        <v>144</v>
      </c>
      <c r="E446" s="182" t="s">
        <v>1</v>
      </c>
      <c r="F446" s="183" t="s">
        <v>153</v>
      </c>
      <c r="H446" s="184">
        <v>16</v>
      </c>
      <c r="I446" s="185"/>
      <c r="L446" s="181"/>
      <c r="M446" s="186"/>
      <c r="N446" s="187"/>
      <c r="O446" s="187"/>
      <c r="P446" s="187"/>
      <c r="Q446" s="187"/>
      <c r="R446" s="187"/>
      <c r="S446" s="187"/>
      <c r="T446" s="188"/>
      <c r="AT446" s="182" t="s">
        <v>144</v>
      </c>
      <c r="AU446" s="182" t="s">
        <v>84</v>
      </c>
      <c r="AV446" s="14" t="s">
        <v>142</v>
      </c>
      <c r="AW446" s="14" t="s">
        <v>33</v>
      </c>
      <c r="AX446" s="14" t="s">
        <v>84</v>
      </c>
      <c r="AY446" s="182" t="s">
        <v>135</v>
      </c>
    </row>
    <row r="447" spans="1:65" s="2" customFormat="1" ht="16.5" customHeight="1">
      <c r="A447" s="32"/>
      <c r="B447" s="157"/>
      <c r="C447" s="158" t="s">
        <v>924</v>
      </c>
      <c r="D447" s="158" t="s">
        <v>138</v>
      </c>
      <c r="E447" s="159" t="s">
        <v>925</v>
      </c>
      <c r="F447" s="160" t="s">
        <v>926</v>
      </c>
      <c r="G447" s="161" t="s">
        <v>908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909</v>
      </c>
      <c r="AT447" s="170" t="s">
        <v>138</v>
      </c>
      <c r="AU447" s="170" t="s">
        <v>84</v>
      </c>
      <c r="AY447" s="17" t="s">
        <v>135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81</v>
      </c>
      <c r="BK447" s="171">
        <f>ROUND(I447*H447,2)</f>
        <v>0</v>
      </c>
      <c r="BL447" s="17" t="s">
        <v>909</v>
      </c>
      <c r="BM447" s="170" t="s">
        <v>927</v>
      </c>
    </row>
    <row r="448" spans="2:51" s="15" customFormat="1" ht="11.25">
      <c r="B448" s="189"/>
      <c r="D448" s="173" t="s">
        <v>144</v>
      </c>
      <c r="E448" s="190" t="s">
        <v>1</v>
      </c>
      <c r="F448" s="191" t="s">
        <v>928</v>
      </c>
      <c r="H448" s="190" t="s">
        <v>1</v>
      </c>
      <c r="I448" s="192"/>
      <c r="L448" s="189"/>
      <c r="M448" s="193"/>
      <c r="N448" s="194"/>
      <c r="O448" s="194"/>
      <c r="P448" s="194"/>
      <c r="Q448" s="194"/>
      <c r="R448" s="194"/>
      <c r="S448" s="194"/>
      <c r="T448" s="195"/>
      <c r="AT448" s="190" t="s">
        <v>144</v>
      </c>
      <c r="AU448" s="190" t="s">
        <v>84</v>
      </c>
      <c r="AV448" s="15" t="s">
        <v>84</v>
      </c>
      <c r="AW448" s="15" t="s">
        <v>33</v>
      </c>
      <c r="AX448" s="15" t="s">
        <v>76</v>
      </c>
      <c r="AY448" s="190" t="s">
        <v>135</v>
      </c>
    </row>
    <row r="449" spans="2:51" s="13" customFormat="1" ht="11.25">
      <c r="B449" s="172"/>
      <c r="D449" s="173" t="s">
        <v>144</v>
      </c>
      <c r="E449" s="174" t="s">
        <v>1</v>
      </c>
      <c r="F449" s="175" t="s">
        <v>142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84</v>
      </c>
      <c r="AV449" s="13" t="s">
        <v>81</v>
      </c>
      <c r="AW449" s="13" t="s">
        <v>33</v>
      </c>
      <c r="AX449" s="13" t="s">
        <v>84</v>
      </c>
      <c r="AY449" s="174" t="s">
        <v>135</v>
      </c>
    </row>
    <row r="450" spans="1:65" s="2" customFormat="1" ht="16.5" customHeight="1">
      <c r="A450" s="32"/>
      <c r="B450" s="157"/>
      <c r="C450" s="158" t="s">
        <v>929</v>
      </c>
      <c r="D450" s="158" t="s">
        <v>138</v>
      </c>
      <c r="E450" s="159" t="s">
        <v>930</v>
      </c>
      <c r="F450" s="160" t="s">
        <v>931</v>
      </c>
      <c r="G450" s="161" t="s">
        <v>908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909</v>
      </c>
      <c r="AT450" s="170" t="s">
        <v>138</v>
      </c>
      <c r="AU450" s="170" t="s">
        <v>84</v>
      </c>
      <c r="AY450" s="17" t="s">
        <v>135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81</v>
      </c>
      <c r="BK450" s="171">
        <f>ROUND(I450*H450,2)</f>
        <v>0</v>
      </c>
      <c r="BL450" s="17" t="s">
        <v>909</v>
      </c>
      <c r="BM450" s="170" t="s">
        <v>932</v>
      </c>
    </row>
    <row r="451" spans="2:51" s="15" customFormat="1" ht="11.25">
      <c r="B451" s="189"/>
      <c r="D451" s="173" t="s">
        <v>144</v>
      </c>
      <c r="E451" s="190" t="s">
        <v>1</v>
      </c>
      <c r="F451" s="191" t="s">
        <v>933</v>
      </c>
      <c r="H451" s="190" t="s">
        <v>1</v>
      </c>
      <c r="I451" s="192"/>
      <c r="L451" s="189"/>
      <c r="M451" s="193"/>
      <c r="N451" s="194"/>
      <c r="O451" s="194"/>
      <c r="P451" s="194"/>
      <c r="Q451" s="194"/>
      <c r="R451" s="194"/>
      <c r="S451" s="194"/>
      <c r="T451" s="195"/>
      <c r="AT451" s="190" t="s">
        <v>144</v>
      </c>
      <c r="AU451" s="190" t="s">
        <v>84</v>
      </c>
      <c r="AV451" s="15" t="s">
        <v>84</v>
      </c>
      <c r="AW451" s="15" t="s">
        <v>33</v>
      </c>
      <c r="AX451" s="15" t="s">
        <v>76</v>
      </c>
      <c r="AY451" s="190" t="s">
        <v>135</v>
      </c>
    </row>
    <row r="452" spans="2:51" s="13" customFormat="1" ht="11.25">
      <c r="B452" s="172"/>
      <c r="D452" s="173" t="s">
        <v>144</v>
      </c>
      <c r="E452" s="174" t="s">
        <v>1</v>
      </c>
      <c r="F452" s="175" t="s">
        <v>142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84</v>
      </c>
      <c r="AV452" s="13" t="s">
        <v>81</v>
      </c>
      <c r="AW452" s="13" t="s">
        <v>33</v>
      </c>
      <c r="AX452" s="13" t="s">
        <v>84</v>
      </c>
      <c r="AY452" s="174" t="s">
        <v>135</v>
      </c>
    </row>
    <row r="453" spans="2:63" s="12" customFormat="1" ht="25.9" customHeight="1">
      <c r="B453" s="144"/>
      <c r="D453" s="145" t="s">
        <v>75</v>
      </c>
      <c r="E453" s="146" t="s">
        <v>934</v>
      </c>
      <c r="F453" s="146" t="s">
        <v>935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160</v>
      </c>
      <c r="AT453" s="153" t="s">
        <v>75</v>
      </c>
      <c r="AU453" s="153" t="s">
        <v>76</v>
      </c>
      <c r="AY453" s="145" t="s">
        <v>135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936</v>
      </c>
      <c r="F454" s="155" t="s">
        <v>937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160</v>
      </c>
      <c r="AT454" s="153" t="s">
        <v>75</v>
      </c>
      <c r="AU454" s="153" t="s">
        <v>84</v>
      </c>
      <c r="AY454" s="145" t="s">
        <v>135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938</v>
      </c>
      <c r="D455" s="158" t="s">
        <v>138</v>
      </c>
      <c r="E455" s="159" t="s">
        <v>939</v>
      </c>
      <c r="F455" s="160" t="s">
        <v>937</v>
      </c>
      <c r="G455" s="161" t="s">
        <v>412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940</v>
      </c>
      <c r="AT455" s="170" t="s">
        <v>138</v>
      </c>
      <c r="AU455" s="170" t="s">
        <v>81</v>
      </c>
      <c r="AY455" s="17" t="s">
        <v>135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81</v>
      </c>
      <c r="BK455" s="171">
        <f>ROUND(I455*H455,2)</f>
        <v>0</v>
      </c>
      <c r="BL455" s="17" t="s">
        <v>940</v>
      </c>
      <c r="BM455" s="170" t="s">
        <v>941</v>
      </c>
    </row>
    <row r="456" spans="2:63" s="12" customFormat="1" ht="22.9" customHeight="1">
      <c r="B456" s="144"/>
      <c r="D456" s="145" t="s">
        <v>75</v>
      </c>
      <c r="E456" s="155" t="s">
        <v>942</v>
      </c>
      <c r="F456" s="155" t="s">
        <v>943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160</v>
      </c>
      <c r="AT456" s="153" t="s">
        <v>75</v>
      </c>
      <c r="AU456" s="153" t="s">
        <v>84</v>
      </c>
      <c r="AY456" s="145" t="s">
        <v>135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944</v>
      </c>
      <c r="D457" s="158" t="s">
        <v>138</v>
      </c>
      <c r="E457" s="159" t="s">
        <v>945</v>
      </c>
      <c r="F457" s="160" t="s">
        <v>943</v>
      </c>
      <c r="G457" s="161" t="s">
        <v>412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940</v>
      </c>
      <c r="AT457" s="170" t="s">
        <v>138</v>
      </c>
      <c r="AU457" s="170" t="s">
        <v>81</v>
      </c>
      <c r="AY457" s="17" t="s">
        <v>135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81</v>
      </c>
      <c r="BK457" s="171">
        <f>ROUND(I457*H457,2)</f>
        <v>0</v>
      </c>
      <c r="BL457" s="17" t="s">
        <v>940</v>
      </c>
      <c r="BM457" s="170" t="s">
        <v>946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Kryl Radim</cp:lastModifiedBy>
  <dcterms:created xsi:type="dcterms:W3CDTF">2020-06-02T05:34:30Z</dcterms:created>
  <dcterms:modified xsi:type="dcterms:W3CDTF">2022-02-28T10:24:59Z</dcterms:modified>
  <cp:category/>
  <cp:version/>
  <cp:contentType/>
  <cp:contentStatus/>
</cp:coreProperties>
</file>