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1\Bytová jádra dle PD 2021\BJ 2021 PŘÍPRAVA\Václavka 3 byt 14 Lechovi\"/>
    </mc:Choice>
  </mc:AlternateContent>
  <bookViews>
    <workbookView xWindow="0" yWindow="0" windowWidth="28800" windowHeight="1170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č.1'!$C$141:$K$487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č.1'!$C$129:$K$487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87" i="2"/>
  <c r="BH487" i="2"/>
  <c r="BG487" i="2"/>
  <c r="BE487" i="2"/>
  <c r="T487" i="2"/>
  <c r="T486" i="2"/>
  <c r="R487" i="2"/>
  <c r="R486" i="2" s="1"/>
  <c r="P487" i="2"/>
  <c r="P486" i="2"/>
  <c r="BI485" i="2"/>
  <c r="BH485" i="2"/>
  <c r="BG485" i="2"/>
  <c r="BE485" i="2"/>
  <c r="T485" i="2"/>
  <c r="T484" i="2" s="1"/>
  <c r="T483" i="2" s="1"/>
  <c r="R485" i="2"/>
  <c r="R484" i="2"/>
  <c r="R483" i="2" s="1"/>
  <c r="P485" i="2"/>
  <c r="P484" i="2"/>
  <c r="P483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1" i="2"/>
  <c r="BH471" i="2"/>
  <c r="BG471" i="2"/>
  <c r="BE471" i="2"/>
  <c r="T471" i="2"/>
  <c r="R471" i="2"/>
  <c r="P471" i="2"/>
  <c r="BI456" i="2"/>
  <c r="BH456" i="2"/>
  <c r="BG456" i="2"/>
  <c r="BE456" i="2"/>
  <c r="T456" i="2"/>
  <c r="R456" i="2"/>
  <c r="P456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45" i="2"/>
  <c r="BH445" i="2"/>
  <c r="BG445" i="2"/>
  <c r="BE445" i="2"/>
  <c r="T445" i="2"/>
  <c r="R445" i="2"/>
  <c r="P445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6" i="2"/>
  <c r="BH346" i="2"/>
  <c r="BG346" i="2"/>
  <c r="BE346" i="2"/>
  <c r="T346" i="2"/>
  <c r="R346" i="2"/>
  <c r="P346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88" i="2"/>
  <c r="BH188" i="2"/>
  <c r="BG188" i="2"/>
  <c r="BE188" i="2"/>
  <c r="T188" i="2"/>
  <c r="R188" i="2"/>
  <c r="P188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 s="1"/>
  <c r="L90" i="1"/>
  <c r="AM90" i="1"/>
  <c r="AM89" i="1"/>
  <c r="L89" i="1"/>
  <c r="AM87" i="1"/>
  <c r="L87" i="1"/>
  <c r="L85" i="1"/>
  <c r="L84" i="1"/>
  <c r="BK480" i="2"/>
  <c r="BK477" i="2"/>
  <c r="J471" i="2"/>
  <c r="BK456" i="2"/>
  <c r="BK454" i="2"/>
  <c r="J453" i="2"/>
  <c r="BK445" i="2"/>
  <c r="BK430" i="2"/>
  <c r="J428" i="2"/>
  <c r="BK425" i="2"/>
  <c r="J424" i="2"/>
  <c r="J422" i="2"/>
  <c r="J421" i="2"/>
  <c r="BK420" i="2"/>
  <c r="BK419" i="2"/>
  <c r="BK417" i="2"/>
  <c r="BK412" i="2"/>
  <c r="J410" i="2"/>
  <c r="BK406" i="2"/>
  <c r="J404" i="2"/>
  <c r="BK403" i="2"/>
  <c r="BK399" i="2"/>
  <c r="J393" i="2"/>
  <c r="BK391" i="2"/>
  <c r="J390" i="2"/>
  <c r="BK388" i="2"/>
  <c r="BK387" i="2"/>
  <c r="J383" i="2"/>
  <c r="J381" i="2"/>
  <c r="J380" i="2"/>
  <c r="BK487" i="2"/>
  <c r="J487" i="2"/>
  <c r="BK485" i="2"/>
  <c r="J485" i="2"/>
  <c r="J480" i="2"/>
  <c r="J477" i="2"/>
  <c r="BK471" i="2"/>
  <c r="J456" i="2"/>
  <c r="J454" i="2"/>
  <c r="BK453" i="2"/>
  <c r="J445" i="2"/>
  <c r="J430" i="2"/>
  <c r="BK428" i="2"/>
  <c r="J425" i="2"/>
  <c r="BK424" i="2"/>
  <c r="BK422" i="2"/>
  <c r="BK421" i="2"/>
  <c r="J420" i="2"/>
  <c r="J419" i="2"/>
  <c r="J417" i="2"/>
  <c r="J412" i="2"/>
  <c r="BK410" i="2"/>
  <c r="J406" i="2"/>
  <c r="BK404" i="2"/>
  <c r="J403" i="2"/>
  <c r="BK401" i="2"/>
  <c r="J401" i="2"/>
  <c r="J399" i="2"/>
  <c r="BK393" i="2"/>
  <c r="J391" i="2"/>
  <c r="BK390" i="2"/>
  <c r="J388" i="2"/>
  <c r="J387" i="2"/>
  <c r="BK383" i="2"/>
  <c r="BK381" i="2"/>
  <c r="BK380" i="2"/>
  <c r="BK379" i="2"/>
  <c r="J379" i="2"/>
  <c r="BK378" i="2"/>
  <c r="J378" i="2"/>
  <c r="BK377" i="2"/>
  <c r="J377" i="2"/>
  <c r="BK376" i="2"/>
  <c r="J376" i="2"/>
  <c r="BK375" i="2"/>
  <c r="J375" i="2"/>
  <c r="BK374" i="2"/>
  <c r="J374" i="2"/>
  <c r="BK373" i="2"/>
  <c r="J373" i="2"/>
  <c r="BK372" i="2"/>
  <c r="J372" i="2"/>
  <c r="BK371" i="2"/>
  <c r="J371" i="2"/>
  <c r="BK370" i="2"/>
  <c r="J370" i="2"/>
  <c r="BK369" i="2"/>
  <c r="J369" i="2"/>
  <c r="BK368" i="2"/>
  <c r="J368" i="2"/>
  <c r="BK367" i="2"/>
  <c r="J367" i="2"/>
  <c r="BK362" i="2"/>
  <c r="J362" i="2"/>
  <c r="BK359" i="2"/>
  <c r="J359" i="2"/>
  <c r="BK358" i="2"/>
  <c r="J358" i="2"/>
  <c r="BK357" i="2"/>
  <c r="J357" i="2"/>
  <c r="BK354" i="2"/>
  <c r="J354" i="2"/>
  <c r="BK353" i="2"/>
  <c r="J353" i="2"/>
  <c r="BK352" i="2"/>
  <c r="J352" i="2"/>
  <c r="BK346" i="2"/>
  <c r="J346" i="2"/>
  <c r="BK341" i="2"/>
  <c r="J341" i="2"/>
  <c r="BK339" i="2"/>
  <c r="J339" i="2"/>
  <c r="BK338" i="2"/>
  <c r="J338" i="2"/>
  <c r="BK337" i="2"/>
  <c r="J337" i="2"/>
  <c r="BK336" i="2"/>
  <c r="J336" i="2"/>
  <c r="BK335" i="2"/>
  <c r="J335" i="2"/>
  <c r="BK334" i="2"/>
  <c r="J334" i="2"/>
  <c r="BK333" i="2"/>
  <c r="J333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20" i="2"/>
  <c r="J320" i="2"/>
  <c r="BK319" i="2"/>
  <c r="J319" i="2"/>
  <c r="BK318" i="2"/>
  <c r="J318" i="2"/>
  <c r="BK317" i="2"/>
  <c r="J317" i="2"/>
  <c r="BK316" i="2"/>
  <c r="J316" i="2"/>
  <c r="BK315" i="2"/>
  <c r="J315" i="2"/>
  <c r="BK314" i="2"/>
  <c r="J314" i="2"/>
  <c r="BK313" i="2"/>
  <c r="J313" i="2"/>
  <c r="BK312" i="2"/>
  <c r="J312" i="2"/>
  <c r="BK310" i="2"/>
  <c r="J310" i="2"/>
  <c r="BK309" i="2"/>
  <c r="J309" i="2"/>
  <c r="BK308" i="2"/>
  <c r="J308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3" i="2"/>
  <c r="J283" i="2"/>
  <c r="BK282" i="2"/>
  <c r="J282" i="2"/>
  <c r="BK281" i="2"/>
  <c r="J281" i="2"/>
  <c r="BK280" i="2"/>
  <c r="J280" i="2"/>
  <c r="BK277" i="2"/>
  <c r="J277" i="2"/>
  <c r="BK276" i="2"/>
  <c r="J276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2" i="2"/>
  <c r="J262" i="2"/>
  <c r="BK261" i="2"/>
  <c r="J261" i="2"/>
  <c r="BK260" i="2"/>
  <c r="J260" i="2"/>
  <c r="BK257" i="2"/>
  <c r="J257" i="2"/>
  <c r="BK256" i="2"/>
  <c r="J256" i="2"/>
  <c r="BK255" i="2"/>
  <c r="J255" i="2"/>
  <c r="BK254" i="2"/>
  <c r="J254" i="2"/>
  <c r="BK253" i="2"/>
  <c r="J253" i="2"/>
  <c r="BK251" i="2"/>
  <c r="J251" i="2"/>
  <c r="BK250" i="2"/>
  <c r="J250" i="2"/>
  <c r="BK248" i="2"/>
  <c r="J248" i="2"/>
  <c r="BK247" i="2"/>
  <c r="J247" i="2"/>
  <c r="BK238" i="2"/>
  <c r="J238" i="2"/>
  <c r="BK236" i="2"/>
  <c r="J236" i="2"/>
  <c r="BK233" i="2"/>
  <c r="J233" i="2"/>
  <c r="BK227" i="2"/>
  <c r="J227" i="2"/>
  <c r="BK223" i="2"/>
  <c r="J223" i="2"/>
  <c r="BK220" i="2"/>
  <c r="J220" i="2"/>
  <c r="BK219" i="2"/>
  <c r="J219" i="2"/>
  <c r="BK218" i="2"/>
  <c r="J218" i="2"/>
  <c r="BK216" i="2"/>
  <c r="J216" i="2"/>
  <c r="BK214" i="2"/>
  <c r="J214" i="2"/>
  <c r="BK213" i="2"/>
  <c r="J213" i="2"/>
  <c r="BK211" i="2"/>
  <c r="J211" i="2"/>
  <c r="BK210" i="2"/>
  <c r="J210" i="2"/>
  <c r="BK208" i="2"/>
  <c r="J208" i="2"/>
  <c r="BK205" i="2"/>
  <c r="J205" i="2"/>
  <c r="BK201" i="2"/>
  <c r="J201" i="2"/>
  <c r="BK199" i="2"/>
  <c r="J199" i="2"/>
  <c r="BK194" i="2"/>
  <c r="J194" i="2"/>
  <c r="BK188" i="2"/>
  <c r="J188" i="2"/>
  <c r="BK181" i="2"/>
  <c r="J181" i="2"/>
  <c r="BK179" i="2"/>
  <c r="J179" i="2"/>
  <c r="BK178" i="2"/>
  <c r="J178" i="2"/>
  <c r="BK174" i="2"/>
  <c r="J174" i="2"/>
  <c r="BK171" i="2"/>
  <c r="J171" i="2"/>
  <c r="BK167" i="2"/>
  <c r="J167" i="2"/>
  <c r="BK163" i="2"/>
  <c r="J163" i="2"/>
  <c r="BK158" i="2"/>
  <c r="J158" i="2"/>
  <c r="BK157" i="2"/>
  <c r="J157" i="2"/>
  <c r="BK156" i="2"/>
  <c r="J156" i="2"/>
  <c r="BK155" i="2"/>
  <c r="J155" i="2"/>
  <c r="BK154" i="2"/>
  <c r="J154" i="2"/>
  <c r="BK153" i="2"/>
  <c r="J153" i="2"/>
  <c r="BK148" i="2"/>
  <c r="J148" i="2"/>
  <c r="BK145" i="2"/>
  <c r="J145" i="2"/>
  <c r="AS94" i="1"/>
  <c r="P147" i="2" l="1"/>
  <c r="P143" i="2" s="1"/>
  <c r="T147" i="2"/>
  <c r="P180" i="2"/>
  <c r="T180" i="2"/>
  <c r="R209" i="2"/>
  <c r="T209" i="2"/>
  <c r="R217" i="2"/>
  <c r="BK222" i="2"/>
  <c r="R222" i="2"/>
  <c r="BK252" i="2"/>
  <c r="J252" i="2" s="1"/>
  <c r="J105" i="2" s="1"/>
  <c r="P252" i="2"/>
  <c r="T252" i="2"/>
  <c r="P263" i="2"/>
  <c r="T263" i="2"/>
  <c r="P275" i="2"/>
  <c r="T275" i="2"/>
  <c r="P287" i="2"/>
  <c r="T287" i="2"/>
  <c r="R307" i="2"/>
  <c r="T307" i="2"/>
  <c r="P311" i="2"/>
  <c r="T311" i="2"/>
  <c r="P332" i="2"/>
  <c r="T332" i="2"/>
  <c r="P340" i="2"/>
  <c r="T423" i="2"/>
  <c r="BK147" i="2"/>
  <c r="J147" i="2"/>
  <c r="J99" i="2" s="1"/>
  <c r="R147" i="2"/>
  <c r="BK180" i="2"/>
  <c r="J180" i="2" s="1"/>
  <c r="J100" i="2" s="1"/>
  <c r="R180" i="2"/>
  <c r="R143" i="2" s="1"/>
  <c r="BK209" i="2"/>
  <c r="J209" i="2" s="1"/>
  <c r="J101" i="2" s="1"/>
  <c r="P209" i="2"/>
  <c r="BK217" i="2"/>
  <c r="J217" i="2" s="1"/>
  <c r="J102" i="2" s="1"/>
  <c r="P217" i="2"/>
  <c r="T217" i="2"/>
  <c r="T143" i="2" s="1"/>
  <c r="P222" i="2"/>
  <c r="T222" i="2"/>
  <c r="R252" i="2"/>
  <c r="BK263" i="2"/>
  <c r="J263" i="2" s="1"/>
  <c r="J106" i="2" s="1"/>
  <c r="R263" i="2"/>
  <c r="BK275" i="2"/>
  <c r="J275" i="2" s="1"/>
  <c r="J107" i="2" s="1"/>
  <c r="R275" i="2"/>
  <c r="BK287" i="2"/>
  <c r="J287" i="2" s="1"/>
  <c r="J108" i="2" s="1"/>
  <c r="R287" i="2"/>
  <c r="BK307" i="2"/>
  <c r="J307" i="2" s="1"/>
  <c r="J109" i="2" s="1"/>
  <c r="P307" i="2"/>
  <c r="BK311" i="2"/>
  <c r="J311" i="2" s="1"/>
  <c r="J110" i="2" s="1"/>
  <c r="R311" i="2"/>
  <c r="BK332" i="2"/>
  <c r="J332" i="2" s="1"/>
  <c r="J111" i="2" s="1"/>
  <c r="R332" i="2"/>
  <c r="BK340" i="2"/>
  <c r="J340" i="2" s="1"/>
  <c r="J112" i="2" s="1"/>
  <c r="R340" i="2"/>
  <c r="T340" i="2"/>
  <c r="BK361" i="2"/>
  <c r="J361" i="2" s="1"/>
  <c r="J113" i="2" s="1"/>
  <c r="P361" i="2"/>
  <c r="R361" i="2"/>
  <c r="T361" i="2"/>
  <c r="BK382" i="2"/>
  <c r="J382" i="2"/>
  <c r="J114" i="2" s="1"/>
  <c r="P382" i="2"/>
  <c r="R382" i="2"/>
  <c r="T382" i="2"/>
  <c r="BK392" i="2"/>
  <c r="J392" i="2" s="1"/>
  <c r="J115" i="2" s="1"/>
  <c r="P392" i="2"/>
  <c r="R392" i="2"/>
  <c r="T392" i="2"/>
  <c r="BK405" i="2"/>
  <c r="J405" i="2"/>
  <c r="J116" i="2" s="1"/>
  <c r="P405" i="2"/>
  <c r="R405" i="2"/>
  <c r="T405" i="2"/>
  <c r="BK423" i="2"/>
  <c r="J423" i="2"/>
  <c r="J117" i="2"/>
  <c r="P423" i="2"/>
  <c r="R423" i="2"/>
  <c r="BK429" i="2"/>
  <c r="J429" i="2"/>
  <c r="J118" i="2"/>
  <c r="P429" i="2"/>
  <c r="R429" i="2"/>
  <c r="T429" i="2"/>
  <c r="BK455" i="2"/>
  <c r="J455" i="2" s="1"/>
  <c r="J119" i="2" s="1"/>
  <c r="P455" i="2"/>
  <c r="R455" i="2"/>
  <c r="T455" i="2"/>
  <c r="E85" i="2"/>
  <c r="J89" i="2"/>
  <c r="F91" i="2"/>
  <c r="F92" i="2"/>
  <c r="J92" i="2"/>
  <c r="BF145" i="2"/>
  <c r="BF148" i="2"/>
  <c r="BF153" i="2"/>
  <c r="BF154" i="2"/>
  <c r="BF155" i="2"/>
  <c r="BF156" i="2"/>
  <c r="BF157" i="2"/>
  <c r="BF158" i="2"/>
  <c r="BF163" i="2"/>
  <c r="BF167" i="2"/>
  <c r="BF171" i="2"/>
  <c r="BF174" i="2"/>
  <c r="BF178" i="2"/>
  <c r="BF179" i="2"/>
  <c r="BF181" i="2"/>
  <c r="BF188" i="2"/>
  <c r="BF194" i="2"/>
  <c r="BF199" i="2"/>
  <c r="BF201" i="2"/>
  <c r="BF205" i="2"/>
  <c r="BF208" i="2"/>
  <c r="BF210" i="2"/>
  <c r="BF211" i="2"/>
  <c r="BF213" i="2"/>
  <c r="BF214" i="2"/>
  <c r="BF216" i="2"/>
  <c r="BF218" i="2"/>
  <c r="BF219" i="2"/>
  <c r="BF220" i="2"/>
  <c r="BF223" i="2"/>
  <c r="BF227" i="2"/>
  <c r="BF233" i="2"/>
  <c r="BF236" i="2"/>
  <c r="BF238" i="2"/>
  <c r="BF247" i="2"/>
  <c r="BF248" i="2"/>
  <c r="BF250" i="2"/>
  <c r="BF251" i="2"/>
  <c r="BF253" i="2"/>
  <c r="BF254" i="2"/>
  <c r="BF255" i="2"/>
  <c r="BF256" i="2"/>
  <c r="BF257" i="2"/>
  <c r="BF260" i="2"/>
  <c r="BF261" i="2"/>
  <c r="BF262" i="2"/>
  <c r="BF264" i="2"/>
  <c r="BF265" i="2"/>
  <c r="BF266" i="2"/>
  <c r="BF267" i="2"/>
  <c r="BF268" i="2"/>
  <c r="BF269" i="2"/>
  <c r="BF270" i="2"/>
  <c r="BF271" i="2"/>
  <c r="BF272" i="2"/>
  <c r="BF273" i="2"/>
  <c r="BF274" i="2"/>
  <c r="BF276" i="2"/>
  <c r="BF277" i="2"/>
  <c r="BF280" i="2"/>
  <c r="BF281" i="2"/>
  <c r="BF282" i="2"/>
  <c r="BF283" i="2"/>
  <c r="BF284" i="2"/>
  <c r="BF285" i="2"/>
  <c r="BF286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8" i="2"/>
  <c r="BF309" i="2"/>
  <c r="BF310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3" i="2"/>
  <c r="BF334" i="2"/>
  <c r="BF335" i="2"/>
  <c r="BF336" i="2"/>
  <c r="BF337" i="2"/>
  <c r="BF338" i="2"/>
  <c r="BF339" i="2"/>
  <c r="BF341" i="2"/>
  <c r="BF346" i="2"/>
  <c r="BF352" i="2"/>
  <c r="BF353" i="2"/>
  <c r="BF354" i="2"/>
  <c r="BF357" i="2"/>
  <c r="BF358" i="2"/>
  <c r="BF359" i="2"/>
  <c r="BF362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80" i="2"/>
  <c r="BF381" i="2"/>
  <c r="BF383" i="2"/>
  <c r="BF387" i="2"/>
  <c r="BF390" i="2"/>
  <c r="BF399" i="2"/>
  <c r="BF401" i="2"/>
  <c r="BF404" i="2"/>
  <c r="BF410" i="2"/>
  <c r="BF412" i="2"/>
  <c r="BF417" i="2"/>
  <c r="BF419" i="2"/>
  <c r="BF422" i="2"/>
  <c r="BF424" i="2"/>
  <c r="BF428" i="2"/>
  <c r="BF430" i="2"/>
  <c r="BF454" i="2"/>
  <c r="BF471" i="2"/>
  <c r="BF480" i="2"/>
  <c r="BF485" i="2"/>
  <c r="BF487" i="2"/>
  <c r="BK144" i="2"/>
  <c r="J144" i="2" s="1"/>
  <c r="J98" i="2" s="1"/>
  <c r="BF379" i="2"/>
  <c r="BF388" i="2"/>
  <c r="BF391" i="2"/>
  <c r="BF393" i="2"/>
  <c r="BF403" i="2"/>
  <c r="BF406" i="2"/>
  <c r="BF420" i="2"/>
  <c r="BF421" i="2"/>
  <c r="BF425" i="2"/>
  <c r="BF445" i="2"/>
  <c r="BF453" i="2"/>
  <c r="BF456" i="2"/>
  <c r="BF477" i="2"/>
  <c r="BK484" i="2"/>
  <c r="J484" i="2" s="1"/>
  <c r="J121" i="2" s="1"/>
  <c r="BK486" i="2"/>
  <c r="J486" i="2"/>
  <c r="J122" i="2" s="1"/>
  <c r="J33" i="2"/>
  <c r="AV95" i="1" s="1"/>
  <c r="F37" i="2"/>
  <c r="BD95" i="1" s="1"/>
  <c r="BD94" i="1" s="1"/>
  <c r="W33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T221" i="2" l="1"/>
  <c r="T142" i="2" s="1"/>
  <c r="R221" i="2"/>
  <c r="R142" i="2"/>
  <c r="P221" i="2"/>
  <c r="P142" i="2" s="1"/>
  <c r="AU95" i="1" s="1"/>
  <c r="AU94" i="1" s="1"/>
  <c r="BK221" i="2"/>
  <c r="J221" i="2" s="1"/>
  <c r="J103" i="2" s="1"/>
  <c r="BK143" i="2"/>
  <c r="J143" i="2"/>
  <c r="J97" i="2" s="1"/>
  <c r="J222" i="2"/>
  <c r="J104" i="2" s="1"/>
  <c r="BK483" i="2"/>
  <c r="J483" i="2" s="1"/>
  <c r="J120" i="2" s="1"/>
  <c r="AX94" i="1"/>
  <c r="F34" i="2"/>
  <c r="BA95" i="1" s="1"/>
  <c r="BA94" i="1" s="1"/>
  <c r="W30" i="1" s="1"/>
  <c r="AV94" i="1"/>
  <c r="AK29" i="1" s="1"/>
  <c r="AY94" i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<sst xmlns="http://schemas.openxmlformats.org/spreadsheetml/2006/main" count="4196" uniqueCount="959">
  <si>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</si>
  <si>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</si>
  <si>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</si>
  <si>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</si>
  <si>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</si>
  <si>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</si>
  <si>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</si>
  <si>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</si>
  <si>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</si>
  <si>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</si>
  <si>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</si>
  <si>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</si>
  <si>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</si>
  <si>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</si>
  <si>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</si>
  <si>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</si>
  <si>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</si>
  <si>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</si>
  <si>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</si>
  <si>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</si>
  <si>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</si>
  <si>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</si>
  <si>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</si>
  <si>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</si>
  <si>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</si>
  <si>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</si>
  <si>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</si>
  <si>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</si>
  <si>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</si>
  <si>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</si>
  <si>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</si>
  <si>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</si>
  <si>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</si>
  <si>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</si>
  <si>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</si>
  <si>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</si>
  <si>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</si>
  <si>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</si>
  <si>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</si>
  <si>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</si>
  <si>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</si>
  <si>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</si>
  <si>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</si>
  <si>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</si>
  <si>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</si>
  <si>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</si>
  <si>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</si>
  <si>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</si>
  <si>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</si>
  <si>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</si>
  <si>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</si>
  <si>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</si>
  <si>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</si>
  <si>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</si>
  <si>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</si>
  <si>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</si>
  <si>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</si>
  <si>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</si>
  <si>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</si>
  <si>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</si>
  <si>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</si>
  <si>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</si>
  <si>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</si>
  <si>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</si>
  <si>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</si>
  <si>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</si>
  <si>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</si>
  <si>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</si>
  <si>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</si>
  <si>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</si>
  <si>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</si>
  <si>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</si>
  <si>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</si>
  <si>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</si>
  <si>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</si>
  <si>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</si>
  <si>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</si>
  <si>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</si>
  <si>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</si>
  <si>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</si>
  <si>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</si>
  <si>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</si>
  <si>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</si>
  <si>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</si>
  <si>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{3eaa8d30-3493-47f7-8bf3-677524c0f57a}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</si>
  <si>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</si>
  <si>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</si>
  <si>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</si>
  <si>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</si>
  <si>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</si>
  <si>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</si>
  <si>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</si>
  <si>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</si>
  <si>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</si>
  <si>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</si>
  <si>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</si>
  <si>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</si>
  <si>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</si>
  <si>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</si>
  <si>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</si>
  <si>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</si>
  <si>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</si>
  <si>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</si>
  <si>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</si>
  <si>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</si>
  <si>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</si>
  <si>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</si>
  <si>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</si>
  <si>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</si>
  <si>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</si>
  <si>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</si>
  <si>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</si>
  <si>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</si>
  <si>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</si>
  <si>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</si>
  <si>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</si>
  <si>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</si>
  <si>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</si>
  <si>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</si>
  <si>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</si>
  <si>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</si>
  <si>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</si>
  <si>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</si>
  <si>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</si>
  <si>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</si>
  <si>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</si>
  <si>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</si>
  <si>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</si>
  <si>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</si>
  <si>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</si>
  <si>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</si>
  <si>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</si>
  <si>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</si>
  <si>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</si>
  <si>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</si>
  <si>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</si>
  <si>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</si>
  <si>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</si>
  <si>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</si>
  <si>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</si>
  <si>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</si>
  <si>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</si>
  <si>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</si>
  <si>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-1863654528</t>
  </si>
  <si>
    <t>VV</t>
  </si>
  <si>
    <t>1,65*0,8</t>
  </si>
  <si>
    <t>6</t>
  </si>
  <si>
    <t>Úpravy povrchů, podlahy a osazování výplní</t>
  </si>
  <si>
    <t>611131121</t>
  </si>
  <si>
    <t>Penetrační disperzní nátěr vnitřních stropů nanášený ručně</t>
  </si>
  <si>
    <t>545871422</t>
  </si>
  <si>
    <t>0,935*1,035</t>
  </si>
  <si>
    <t>1,955*1,65</t>
  </si>
  <si>
    <t>1*1,81</t>
  </si>
  <si>
    <t>Součet</t>
  </si>
  <si>
    <t>611142001</t>
  </si>
  <si>
    <t>Potažení vnitřních stropů sklovláknitým pletivem vtlačeným do tenkovrstvé hmoty</t>
  </si>
  <si>
    <t>754330643</t>
  </si>
  <si>
    <t>611311131</t>
  </si>
  <si>
    <t>Potažení vnitřních rovných stropů vápenným štukem tloušťky do 3 mm</t>
  </si>
  <si>
    <t>-1448813202</t>
  </si>
  <si>
    <t>5</t>
  </si>
  <si>
    <t>611321111</t>
  </si>
  <si>
    <t>Vápenocementová omítka hrubá jednovrstvá zatřená vnitřních stropů rovných nanášená ručně</t>
  </si>
  <si>
    <t>449709434</t>
  </si>
  <si>
    <t>612131121</t>
  </si>
  <si>
    <t>Penetrační disperzní nátěr vnitřních stěn nanášený ručně</t>
  </si>
  <si>
    <t>-1620118476</t>
  </si>
  <si>
    <t>7</t>
  </si>
  <si>
    <t>612142001</t>
  </si>
  <si>
    <t>Potažení vnitřních stěn sklovláknitým pletivem vtlačeným do tenkovrstvé hmoty</t>
  </si>
  <si>
    <t>560196111</t>
  </si>
  <si>
    <t>8</t>
  </si>
  <si>
    <t>612311131</t>
  </si>
  <si>
    <t>Potažení vnitřních stěn vápenným štukem tloušťky do 3 mm</t>
  </si>
  <si>
    <t>491051261</t>
  </si>
  <si>
    <t>1,035*0,6</t>
  </si>
  <si>
    <t>(1,65+0,08)*2,6</t>
  </si>
  <si>
    <t>3*0,5</t>
  </si>
  <si>
    <t>9</t>
  </si>
  <si>
    <t>612321111</t>
  </si>
  <si>
    <t>Vápenocementová omítka hrubá jednovrstvá zatřená vnitřních stěn nanášená ručně</t>
  </si>
  <si>
    <t>184547048</t>
  </si>
  <si>
    <t>(1,035+0,6+0,08+0,065+1,65+0,08+0,08)*2,6</t>
  </si>
  <si>
    <t>10</t>
  </si>
  <si>
    <t>619991001</t>
  </si>
  <si>
    <t>Zakrytí podlah fólií přilepenou lepící páskou</t>
  </si>
  <si>
    <t>-799295900</t>
  </si>
  <si>
    <t>4,05*5,5</t>
  </si>
  <si>
    <t>5,5*2</t>
  </si>
  <si>
    <t>11</t>
  </si>
  <si>
    <t>619991011</t>
  </si>
  <si>
    <t>Obalení konstrukcí a prvků fólií přilepenou lepící páskou</t>
  </si>
  <si>
    <t>1099354747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</si>
  <si>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</si>
  <si>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</si>
  <si>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</si>
  <si>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</si>
  <si>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</si>
  <si>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719339625</t>
  </si>
  <si>
    <t>13</t>
  </si>
  <si>
    <t>642944121</t>
  </si>
  <si>
    <t>Osazování ocelových zárubní dodatečné pl do 2,5 m2</t>
  </si>
  <si>
    <t>kus</t>
  </si>
  <si>
    <t>-392969926</t>
  </si>
  <si>
    <t>14</t>
  </si>
  <si>
    <t>M</t>
  </si>
  <si>
    <t>55331521</t>
  </si>
  <si>
    <t>zárubeň ocelová pro sádrokarton 100 700 L/P</t>
  </si>
  <si>
    <t>-543081573</t>
  </si>
  <si>
    <t>Ostatní konstrukce a práce, bourání</t>
  </si>
  <si>
    <t>784111001</t>
  </si>
  <si>
    <t>Oprášení (ometení ) podkladu v místnostech výšky do 3,80 m</t>
  </si>
  <si>
    <t>16</t>
  </si>
  <si>
    <t>1039354827</t>
  </si>
  <si>
    <t>konstrukce po vybouraném jádru:</t>
  </si>
  <si>
    <t>(0,08+1,65+0,08)*2,6</t>
  </si>
  <si>
    <t>0,6*2,6</t>
  </si>
  <si>
    <t>strop:</t>
  </si>
  <si>
    <t>4,05*1,8</t>
  </si>
  <si>
    <t>784111011</t>
  </si>
  <si>
    <t>Obroušení podkladu omítnutého v místnostech výšky do 3,80 m</t>
  </si>
  <si>
    <t>1978421886</t>
  </si>
  <si>
    <t>lehké obroušení stávajícího panelu - příprava pro novou omítku:</t>
  </si>
  <si>
    <t>(0,08+1,65+0,08)*2*2,6</t>
  </si>
  <si>
    <t>3*2,6</t>
  </si>
  <si>
    <t>17</t>
  </si>
  <si>
    <t>952901111</t>
  </si>
  <si>
    <t>Vyčištění budov bytové a občanské výstavby při výšce podlaží do 4 m</t>
  </si>
  <si>
    <t>35250711</t>
  </si>
  <si>
    <t>přístupová trasa do bytu-chodba:</t>
  </si>
  <si>
    <t>18</t>
  </si>
  <si>
    <t>962084121</t>
  </si>
  <si>
    <t>Bourání příček umakartových tl do 50 mm</t>
  </si>
  <si>
    <t>64676077</t>
  </si>
  <si>
    <t>(0,95+1,6+1,405+1,72*2+0,95+1,145+2,645)*2,6</t>
  </si>
  <si>
    <t>19</t>
  </si>
  <si>
    <t>965046111</t>
  </si>
  <si>
    <t>Broušení stávajících betonových podlah úběr do 3 mm</t>
  </si>
  <si>
    <t>-1019350414</t>
  </si>
  <si>
    <t>(0,065+1,035+0,08)*(0,935)</t>
  </si>
  <si>
    <t>(0,08+1,16+0,875)*(0,08+1,65+0,08)</t>
  </si>
  <si>
    <t>20</t>
  </si>
  <si>
    <t>968062455</t>
  </si>
  <si>
    <t>Vybourání dřevěných dveřních zárubní pl do 2 m2</t>
  </si>
  <si>
    <t>1598558490</t>
  </si>
  <si>
    <t>dveře do spíže:</t>
  </si>
  <si>
    <t>0,7*2</t>
  </si>
  <si>
    <t>766691914</t>
  </si>
  <si>
    <t>Vyvěšení nebo zavěšení dřevěných křídel dveří pl do 2 m2</t>
  </si>
  <si>
    <t>-1644715217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</si>
  <si>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</si>
  <si>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</si>
  <si>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</si>
  <si>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</si>
  <si>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</si>
  <si>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</si>
  <si>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-1725699065</t>
  </si>
  <si>
    <t>23</t>
  </si>
  <si>
    <t>997013219</t>
  </si>
  <si>
    <t>Příplatek k vnitrostaveništní dopravě suti a vybouraných hmot za zvětšenou dopravu suti ZKD 10 m</t>
  </si>
  <si>
    <t>1005008026</t>
  </si>
  <si>
    <t>3,772*50 'Přepočtené koeficientem množství</t>
  </si>
  <si>
    <t>24</t>
  </si>
  <si>
    <t>997013501</t>
  </si>
  <si>
    <t>Odvoz suti a vybouraných hmot na skládku nebo meziskládku do 1 km se složením</t>
  </si>
  <si>
    <t>-2016607628</t>
  </si>
  <si>
    <t>25</t>
  </si>
  <si>
    <t>997013509</t>
  </si>
  <si>
    <t>Příplatek k odvozu suti a vybouraných hmot na skládku ZKD 1 km přes 1 km</t>
  </si>
  <si>
    <t>-280427754</t>
  </si>
  <si>
    <t>3,772*9 'Přepočtené koeficientem množství</t>
  </si>
  <si>
    <t>26</t>
  </si>
  <si>
    <t>997013831</t>
  </si>
  <si>
    <t>Poplatek za uložení na skládce (skládkovné) stavebního odpadu směsného kód odpadu 170 904</t>
  </si>
  <si>
    <t>1094669618</t>
  </si>
  <si>
    <t>998</t>
  </si>
  <si>
    <t>Přesun hmot</t>
  </si>
  <si>
    <t>27</t>
  </si>
  <si>
    <t>998011003</t>
  </si>
  <si>
    <t>Přesun hmot pro budovy zděné v do 24 m</t>
  </si>
  <si>
    <t>1828141501</t>
  </si>
  <si>
    <t>28</t>
  </si>
  <si>
    <t>998011014</t>
  </si>
  <si>
    <t>Příplatek k přesunu hmot pro budovy zděné za zvětšený přesun do 500 m</t>
  </si>
  <si>
    <t>-1879819983</t>
  </si>
  <si>
    <t>29</t>
  </si>
  <si>
    <t>998017003</t>
  </si>
  <si>
    <t>Přesun hmot s omezením mechanizace pro budovy v do 24 m</t>
  </si>
  <si>
    <t>-705653222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</si>
  <si>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</si>
  <si>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</si>
  <si>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</si>
  <si>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</si>
  <si>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</si>
  <si>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</si>
  <si>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</si>
  <si>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-752057201</t>
  </si>
  <si>
    <t>1,035*0,935</t>
  </si>
  <si>
    <t>31</t>
  </si>
  <si>
    <t>711192201</t>
  </si>
  <si>
    <t>Provedení izolace proti zemní vlhkosti hydroizolační stěrkou svislé na betonu, 2 vrstvy</t>
  </si>
  <si>
    <t>1473025476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</si>
  <si>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</si>
  <si>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</si>
  <si>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</si>
  <si>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</si>
  <si>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</si>
  <si>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</si>
  <si>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</si>
  <si>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</si>
  <si>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265483029</t>
  </si>
  <si>
    <t>spotřeba 3kg/m2, tl. 2mm</t>
  </si>
  <si>
    <t>(4,194+8,391)*3</t>
  </si>
  <si>
    <t>33</t>
  </si>
  <si>
    <t>711199095</t>
  </si>
  <si>
    <t>Příplatek k izolacím proti zemní vlhkosti za plochu do 10 m2 natěradly za studena nebo za horka</t>
  </si>
  <si>
    <t>-676370541</t>
  </si>
  <si>
    <t>4,194+8,391</t>
  </si>
  <si>
    <t>34</t>
  </si>
  <si>
    <t>711199101</t>
  </si>
  <si>
    <t>Provedení těsnícího pásu do spoje dilatační nebo styčné spáry podlaha - stěna</t>
  </si>
  <si>
    <t>m</t>
  </si>
  <si>
    <t>-1001065053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</si>
  <si>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</si>
  <si>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</si>
  <si>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</si>
  <si>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</si>
  <si>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</si>
  <si>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</si>
  <si>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</si>
  <si>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</si>
  <si>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</si>
  <si>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těsnícího koutu pro vnější nebo vnitřní roh spáry podlaha - stěna</t>
  </si>
  <si>
    <t>-228015885</t>
  </si>
  <si>
    <t>36</t>
  </si>
  <si>
    <t>28355020</t>
  </si>
  <si>
    <t>páska pružná těsnící š 80mm</t>
  </si>
  <si>
    <t>-1199175885</t>
  </si>
  <si>
    <t>17,065*1,1</t>
  </si>
  <si>
    <t>37</t>
  </si>
  <si>
    <t>998711103</t>
  </si>
  <si>
    <t>Přesun hmot tonážní pro izolace proti vodě, vlhkosti a plynům v objektech výšky do 60 m</t>
  </si>
  <si>
    <t>-598080318</t>
  </si>
  <si>
    <t>38</t>
  </si>
  <si>
    <t>998711181</t>
  </si>
  <si>
    <t>Příplatek k přesunu hmot tonážní 711 prováděný bez použití mechanizace</t>
  </si>
  <si>
    <t>-998358646</t>
  </si>
  <si>
    <t>721</t>
  </si>
  <si>
    <t>Zdravotechnika - vnitřní kanalizace</t>
  </si>
  <si>
    <t>39</t>
  </si>
  <si>
    <t>721171808</t>
  </si>
  <si>
    <t>Demontáž potrubí z PVC do D 114</t>
  </si>
  <si>
    <t>6914875</t>
  </si>
  <si>
    <t>40</t>
  </si>
  <si>
    <t>721173706</t>
  </si>
  <si>
    <t>Potrubí kanalizační z PE odpadní DN 100</t>
  </si>
  <si>
    <t>852300071</t>
  </si>
  <si>
    <t>41</t>
  </si>
  <si>
    <t>721173722</t>
  </si>
  <si>
    <t>Potrubí kanalizační z PE připojovací DN 40</t>
  </si>
  <si>
    <t>-727056612</t>
  </si>
  <si>
    <t>42</t>
  </si>
  <si>
    <t>721173724</t>
  </si>
  <si>
    <t>Potrubí kanalizační z PE připojovací DN 70</t>
  </si>
  <si>
    <t>1164965501</t>
  </si>
  <si>
    <t>43</t>
  </si>
  <si>
    <t>721220801</t>
  </si>
  <si>
    <t>Demontáž uzávěrek zápachových DN 70</t>
  </si>
  <si>
    <t>-510211566</t>
  </si>
  <si>
    <t>vana,umyvadlo,pračka:</t>
  </si>
  <si>
    <t>44</t>
  </si>
  <si>
    <t>721290111</t>
  </si>
  <si>
    <t>Zkouška těsnosti potrubí kanalizace vodou do DN 125</t>
  </si>
  <si>
    <t>-838682557</t>
  </si>
  <si>
    <t>45</t>
  </si>
  <si>
    <t>998721103</t>
  </si>
  <si>
    <t>Přesun hmot tonážní pro vnitřní kanalizace v objektech v do 24 m</t>
  </si>
  <si>
    <t>-300986643</t>
  </si>
  <si>
    <t>46</t>
  </si>
  <si>
    <t>998721181</t>
  </si>
  <si>
    <t>Příplatek k přesunu hmot tonážní 721 prováděný bez použití mechanizace</t>
  </si>
  <si>
    <t>581803048</t>
  </si>
  <si>
    <t>722</t>
  </si>
  <si>
    <t>Zdravotechnika - vnitřní vodovod</t>
  </si>
  <si>
    <t>47</t>
  </si>
  <si>
    <t>722170801</t>
  </si>
  <si>
    <t>Demontáž rozvodů vody z plastů do D 25</t>
  </si>
  <si>
    <t>-528495523</t>
  </si>
  <si>
    <t>48</t>
  </si>
  <si>
    <t>722176113</t>
  </si>
  <si>
    <t>Montáž potrubí plastové spojované svary polyfuzně do D 25 mm</t>
  </si>
  <si>
    <t>1882053319</t>
  </si>
  <si>
    <t>49</t>
  </si>
  <si>
    <t>28615150</t>
  </si>
  <si>
    <t>trubka vodovodní tlaková PPR řada PN 20 D 16mm dl 4m</t>
  </si>
  <si>
    <t>1851702937</t>
  </si>
  <si>
    <t>28615152</t>
  </si>
  <si>
    <t>trubka vodovodní tlaková PPR řada PN 20 D 20mm dl 4m</t>
  </si>
  <si>
    <t>1970260830</t>
  </si>
  <si>
    <t>51</t>
  </si>
  <si>
    <t>28615153</t>
  </si>
  <si>
    <t>trubka vodovodní tlaková PPR řada PN 20 D 25mm dl 4m</t>
  </si>
  <si>
    <t>119592409</t>
  </si>
  <si>
    <t>52</t>
  </si>
  <si>
    <t>722179191</t>
  </si>
  <si>
    <t>Příplatek k rozvodu vody z plastů za malý rozsah prací na zakázce do 20 m</t>
  </si>
  <si>
    <t>soubor</t>
  </si>
  <si>
    <t>888169895</t>
  </si>
  <si>
    <t>53</t>
  </si>
  <si>
    <t>722179192</t>
  </si>
  <si>
    <t>Příplatek k rozvodu vody z plastů za potrubí do D 32 mm do 15 svarů</t>
  </si>
  <si>
    <t>-424009530</t>
  </si>
  <si>
    <t>54</t>
  </si>
  <si>
    <t>722290215</t>
  </si>
  <si>
    <t>Zkouška těsnosti vodovodního potrubí hrdlového nebo přírubového do DN 100</t>
  </si>
  <si>
    <t>909153258</t>
  </si>
  <si>
    <t>55</t>
  </si>
  <si>
    <t>722290234</t>
  </si>
  <si>
    <t>Proplach a dezinfekce vodovodního potrubí do DN 80</t>
  </si>
  <si>
    <t>-433432461</t>
  </si>
  <si>
    <t>56</t>
  </si>
  <si>
    <t>998722103</t>
  </si>
  <si>
    <t>Přesun hmot tonážní pro vnitřní vodovod v objektech v do 24 m</t>
  </si>
  <si>
    <t>-1131290058</t>
  </si>
  <si>
    <t>57</t>
  </si>
  <si>
    <t>998722181</t>
  </si>
  <si>
    <t>Příplatek k přesunu hmot tonážní 722 prováděný bez použití mechanizace</t>
  </si>
  <si>
    <t>594613002</t>
  </si>
  <si>
    <t>723</t>
  </si>
  <si>
    <t>Zdravotechnika - vnitřní plynovod</t>
  </si>
  <si>
    <t>58</t>
  </si>
  <si>
    <t>723120804</t>
  </si>
  <si>
    <t>Demontáž potrubí ocelové závitové svařované do DN 25</t>
  </si>
  <si>
    <t>-3954562</t>
  </si>
  <si>
    <t>59</t>
  </si>
  <si>
    <t>723150402</t>
  </si>
  <si>
    <t>Potrubí plyn ocelové z ušlechtilé oceli spojované lisováním DN 15</t>
  </si>
  <si>
    <t>-758421361</t>
  </si>
  <si>
    <t>chránička:</t>
  </si>
  <si>
    <t>60</t>
  </si>
  <si>
    <t>723181002</t>
  </si>
  <si>
    <t>Potrubí měděné měkké spojované lisováním DN 15 ZTI</t>
  </si>
  <si>
    <t>1199824553</t>
  </si>
  <si>
    <t>61</t>
  </si>
  <si>
    <t>723190105</t>
  </si>
  <si>
    <t>Přípojka plynovodní nerezová hadice G1/2 F x G1/2 F délky 100 cm spojovaná na závit</t>
  </si>
  <si>
    <t>307309788</t>
  </si>
  <si>
    <t>62</t>
  </si>
  <si>
    <t>723190901</t>
  </si>
  <si>
    <t>Uzavření,otevření plynovodního potrubí při opravě</t>
  </si>
  <si>
    <t>-1530354753</t>
  </si>
  <si>
    <t>63</t>
  </si>
  <si>
    <t>723190907</t>
  </si>
  <si>
    <t>Odvzdušnění nebo napuštění plynovodního potrubí</t>
  </si>
  <si>
    <t>-1100055533</t>
  </si>
  <si>
    <t>64</t>
  </si>
  <si>
    <t>723190909</t>
  </si>
  <si>
    <t>Zkouška těsnosti potrubí plynovodního</t>
  </si>
  <si>
    <t>881363531</t>
  </si>
  <si>
    <t>65</t>
  </si>
  <si>
    <t>998723103</t>
  </si>
  <si>
    <t>Přesun hmot tonážní pro vnitřní plynovod v objektech v do 24 m</t>
  </si>
  <si>
    <t>222168295</t>
  </si>
  <si>
    <t>66</t>
  </si>
  <si>
    <t>998723181</t>
  </si>
  <si>
    <t>Příplatek k přesunu hmot tonážní 723 prováděný bez použití mechanizace</t>
  </si>
  <si>
    <t>495092114</t>
  </si>
  <si>
    <t>725</t>
  </si>
  <si>
    <t>Zdravotechnika - zařizovací předměty</t>
  </si>
  <si>
    <t>67</t>
  </si>
  <si>
    <t>725110811</t>
  </si>
  <si>
    <t>Demontáž klozetů splachovací s nádrží</t>
  </si>
  <si>
    <t>1911547148</t>
  </si>
  <si>
    <t>68</t>
  </si>
  <si>
    <t>725112001</t>
  </si>
  <si>
    <t>Klozet keramický standardní samostatně stojící s hlubokým splachováním odpad vodorovný</t>
  </si>
  <si>
    <t>920033822</t>
  </si>
  <si>
    <t>69</t>
  </si>
  <si>
    <t>725210821</t>
  </si>
  <si>
    <t>Demontáž umyvadel bez výtokových armatur</t>
  </si>
  <si>
    <t>-1469730870</t>
  </si>
  <si>
    <t>70</t>
  </si>
  <si>
    <t>725211602</t>
  </si>
  <si>
    <t>Umyvadlo keramické připevněné na stěnu šrouby bílé bez krytu na sifon 550 mm</t>
  </si>
  <si>
    <t>-947674187</t>
  </si>
  <si>
    <t>71</t>
  </si>
  <si>
    <t>725220841</t>
  </si>
  <si>
    <t>Demontáž van ocelová</t>
  </si>
  <si>
    <t>-1547489909</t>
  </si>
  <si>
    <t>72</t>
  </si>
  <si>
    <t>725222116</t>
  </si>
  <si>
    <t>Vana bez armatur výtokových akrylátová se zápachovou uzávěrkou 1600x700 mm</t>
  </si>
  <si>
    <t>-1860526610</t>
  </si>
  <si>
    <t>73</t>
  </si>
  <si>
    <t>725810811</t>
  </si>
  <si>
    <t>Demontáž ventilů výtokových nástěnných</t>
  </si>
  <si>
    <t>-1936742164</t>
  </si>
  <si>
    <t>74</t>
  </si>
  <si>
    <t>725811115</t>
  </si>
  <si>
    <t>Ventil nástěnný pevný výtok G1/2x80 mm</t>
  </si>
  <si>
    <t>1224703188</t>
  </si>
  <si>
    <t>75</t>
  </si>
  <si>
    <t>725820801</t>
  </si>
  <si>
    <t>Demontáž baterie nástěnné do G 3 / 4</t>
  </si>
  <si>
    <t>-536175490</t>
  </si>
  <si>
    <t>76</t>
  </si>
  <si>
    <t>725822611</t>
  </si>
  <si>
    <t>Baterie umyvadlová stojánková páková bez výpusti</t>
  </si>
  <si>
    <t>139056103</t>
  </si>
  <si>
    <t>77</t>
  </si>
  <si>
    <t>725831313</t>
  </si>
  <si>
    <t>Baterie vanová nástěnná páková s příslušenstvím a pohyblivým držákem</t>
  </si>
  <si>
    <t>-1005021762</t>
  </si>
  <si>
    <t>78</t>
  </si>
  <si>
    <t>725865501</t>
  </si>
  <si>
    <t>Odpadní souprava DN 40/50 se zápachovou uzávěrkou pro vanu, ovládání bovdenem</t>
  </si>
  <si>
    <t>-566837018</t>
  </si>
  <si>
    <t>79</t>
  </si>
  <si>
    <t>725869101</t>
  </si>
  <si>
    <t>Montáž zápachových uzávěrek do DN 40</t>
  </si>
  <si>
    <t>1884266239</t>
  </si>
  <si>
    <t>80</t>
  </si>
  <si>
    <t>55161837</t>
  </si>
  <si>
    <t>uzávěrka zápachová pro pračku a myčku nástěnná PP-bílá DN 40</t>
  </si>
  <si>
    <t>689758588</t>
  </si>
  <si>
    <t>81</t>
  </si>
  <si>
    <t>ZUU</t>
  </si>
  <si>
    <t>Zápachová uzávěra - sifon pro umyvadla, provedení chrom</t>
  </si>
  <si>
    <t>-198151831</t>
  </si>
  <si>
    <t>82</t>
  </si>
  <si>
    <t>725980123</t>
  </si>
  <si>
    <t>Dvířka 40/20 vč. montáže a začištění k obkladu</t>
  </si>
  <si>
    <t>-1010256823</t>
  </si>
  <si>
    <t>83</t>
  </si>
  <si>
    <t>998725103</t>
  </si>
  <si>
    <t>Přesun hmot tonážní pro zařizovací předměty v objektech v do 24 m</t>
  </si>
  <si>
    <t>738648506</t>
  </si>
  <si>
    <t>84</t>
  </si>
  <si>
    <t>998725181</t>
  </si>
  <si>
    <t>Příplatek k přesunu hmot tonážní 725 prováděný bez použití mechanizace</t>
  </si>
  <si>
    <t>669865144</t>
  </si>
  <si>
    <t>85</t>
  </si>
  <si>
    <t>OIM</t>
  </si>
  <si>
    <t>Ostatní instalační materiál nutný pro dopojení zařizovacích předmětů (pancéřové hadičky, těsnění atd...)</t>
  </si>
  <si>
    <t>kpl</t>
  </si>
  <si>
    <t>-396273885</t>
  </si>
  <si>
    <t>726</t>
  </si>
  <si>
    <t>Zdravotechnika - předstěnové instalace</t>
  </si>
  <si>
    <t>86</t>
  </si>
  <si>
    <t>726131001</t>
  </si>
  <si>
    <t>Instalační předstěna - umyvadlo do v 1120 mm se stojánkovou baterií do lehkých stěn s kovovou kcí</t>
  </si>
  <si>
    <t>-1531502419</t>
  </si>
  <si>
    <t>87</t>
  </si>
  <si>
    <t>998726113</t>
  </si>
  <si>
    <t>Přesun hmot tonážní pro instalační prefabrikáty v objektech v do 24 m</t>
  </si>
  <si>
    <t>-199083672</t>
  </si>
  <si>
    <t>88</t>
  </si>
  <si>
    <t>998726181</t>
  </si>
  <si>
    <t>Příplatek k přesunu hmot tonážní 726 prováděný bez použití mechanizace</t>
  </si>
  <si>
    <t>1097493295</t>
  </si>
  <si>
    <t>741</t>
  </si>
  <si>
    <t>Elektroinstalace - silnoproud</t>
  </si>
  <si>
    <t>89</t>
  </si>
  <si>
    <t>741112001</t>
  </si>
  <si>
    <t>Montáž krabice zapuštěná plastová kruhová</t>
  </si>
  <si>
    <t>1352295645</t>
  </si>
  <si>
    <t>90</t>
  </si>
  <si>
    <t>34571515</t>
  </si>
  <si>
    <t>krabice přístrojová instalační 400 V, 142x71x45mm do dutých stěn</t>
  </si>
  <si>
    <t>1872364329</t>
  </si>
  <si>
    <t>91</t>
  </si>
  <si>
    <t>741120001</t>
  </si>
  <si>
    <t>Montáž vodič Cu izolovaný plný a laněný žíla 0,35-6 mm2 pod omítku (CY)</t>
  </si>
  <si>
    <t>744256825</t>
  </si>
  <si>
    <t>92</t>
  </si>
  <si>
    <t>34111036</t>
  </si>
  <si>
    <t>kabel silový s Cu jádrem 1 kV 3x2,5mm2</t>
  </si>
  <si>
    <t>-488511459</t>
  </si>
  <si>
    <t>93</t>
  </si>
  <si>
    <t>34111018</t>
  </si>
  <si>
    <t>kabel silový s Cu jádrem 6mm2</t>
  </si>
  <si>
    <t>1175001008</t>
  </si>
  <si>
    <t>94</t>
  </si>
  <si>
    <t>741210001</t>
  </si>
  <si>
    <t>Montáž rozvodnice oceloplechová nebo plastová běžná do 20 kg</t>
  </si>
  <si>
    <t>1241361609</t>
  </si>
  <si>
    <t>95</t>
  </si>
  <si>
    <t>35713850</t>
  </si>
  <si>
    <t>rozvodnice elektroměrové s jedním 1 fázovým místem bez požární úpravy 18 pozic</t>
  </si>
  <si>
    <t>-1102177640</t>
  </si>
  <si>
    <t>96</t>
  </si>
  <si>
    <t>741310001</t>
  </si>
  <si>
    <t>Montáž vypínač nástěnný 1-jednopólový prostředí normální</t>
  </si>
  <si>
    <t>1921770974</t>
  </si>
  <si>
    <t>97</t>
  </si>
  <si>
    <t>34535799</t>
  </si>
  <si>
    <t>ovladač zapínací tlačítkový 10A 3553-80289 velkoplošný</t>
  </si>
  <si>
    <t>-589678708</t>
  </si>
  <si>
    <t>98</t>
  </si>
  <si>
    <t>741313001</t>
  </si>
  <si>
    <t>Montáž zásuvka (polo)zapuštěná bezšroubové připojení 2P+PE se zapojením vodičů</t>
  </si>
  <si>
    <t>874236797</t>
  </si>
  <si>
    <t>99</t>
  </si>
  <si>
    <t>35811077</t>
  </si>
  <si>
    <t>zásuvka nepropustná nástěnná 16A 220 V 3pólová</t>
  </si>
  <si>
    <t>-1888755844</t>
  </si>
  <si>
    <t>100</t>
  </si>
  <si>
    <t>741370002</t>
  </si>
  <si>
    <t>Montáž svítidlo žárovkové bytové stropní přisazené 1 zdroj se sklem</t>
  </si>
  <si>
    <t>1786392095</t>
  </si>
  <si>
    <t>101</t>
  </si>
  <si>
    <t>34821275</t>
  </si>
  <si>
    <t>svítidlo bytové žárovkové IP 42, max. 60 W E27</t>
  </si>
  <si>
    <t>-722525958</t>
  </si>
  <si>
    <t>102</t>
  </si>
  <si>
    <t>34823735</t>
  </si>
  <si>
    <t>svítidlo zářivkové interiérové s kompenzací, barva bílá, 18W, délka 974 mm</t>
  </si>
  <si>
    <t>-268232311</t>
  </si>
  <si>
    <t>103</t>
  </si>
  <si>
    <t>34111030</t>
  </si>
  <si>
    <t>kabel silový s Cu jádrem 1 kV 3x1,5mm2</t>
  </si>
  <si>
    <t>-1211791439</t>
  </si>
  <si>
    <t>104</t>
  </si>
  <si>
    <t>741810001</t>
  </si>
  <si>
    <t>Celková prohlídka elektrického rozvodu a zařízení do 100 000,- Kč</t>
  </si>
  <si>
    <t>-213438711</t>
  </si>
  <si>
    <t>105</t>
  </si>
  <si>
    <t>54111971</t>
  </si>
  <si>
    <t>1757672897</t>
  </si>
  <si>
    <t>106</t>
  </si>
  <si>
    <t>725610902</t>
  </si>
  <si>
    <t>-668163923</t>
  </si>
  <si>
    <t>107</t>
  </si>
  <si>
    <t>998741103</t>
  </si>
  <si>
    <t>Přesun hmot tonážní pro silnoproud v objektech v do 24 m</t>
  </si>
  <si>
    <t>1297011201</t>
  </si>
  <si>
    <t>108</t>
  </si>
  <si>
    <t>998741181</t>
  </si>
  <si>
    <t>Příplatek k přesunu hmot tonážní 741 prováděný bez použití mechanizace</t>
  </si>
  <si>
    <t>2088019873</t>
  </si>
  <si>
    <t>751</t>
  </si>
  <si>
    <t>Vzduchotechnika</t>
  </si>
  <si>
    <t>109</t>
  </si>
  <si>
    <t>751111012</t>
  </si>
  <si>
    <t>Mtž vent ax ntl nástěnného základního D do 200 mm</t>
  </si>
  <si>
    <t>-360885026</t>
  </si>
  <si>
    <t>110</t>
  </si>
  <si>
    <t>V</t>
  </si>
  <si>
    <t>Axiální ventilátor max. 20x20cm, pr. 125 mm</t>
  </si>
  <si>
    <t>-1399598609</t>
  </si>
  <si>
    <t>111</t>
  </si>
  <si>
    <t>751111811</t>
  </si>
  <si>
    <t>Demontáž ventilátoru axiálního nízkotlakého kruhové potrubí D do 200 mm</t>
  </si>
  <si>
    <t>-507812216</t>
  </si>
  <si>
    <t>112</t>
  </si>
  <si>
    <t>751377011</t>
  </si>
  <si>
    <t>Mtž odsávacího zákrytu (digestoř) bytového vestavěného</t>
  </si>
  <si>
    <t>-606706224</t>
  </si>
  <si>
    <t>113</t>
  </si>
  <si>
    <t>Digestoř vestavná výsuvná pod skříňku</t>
  </si>
  <si>
    <t>-1643912442</t>
  </si>
  <si>
    <t>114</t>
  </si>
  <si>
    <t>998751102</t>
  </si>
  <si>
    <t>Přesun hmot tonážní pro vzduchotechniku v objektech v do 24 m</t>
  </si>
  <si>
    <t>26329316</t>
  </si>
  <si>
    <t>115</t>
  </si>
  <si>
    <t>998751181</t>
  </si>
  <si>
    <t>Příplatek k přesunu hmot tonážní 751 prováděný bez použití mechanizace</t>
  </si>
  <si>
    <t>1147748964</t>
  </si>
  <si>
    <t>763</t>
  </si>
  <si>
    <t>Konstrukce suché výstavby</t>
  </si>
  <si>
    <t>116</t>
  </si>
  <si>
    <t>763111331</t>
  </si>
  <si>
    <t>SDK příčka tl 80 mm profil CW+UW 50 desky 1xH2 15 TI 40 mm</t>
  </si>
  <si>
    <t>1820152227</t>
  </si>
  <si>
    <t>3,05*2,6</t>
  </si>
  <si>
    <t>(1,65+0,935)*2,6</t>
  </si>
  <si>
    <t>(1,65+0,935+1,955+1,08)*2,6</t>
  </si>
  <si>
    <t>117</t>
  </si>
  <si>
    <t>763111718</t>
  </si>
  <si>
    <t>SDK příčka úprava styku příčky a stropu/stávající stěny páskou nebo silikonováním</t>
  </si>
  <si>
    <t>605758222</t>
  </si>
  <si>
    <t>(0,935+1,035)*2</t>
  </si>
  <si>
    <t>(1,955+1,65)*2</t>
  </si>
  <si>
    <t>3,05+0,08+1,65+1+4,05</t>
  </si>
  <si>
    <t>2,6*3</t>
  </si>
  <si>
    <t>118</t>
  </si>
  <si>
    <t>763111751</t>
  </si>
  <si>
    <t>Příplatek k SDK příčce za plochu do 6 m2 jednotlivě</t>
  </si>
  <si>
    <t>-111301071</t>
  </si>
  <si>
    <t>119</t>
  </si>
  <si>
    <t>763111762</t>
  </si>
  <si>
    <t>Příplatek k SDK příčce s jednoduchou nosnou konstrukcí za zahuštění profilů na vzdálenost 41 mm</t>
  </si>
  <si>
    <t>433901265</t>
  </si>
  <si>
    <t>120</t>
  </si>
  <si>
    <t>763111771</t>
  </si>
  <si>
    <t>Příplatek k SDK příčce za rovinnost kvality Q3</t>
  </si>
  <si>
    <t>-284618929</t>
  </si>
  <si>
    <t>29,263*2</t>
  </si>
  <si>
    <t>121</t>
  </si>
  <si>
    <t>998763303</t>
  </si>
  <si>
    <t>Přesun hmot tonážní pro sádrokartonové konstrukce v objektech v do 24 m</t>
  </si>
  <si>
    <t>-586764764</t>
  </si>
  <si>
    <t>122</t>
  </si>
  <si>
    <t>998763381</t>
  </si>
  <si>
    <t>Příplatek k přesunu hmot tonážní 763 SDK prováděný bez použití mechanizace</t>
  </si>
  <si>
    <t>-1238684680</t>
  </si>
  <si>
    <t>123</t>
  </si>
  <si>
    <t>VS</t>
  </si>
  <si>
    <t>Příplatek za použití vysokopevnostního sádrokartonu tvrzeného v místě zavěšení kuchyňské linky</t>
  </si>
  <si>
    <t>361935092</t>
  </si>
  <si>
    <t>766</t>
  </si>
  <si>
    <t>Konstrukce truhlářské</t>
  </si>
  <si>
    <t>124</t>
  </si>
  <si>
    <t>766421812</t>
  </si>
  <si>
    <t>Demontáž truhlářského obložení podhledů z panelů plochy přes 1,5 m2</t>
  </si>
  <si>
    <t>1779345009</t>
  </si>
  <si>
    <t>demontáž obložení stropu umakartem:</t>
  </si>
  <si>
    <t>0,95*1,145</t>
  </si>
  <si>
    <t>1,6*1,72</t>
  </si>
  <si>
    <t>125</t>
  </si>
  <si>
    <t>766660001</t>
  </si>
  <si>
    <t>Montáž dveřních křídel otvíravých 1křídlových š do 0,8 m do ocelové zárubně</t>
  </si>
  <si>
    <t>-1501678122</t>
  </si>
  <si>
    <t>126</t>
  </si>
  <si>
    <t>61162854</t>
  </si>
  <si>
    <t>dveře vnitřní foliované plné 1křídlové 70x197 cm</t>
  </si>
  <si>
    <t>1029276989</t>
  </si>
  <si>
    <t>127</t>
  </si>
  <si>
    <t>54914610</t>
  </si>
  <si>
    <t>kování vrchní dveřní klika včetně rozet a montážního materiál nerez PK</t>
  </si>
  <si>
    <t>1830304454</t>
  </si>
  <si>
    <t>128</t>
  </si>
  <si>
    <t>766660722</t>
  </si>
  <si>
    <t>Montáž dveřního kování - zámku</t>
  </si>
  <si>
    <t>797400030</t>
  </si>
  <si>
    <t>129</t>
  </si>
  <si>
    <t>54925015</t>
  </si>
  <si>
    <t>zámek stavební zadlabací dozický 02-03 L Zn</t>
  </si>
  <si>
    <t>-1513406443</t>
  </si>
  <si>
    <t>130</t>
  </si>
  <si>
    <t>766695212</t>
  </si>
  <si>
    <t>Montáž truhlářských prahů dveří 1křídlových šířky do 10 cm</t>
  </si>
  <si>
    <t>-156943800</t>
  </si>
  <si>
    <t>131</t>
  </si>
  <si>
    <t>61187416</t>
  </si>
  <si>
    <t>práh dveřní dřevěný bukový tl 2cm dl 92cm š 10cm</t>
  </si>
  <si>
    <t>691467512</t>
  </si>
  <si>
    <t>132</t>
  </si>
  <si>
    <t>766812840</t>
  </si>
  <si>
    <t>Demontáž kuchyňských linek dřevěných nebo kovových délky do 2,1 m</t>
  </si>
  <si>
    <t>-462350337</t>
  </si>
  <si>
    <t>133</t>
  </si>
  <si>
    <t>998766103</t>
  </si>
  <si>
    <t>Přesun hmot tonážní pro konstrukce truhlářské v objektech v do 24 m</t>
  </si>
  <si>
    <t>2137200379</t>
  </si>
  <si>
    <t>134</t>
  </si>
  <si>
    <t>998766181</t>
  </si>
  <si>
    <t>Příplatek k přesunu hmot tonážní 766 prováděný bez použití mechanizace</t>
  </si>
  <si>
    <t>207418560</t>
  </si>
  <si>
    <t>135</t>
  </si>
  <si>
    <t>DV</t>
  </si>
  <si>
    <t>Dodávka a osazení SDK konstrukce dvířek za wc - pro obklad vč. úchytek a začištění</t>
  </si>
  <si>
    <t>-1215645229</t>
  </si>
  <si>
    <t>136</t>
  </si>
  <si>
    <t>KL</t>
  </si>
  <si>
    <t>Kuchyňská linka dle specifikace vč. dřezu - dodávka</t>
  </si>
  <si>
    <t>-1800455105</t>
  </si>
  <si>
    <t>137</t>
  </si>
  <si>
    <t>MKL</t>
  </si>
  <si>
    <t>Montáž kuchyňské linky dle specifikace</t>
  </si>
  <si>
    <t>460262430</t>
  </si>
  <si>
    <t>138</t>
  </si>
  <si>
    <t>P12</t>
  </si>
  <si>
    <t>Dodávka a montáž laminátových dveří vč. rámu</t>
  </si>
  <si>
    <t>-41302402</t>
  </si>
  <si>
    <t>139</t>
  </si>
  <si>
    <t>UP</t>
  </si>
  <si>
    <t>Dodatečná úprava dveřních prahů vzhledem k výškovým rozdílům podlah</t>
  </si>
  <si>
    <t>-588225990</t>
  </si>
  <si>
    <t>771</t>
  </si>
  <si>
    <t>Podlahy z dlaždic</t>
  </si>
  <si>
    <t>140</t>
  </si>
  <si>
    <t>771571113</t>
  </si>
  <si>
    <t>Montáž podlah z keramických dlaždic režných hladkých do malty do 12 ks/m2</t>
  </si>
  <si>
    <t>1335452261</t>
  </si>
  <si>
    <t>141</t>
  </si>
  <si>
    <t>771591111</t>
  </si>
  <si>
    <t>Podlahy penetrace podkladu</t>
  </si>
  <si>
    <t>1125201346</t>
  </si>
  <si>
    <t>142</t>
  </si>
  <si>
    <t>59761408</t>
  </si>
  <si>
    <t>dlaždice keramická barevná přes 9 do 12 ks/m2</t>
  </si>
  <si>
    <t>-258748877</t>
  </si>
  <si>
    <t>4,19363636363636*1,1 'Přepočtené koeficientem množství</t>
  </si>
  <si>
    <t>143</t>
  </si>
  <si>
    <t>998771103</t>
  </si>
  <si>
    <t>Přesun hmot tonážní pro podlahy z dlaždic v objektech v do 24 m</t>
  </si>
  <si>
    <t>-778858743</t>
  </si>
  <si>
    <t>144</t>
  </si>
  <si>
    <t>998771181</t>
  </si>
  <si>
    <t>Příplatek k přesunu hmot tonážní 771 prováděný bez použití mechanizace</t>
  </si>
  <si>
    <t>2099695138</t>
  </si>
  <si>
    <t>776</t>
  </si>
  <si>
    <t>Podlahy povlakové</t>
  </si>
  <si>
    <t>145</t>
  </si>
  <si>
    <t>776201812</t>
  </si>
  <si>
    <t>Demontáž lepených povlakových podlah s podložkou ručně</t>
  </si>
  <si>
    <t>1886169184</t>
  </si>
  <si>
    <t>demontáž nášlapné vrstvy z pvc:</t>
  </si>
  <si>
    <t>1,72*0,5</t>
  </si>
  <si>
    <t>146</t>
  </si>
  <si>
    <t>776421111</t>
  </si>
  <si>
    <t>Montáž obvodových lišt lepením</t>
  </si>
  <si>
    <t>2145365786</t>
  </si>
  <si>
    <t>3,05+1,65+0,08+1+1</t>
  </si>
  <si>
    <t>147</t>
  </si>
  <si>
    <t>28411003</t>
  </si>
  <si>
    <t>lišta soklová PVC 30 x 30 mm</t>
  </si>
  <si>
    <t>61330079</t>
  </si>
  <si>
    <t>7,74857142857143*1,02 'Přepočtené koeficientem množství</t>
  </si>
  <si>
    <t>148</t>
  </si>
  <si>
    <t>998776103</t>
  </si>
  <si>
    <t>Přesun hmot tonážní pro podlahy povlakové v objektech v do 24 m</t>
  </si>
  <si>
    <t>-326039793</t>
  </si>
  <si>
    <t>149</t>
  </si>
  <si>
    <t>998776181</t>
  </si>
  <si>
    <t>Příplatek k přesunu hmot tonážní 776 prováděný bez použití mechanizace</t>
  </si>
  <si>
    <t>-45008822</t>
  </si>
  <si>
    <t>781</t>
  </si>
  <si>
    <t>Dokončovací práce - obklady</t>
  </si>
  <si>
    <t>150</t>
  </si>
  <si>
    <t>781413212</t>
  </si>
  <si>
    <t>Montáž obkladů vnitřních z dekorů pórovinových výšky do 75 mm lepených standardním lepidlem</t>
  </si>
  <si>
    <t>-1968048727</t>
  </si>
  <si>
    <t>151</t>
  </si>
  <si>
    <t>L</t>
  </si>
  <si>
    <t>Listela - dekorovaný obklad</t>
  </si>
  <si>
    <t>-160003611</t>
  </si>
  <si>
    <t>11,15/0,4*1,1</t>
  </si>
  <si>
    <t>152</t>
  </si>
  <si>
    <t>781471113</t>
  </si>
  <si>
    <t>Montáž obkladů vnitřních keramických hladkých do 19 ks/m2 kladených do malty</t>
  </si>
  <si>
    <t>-1809998372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</si>
  <si>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</si>
  <si>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</si>
  <si>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</si>
  <si>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</si>
  <si>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</si>
  <si>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</si>
  <si>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-1680280436</t>
  </si>
  <si>
    <t>24,49*1,1</t>
  </si>
  <si>
    <t>154</t>
  </si>
  <si>
    <t>781495111</t>
  </si>
  <si>
    <t>Penetrace podkladu vnitřních obkladů</t>
  </si>
  <si>
    <t>-764409982</t>
  </si>
  <si>
    <t>155</t>
  </si>
  <si>
    <t>998781103</t>
  </si>
  <si>
    <t>Přesun hmot tonážní pro obklady keramické v objektech v do 24 m</t>
  </si>
  <si>
    <t>1676122872</t>
  </si>
  <si>
    <t>156</t>
  </si>
  <si>
    <t>998781181</t>
  </si>
  <si>
    <t>Příplatek k přesunu hmot tonážní 781 prováděný bez použití mechanizace</t>
  </si>
  <si>
    <t>-1526808610</t>
  </si>
  <si>
    <t>157</t>
  </si>
  <si>
    <t>Z</t>
  </si>
  <si>
    <t>Dodávka a montáž zrcadla na zeď</t>
  </si>
  <si>
    <t>74685269</t>
  </si>
  <si>
    <t>783</t>
  </si>
  <si>
    <t>Dokončovací práce - nátěry</t>
  </si>
  <si>
    <t>158</t>
  </si>
  <si>
    <t>783301313</t>
  </si>
  <si>
    <t>Odmaštění zámečnických konstrukcí ředidlovým odmašťovačem</t>
  </si>
  <si>
    <t>-1348590790</t>
  </si>
  <si>
    <t>159</t>
  </si>
  <si>
    <t>783314101</t>
  </si>
  <si>
    <t>Základní jednonásobný syntetický nátěr zámečnických konstrukcí</t>
  </si>
  <si>
    <t>1846163191</t>
  </si>
  <si>
    <t>zárubně:</t>
  </si>
  <si>
    <t>(2*2+0,9)*2*0,5</t>
  </si>
  <si>
    <t>160</t>
  </si>
  <si>
    <t>783317101</t>
  </si>
  <si>
    <t>Krycí jednonásobný syntetický standardní nátěr zámečnických konstrukcí</t>
  </si>
  <si>
    <t>2059427205</t>
  </si>
  <si>
    <t>784</t>
  </si>
  <si>
    <t>Dokončovací práce - malby a tapety</t>
  </si>
  <si>
    <t>161</t>
  </si>
  <si>
    <t>-546093595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</si>
  <si>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</si>
  <si>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</si>
  <si>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</si>
  <si>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</si>
  <si>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</si>
  <si>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</si>
  <si>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</si>
  <si>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</si>
  <si>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</si>
  <si>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</si>
  <si>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</si>
  <si>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</si>
  <si>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mísnostech výšky do 3,80 m</t>
  </si>
  <si>
    <t>-271349542</t>
  </si>
  <si>
    <t>strop komory:</t>
  </si>
  <si>
    <t>1*1,65</t>
  </si>
  <si>
    <t>163</t>
  </si>
  <si>
    <t>784181111</t>
  </si>
  <si>
    <t>Základní silikátová jednonásobná penetrace podkladu v místnostech výšky do 3,80m</t>
  </si>
  <si>
    <t>-1839405339</t>
  </si>
  <si>
    <t>164</t>
  </si>
  <si>
    <t>784321001</t>
  </si>
  <si>
    <t>Jednonásobné silikátové bílé malby v místnosti výšky do 3,80 m</t>
  </si>
  <si>
    <t>-165755285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</si>
  <si>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</si>
  <si>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</si>
  <si>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</si>
  <si>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</si>
  <si>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</si>
  <si>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</si>
  <si>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</si>
  <si>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256588833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</si>
  <si>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</si>
  <si>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</si>
  <si>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</si>
  <si>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</si>
  <si>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</si>
  <si>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zednické vysekání drážek a jejich zapravení - elektroinstalace:</t>
  </si>
  <si>
    <t>demontáž stávající elektroinstalace:</t>
  </si>
  <si>
    <t>166</t>
  </si>
  <si>
    <t>HZS2212</t>
  </si>
  <si>
    <t>Hodinová zúčtovací sazba instalatér odborný</t>
  </si>
  <si>
    <t>-1334539437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</si>
  <si>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</si>
  <si>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</si>
  <si>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</si>
  <si>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</si>
  <si>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Hodinová zúčtovací sazba montér potrubí</t>
  </si>
  <si>
    <t>890645058</t>
  </si>
  <si>
    <t>dopojení nového ventilátoru na stávající potrubí:</t>
  </si>
  <si>
    <t>168</t>
  </si>
  <si>
    <t>HZS4212</t>
  </si>
  <si>
    <t>Hodinová zúčtovací sazba revizní technik specialista</t>
  </si>
  <si>
    <t>1507260563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</si>
  <si>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</si>
  <si>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</si>
  <si>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</si>
  <si>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</si>
  <si>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</si>
  <si>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</si>
  <si>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</si>
  <si>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</si>
  <si>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215802101</t>
  </si>
  <si>
    <t>VRN7</t>
  </si>
  <si>
    <t>Provozní vlivy</t>
  </si>
  <si>
    <t>170</t>
  </si>
  <si>
    <t>070001000</t>
  </si>
  <si>
    <t>-700669883</t>
  </si>
  <si>
    <t>položka výměna sporáku zrušena</t>
  </si>
  <si>
    <t>úprava instalace pro sporák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</si>
</sst>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Jiříkovského 167/27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23. 8. 2019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8"/>
  <sheetViews>
    <sheetView showGridLines="0" tabSelected="1" topLeftCell="A362" zoomScale="160" zoomScaleNormal="160" workbookViewId="0">
      <selection activeCell="V331" sqref="V33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Jiříkovského 167/27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23. 8. 2019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ROUND((SUM(BE142:BE487)),  2)</f>
        <v>0</v>
      </c>
      <c r="G33" s="32"/>
      <c r="H33" s="32"/>
      <c r="I33" s="103">
        <v>0.21</v>
      </c>
      <c r="J33" s="102">
        <f>ROUND(((SUM(BE142:BE487))*I33),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ROUND((SUM(BF142:BF487)),  2)</f>
        <v>0</v>
      </c>
      <c r="G34" s="32"/>
      <c r="H34" s="32"/>
      <c r="I34" s="103">
        <v>0.15</v>
      </c>
      <c r="J34" s="102">
        <f>ROUND(((SUM(BF142:BF487))*I34),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ROUND((SUM(BG142:BG487)),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ROUND((SUM(BH142:BH487)),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ROUND((SUM(BI142:BI487)),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Jiříkovského 167/27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23. 8. 2019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J180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J209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J217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J221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J252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J263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J275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J307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J311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J332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J340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J361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J382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J392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J405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J423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J429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J455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J483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J484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J486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Jiříkovského 167/27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23. 8. 2019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P143+P221+P455+P483</f>
        <v>0</v>
      </c>
      <c r="Q142" s="66"/>
      <c r="R142" s="141">
        <f>R143+R221+R455+R483</f>
        <v>3.4355094500000001</v>
      </c>
      <c r="S142" s="66"/>
      <c r="T142" s="142">
        <f>T143+T221+T455+T483</f>
        <v>3.7720447800000003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BK143+BK221+BK455+BK483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P144+P147+P180+P209+P217</f>
        <v>0</v>
      </c>
      <c r="Q143" s="150"/>
      <c r="R143" s="151">
        <f>R144+R147+R180+R209+R217</f>
        <v>0.84705261999999992</v>
      </c>
      <c r="S143" s="150"/>
      <c r="T143" s="152">
        <f>T144+T147+T180+T209+T217</f>
        <v>3.3051158000000003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BK144+BK147+BK180+BK209+BK217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8.4545999999999996E-2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1.32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8.4545999999999996E-2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1.32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SUM(P148:P179)</f>
        <v>0</v>
      </c>
      <c r="Q147" s="150"/>
      <c r="R147" s="151">
        <f>SUM(R148:R179)</f>
        <v>0.75961561999999994</v>
      </c>
      <c r="S147" s="150"/>
      <c r="T147" s="152">
        <f>SUM(T148:T179)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SUM(BK148:BK179)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6.0039999999999996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1.5610399999999997E-3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142</v>
      </c>
      <c r="BK148" s="171">
        <f>ROUND(I148*H148,2)</f>
        <v>0</v>
      </c>
      <c r="BL148" s="17" t="s">
        <v>141</v>
      </c>
      <c r="BM148" s="170" t="s">
        <v>150</v>
      </c>
    </row>
    <row r="149" spans="1:65" s="13" customFormat="1" ht="11.25">
      <c r="B149" s="172"/>
      <c r="D149" s="173" t="s">
        <v>144</v>
      </c>
      <c r="E149" s="174" t="s">
        <v>1</v>
      </c>
      <c r="F149" s="175" t="s">
        <v>151</v>
      </c>
      <c r="H149" s="176">
        <v>0.96799999999999997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142</v>
      </c>
      <c r="AV149" s="13" t="s">
        <v>142</v>
      </c>
      <c r="AW149" s="13" t="s">
        <v>33</v>
      </c>
      <c r="AX149" s="13" t="s">
        <v>76</v>
      </c>
      <c r="AY149" s="174" t="s">
        <v>134</v>
      </c>
    </row>
    <row r="150" spans="1:65" s="13" customFormat="1" ht="11.25">
      <c r="B150" s="172"/>
      <c r="D150" s="173" t="s">
        <v>144</v>
      </c>
      <c r="E150" s="174" t="s">
        <v>1</v>
      </c>
      <c r="F150" s="175" t="s">
        <v>152</v>
      </c>
      <c r="H150" s="176">
        <v>3.226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142</v>
      </c>
      <c r="AV150" s="13" t="s">
        <v>142</v>
      </c>
      <c r="AW150" s="13" t="s">
        <v>33</v>
      </c>
      <c r="AX150" s="13" t="s">
        <v>76</v>
      </c>
      <c r="AY150" s="174" t="s">
        <v>134</v>
      </c>
    </row>
    <row r="151" spans="1:65" s="13" customFormat="1" ht="11.25">
      <c r="B151" s="172"/>
      <c r="D151" s="173" t="s">
        <v>144</v>
      </c>
      <c r="E151" s="174" t="s">
        <v>1</v>
      </c>
      <c r="F151" s="175" t="s">
        <v>153</v>
      </c>
      <c r="H151" s="176">
        <v>1.81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76</v>
      </c>
      <c r="AY151" s="174" t="s">
        <v>134</v>
      </c>
    </row>
    <row r="152" spans="1:65" s="14" customFormat="1" ht="11.25">
      <c r="B152" s="181"/>
      <c r="D152" s="173" t="s">
        <v>144</v>
      </c>
      <c r="E152" s="182" t="s">
        <v>1</v>
      </c>
      <c r="F152" s="183" t="s">
        <v>154</v>
      </c>
      <c r="H152" s="184">
        <v>6.0039999999999996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144</v>
      </c>
      <c r="AU152" s="182" t="s">
        <v>142</v>
      </c>
      <c r="AV152" s="14" t="s">
        <v>141</v>
      </c>
      <c r="AW152" s="14" t="s">
        <v>33</v>
      </c>
      <c r="AX152" s="14" t="s">
        <v>81</v>
      </c>
      <c r="AY152" s="182" t="s">
        <v>134</v>
      </c>
    </row>
    <row r="153" spans="1:65" s="2" customFormat="1" ht="21.75" customHeight="1">
      <c r="A153" s="32"/>
      <c r="B153" s="157"/>
      <c r="C153" s="158" t="s">
        <v>135</v>
      </c>
      <c r="D153" s="158" t="s">
        <v>137</v>
      </c>
      <c r="E153" s="159" t="s">
        <v>155</v>
      </c>
      <c r="F153" s="160" t="s">
        <v>156</v>
      </c>
      <c r="G153" s="161" t="s">
        <v>140</v>
      </c>
      <c r="H153" s="162">
        <v>6.0039999999999996</v>
      </c>
      <c r="I153" s="163"/>
      <c r="J153" s="164">
        <f t="shared" ref="J153:J158" si="0"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ref="P153:P158" si="1">O153*H153</f>
        <v>0</v>
      </c>
      <c r="Q153" s="168">
        <v>4.3800000000000002E-3</v>
      </c>
      <c r="R153" s="168">
        <f t="shared" ref="R153:R158" si="2">Q153*H153</f>
        <v>2.6297519999999998E-2</v>
      </c>
      <c r="S153" s="168">
        <v>0</v>
      </c>
      <c r="T153" s="169">
        <f t="shared" ref="T153:T158" si="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ref="BE153:BE158" si="4">IF(N153="základní",J153,0)</f>
        <v>0</v>
      </c>
      <c r="BF153" s="171">
        <f t="shared" ref="BF153:BF158" si="5">IF(N153="snížená",J153,0)</f>
        <v>0</v>
      </c>
      <c r="BG153" s="171">
        <f t="shared" ref="BG153:BG158" si="6">IF(N153="zákl. přenesená",J153,0)</f>
        <v>0</v>
      </c>
      <c r="BH153" s="171">
        <f t="shared" ref="BH153:BH158" si="7">IF(N153="sníž. přenesená",J153,0)</f>
        <v>0</v>
      </c>
      <c r="BI153" s="171">
        <f t="shared" ref="BI153:BI158" si="8">IF(N153="nulová",J153,0)</f>
        <v>0</v>
      </c>
      <c r="BJ153" s="17" t="s">
        <v>142</v>
      </c>
      <c r="BK153" s="171">
        <f t="shared" ref="BK153:BK158" si="9">ROUND(I153*H153,2)</f>
        <v>0</v>
      </c>
      <c r="BL153" s="17" t="s">
        <v>141</v>
      </c>
      <c r="BM153" s="170" t="s">
        <v>157</v>
      </c>
    </row>
    <row r="154" spans="1:65" s="2" customFormat="1" ht="21.75" customHeight="1">
      <c r="A154" s="32"/>
      <c r="B154" s="157"/>
      <c r="C154" s="158" t="s">
        <v>141</v>
      </c>
      <c r="D154" s="158" t="s">
        <v>137</v>
      </c>
      <c r="E154" s="159" t="s">
        <v>158</v>
      </c>
      <c r="F154" s="160" t="s">
        <v>159</v>
      </c>
      <c r="G154" s="161" t="s">
        <v>140</v>
      </c>
      <c r="H154" s="162">
        <v>6.0039999999999996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1.8012E-2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160</v>
      </c>
    </row>
    <row r="155" spans="1:65" s="2" customFormat="1" ht="21.75" customHeight="1">
      <c r="A155" s="32"/>
      <c r="B155" s="157"/>
      <c r="C155" s="158" t="s">
        <v>161</v>
      </c>
      <c r="D155" s="158" t="s">
        <v>137</v>
      </c>
      <c r="E155" s="159" t="s">
        <v>162</v>
      </c>
      <c r="F155" s="160" t="s">
        <v>163</v>
      </c>
      <c r="G155" s="161" t="s">
        <v>140</v>
      </c>
      <c r="H155" s="162">
        <v>6.0039999999999996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1.575E-2</v>
      </c>
      <c r="R155" s="168">
        <f t="shared" si="2"/>
        <v>9.4562999999999994E-2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141</v>
      </c>
      <c r="AT155" s="170" t="s">
        <v>137</v>
      </c>
      <c r="AU155" s="170" t="s">
        <v>142</v>
      </c>
      <c r="AY155" s="17" t="s">
        <v>134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142</v>
      </c>
      <c r="BK155" s="171">
        <f t="shared" si="9"/>
        <v>0</v>
      </c>
      <c r="BL155" s="17" t="s">
        <v>141</v>
      </c>
      <c r="BM155" s="170" t="s">
        <v>164</v>
      </c>
    </row>
    <row r="156" spans="1:65" s="2" customFormat="1" ht="21.75" customHeight="1">
      <c r="A156" s="32"/>
      <c r="B156" s="157"/>
      <c r="C156" s="158" t="s">
        <v>146</v>
      </c>
      <c r="D156" s="158" t="s">
        <v>137</v>
      </c>
      <c r="E156" s="159" t="s">
        <v>165</v>
      </c>
      <c r="F156" s="160" t="s">
        <v>166</v>
      </c>
      <c r="G156" s="161" t="s">
        <v>140</v>
      </c>
      <c r="H156" s="162">
        <v>10.834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2.5999999999999998E-4</v>
      </c>
      <c r="R156" s="168">
        <f t="shared" si="2"/>
        <v>2.8168399999999997E-3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142</v>
      </c>
      <c r="BK156" s="171">
        <f t="shared" si="9"/>
        <v>0</v>
      </c>
      <c r="BL156" s="17" t="s">
        <v>141</v>
      </c>
      <c r="BM156" s="170" t="s">
        <v>167</v>
      </c>
    </row>
    <row r="157" spans="1:65" s="2" customFormat="1" ht="21.75" customHeight="1">
      <c r="A157" s="32"/>
      <c r="B157" s="157"/>
      <c r="C157" s="158" t="s">
        <v>168</v>
      </c>
      <c r="D157" s="158" t="s">
        <v>137</v>
      </c>
      <c r="E157" s="159" t="s">
        <v>169</v>
      </c>
      <c r="F157" s="160" t="s">
        <v>170</v>
      </c>
      <c r="G157" s="161" t="s">
        <v>140</v>
      </c>
      <c r="H157" s="162">
        <v>10.834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4.3800000000000002E-3</v>
      </c>
      <c r="R157" s="168">
        <f t="shared" si="2"/>
        <v>4.7452920000000003E-2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142</v>
      </c>
      <c r="AY157" s="17" t="s">
        <v>134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142</v>
      </c>
      <c r="BK157" s="171">
        <f t="shared" si="9"/>
        <v>0</v>
      </c>
      <c r="BL157" s="17" t="s">
        <v>141</v>
      </c>
      <c r="BM157" s="170" t="s">
        <v>171</v>
      </c>
    </row>
    <row r="158" spans="1:65" s="2" customFormat="1" ht="21.75" customHeight="1">
      <c r="A158" s="32"/>
      <c r="B158" s="157"/>
      <c r="C158" s="158" t="s">
        <v>172</v>
      </c>
      <c r="D158" s="158" t="s">
        <v>137</v>
      </c>
      <c r="E158" s="159" t="s">
        <v>173</v>
      </c>
      <c r="F158" s="160" t="s">
        <v>174</v>
      </c>
      <c r="G158" s="161" t="s">
        <v>140</v>
      </c>
      <c r="H158" s="162">
        <v>6.6189999999999998</v>
      </c>
      <c r="I158" s="163"/>
      <c r="J158" s="164">
        <f t="shared" si="0"/>
        <v>0</v>
      </c>
      <c r="K158" s="165"/>
      <c r="L158" s="33"/>
      <c r="M158" s="166" t="s">
        <v>1</v>
      </c>
      <c r="N158" s="167" t="s">
        <v>42</v>
      </c>
      <c r="O158" s="58"/>
      <c r="P158" s="168">
        <f t="shared" si="1"/>
        <v>0</v>
      </c>
      <c r="Q158" s="168">
        <v>3.0000000000000001E-3</v>
      </c>
      <c r="R158" s="168">
        <f t="shared" si="2"/>
        <v>1.9857E-2</v>
      </c>
      <c r="S158" s="168">
        <v>0</v>
      </c>
      <c r="T158" s="169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 t="shared" si="4"/>
        <v>0</v>
      </c>
      <c r="BF158" s="171">
        <f t="shared" si="5"/>
        <v>0</v>
      </c>
      <c r="BG158" s="171">
        <f t="shared" si="6"/>
        <v>0</v>
      </c>
      <c r="BH158" s="171">
        <f t="shared" si="7"/>
        <v>0</v>
      </c>
      <c r="BI158" s="171">
        <f t="shared" si="8"/>
        <v>0</v>
      </c>
      <c r="BJ158" s="17" t="s">
        <v>142</v>
      </c>
      <c r="BK158" s="171">
        <f t="shared" si="9"/>
        <v>0</v>
      </c>
      <c r="BL158" s="17" t="s">
        <v>141</v>
      </c>
      <c r="BM158" s="170" t="s">
        <v>175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176</v>
      </c>
      <c r="H159" s="176">
        <v>0.621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76</v>
      </c>
      <c r="AY159" s="174" t="s">
        <v>134</v>
      </c>
    </row>
    <row r="160" spans="1:65" s="13" customFormat="1" ht="11.25">
      <c r="B160" s="172"/>
      <c r="D160" s="173" t="s">
        <v>144</v>
      </c>
      <c r="E160" s="174" t="s">
        <v>1</v>
      </c>
      <c r="F160" s="175" t="s">
        <v>177</v>
      </c>
      <c r="H160" s="176">
        <v>4.4980000000000002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76</v>
      </c>
      <c r="AY160" s="174" t="s">
        <v>134</v>
      </c>
    </row>
    <row r="161" spans="1:65" s="13" customFormat="1" ht="11.25">
      <c r="B161" s="172"/>
      <c r="D161" s="173" t="s">
        <v>144</v>
      </c>
      <c r="E161" s="174" t="s">
        <v>1</v>
      </c>
      <c r="F161" s="175" t="s">
        <v>178</v>
      </c>
      <c r="H161" s="176">
        <v>1.5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144</v>
      </c>
      <c r="AU161" s="174" t="s">
        <v>142</v>
      </c>
      <c r="AV161" s="13" t="s">
        <v>142</v>
      </c>
      <c r="AW161" s="13" t="s">
        <v>33</v>
      </c>
      <c r="AX161" s="13" t="s">
        <v>76</v>
      </c>
      <c r="AY161" s="174" t="s">
        <v>134</v>
      </c>
    </row>
    <row r="162" spans="1:65" s="14" customFormat="1" ht="11.25">
      <c r="B162" s="181"/>
      <c r="D162" s="173" t="s">
        <v>144</v>
      </c>
      <c r="E162" s="182" t="s">
        <v>1</v>
      </c>
      <c r="F162" s="183" t="s">
        <v>154</v>
      </c>
      <c r="H162" s="184">
        <v>6.6189999999999998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144</v>
      </c>
      <c r="AU162" s="182" t="s">
        <v>142</v>
      </c>
      <c r="AV162" s="14" t="s">
        <v>141</v>
      </c>
      <c r="AW162" s="14" t="s">
        <v>33</v>
      </c>
      <c r="AX162" s="14" t="s">
        <v>81</v>
      </c>
      <c r="AY162" s="182" t="s">
        <v>134</v>
      </c>
    </row>
    <row r="163" spans="1:65" s="2" customFormat="1" ht="21.75" customHeight="1">
      <c r="A163" s="32"/>
      <c r="B163" s="157"/>
      <c r="C163" s="158" t="s">
        <v>179</v>
      </c>
      <c r="D163" s="158" t="s">
        <v>137</v>
      </c>
      <c r="E163" s="159" t="s">
        <v>180</v>
      </c>
      <c r="F163" s="160" t="s">
        <v>181</v>
      </c>
      <c r="G163" s="161" t="s">
        <v>140</v>
      </c>
      <c r="H163" s="162">
        <v>10.834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1.575E-2</v>
      </c>
      <c r="R163" s="168">
        <f>Q163*H163</f>
        <v>0.1706355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182</v>
      </c>
    </row>
    <row r="164" spans="1:65" s="13" customFormat="1" ht="11.25">
      <c r="B164" s="172"/>
      <c r="D164" s="173" t="s">
        <v>144</v>
      </c>
      <c r="E164" s="174" t="s">
        <v>1</v>
      </c>
      <c r="F164" s="175" t="s">
        <v>183</v>
      </c>
      <c r="H164" s="176">
        <v>9.3339999999999996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</v>
      </c>
      <c r="AX164" s="13" t="s">
        <v>76</v>
      </c>
      <c r="AY164" s="174" t="s">
        <v>134</v>
      </c>
    </row>
    <row r="165" spans="1:65" s="13" customFormat="1" ht="11.25">
      <c r="B165" s="172"/>
      <c r="D165" s="173" t="s">
        <v>144</v>
      </c>
      <c r="E165" s="174" t="s">
        <v>1</v>
      </c>
      <c r="F165" s="175" t="s">
        <v>178</v>
      </c>
      <c r="H165" s="176">
        <v>1.5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142</v>
      </c>
      <c r="AV165" s="13" t="s">
        <v>142</v>
      </c>
      <c r="AW165" s="13" t="s">
        <v>33</v>
      </c>
      <c r="AX165" s="13" t="s">
        <v>76</v>
      </c>
      <c r="AY165" s="174" t="s">
        <v>134</v>
      </c>
    </row>
    <row r="166" spans="1:65" s="14" customFormat="1" ht="11.25">
      <c r="B166" s="181"/>
      <c r="D166" s="173" t="s">
        <v>144</v>
      </c>
      <c r="E166" s="182" t="s">
        <v>1</v>
      </c>
      <c r="F166" s="183" t="s">
        <v>154</v>
      </c>
      <c r="H166" s="184">
        <v>10.834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144</v>
      </c>
      <c r="AU166" s="182" t="s">
        <v>142</v>
      </c>
      <c r="AV166" s="14" t="s">
        <v>141</v>
      </c>
      <c r="AW166" s="14" t="s">
        <v>33</v>
      </c>
      <c r="AX166" s="14" t="s">
        <v>81</v>
      </c>
      <c r="AY166" s="182" t="s">
        <v>134</v>
      </c>
    </row>
    <row r="167" spans="1:65" s="2" customFormat="1" ht="16.5" customHeight="1">
      <c r="A167" s="32"/>
      <c r="B167" s="157"/>
      <c r="C167" s="158" t="s">
        <v>184</v>
      </c>
      <c r="D167" s="158" t="s">
        <v>137</v>
      </c>
      <c r="E167" s="159" t="s">
        <v>185</v>
      </c>
      <c r="F167" s="160" t="s">
        <v>186</v>
      </c>
      <c r="G167" s="161" t="s">
        <v>140</v>
      </c>
      <c r="H167" s="162">
        <v>33.274999999999999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141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141</v>
      </c>
      <c r="BM167" s="170" t="s">
        <v>187</v>
      </c>
    </row>
    <row r="168" spans="1:65" s="13" customFormat="1" ht="11.25">
      <c r="B168" s="172"/>
      <c r="D168" s="173" t="s">
        <v>144</v>
      </c>
      <c r="E168" s="174" t="s">
        <v>1</v>
      </c>
      <c r="F168" s="175" t="s">
        <v>188</v>
      </c>
      <c r="H168" s="176">
        <v>22.274999999999999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189</v>
      </c>
      <c r="H169" s="176">
        <v>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154</v>
      </c>
      <c r="H170" s="184">
        <v>33.274999999999999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144</v>
      </c>
      <c r="AU170" s="182" t="s">
        <v>142</v>
      </c>
      <c r="AV170" s="14" t="s">
        <v>141</v>
      </c>
      <c r="AW170" s="14" t="s">
        <v>33</v>
      </c>
      <c r="AX170" s="14" t="s">
        <v>81</v>
      </c>
      <c r="AY170" s="182" t="s">
        <v>134</v>
      </c>
    </row>
    <row r="171" spans="1:65" s="2" customFormat="1" ht="21.75" customHeight="1">
      <c r="A171" s="32"/>
      <c r="B171" s="157"/>
      <c r="C171" s="158" t="s">
        <v>190</v>
      </c>
      <c r="D171" s="158" t="s">
        <v>137</v>
      </c>
      <c r="E171" s="159" t="s">
        <v>191</v>
      </c>
      <c r="F171" s="160" t="s">
        <v>192</v>
      </c>
      <c r="G171" s="161" t="s">
        <v>140</v>
      </c>
      <c r="H171" s="162">
        <v>50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141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141</v>
      </c>
      <c r="BM171" s="170" t="s">
        <v>193</v>
      </c>
    </row>
    <row r="172" spans="1:65" s="15" customFormat="1" ht="11.25">
      <c r="B172" s="189"/>
      <c r="D172" s="173" t="s">
        <v>144</v>
      </c>
      <c r="E172" s="190" t="s">
        <v>1</v>
      </c>
      <c r="F172" s="191" t="s">
        <v>194</v>
      </c>
      <c r="H172" s="190" t="s">
        <v>1</v>
      </c>
      <c r="I172" s="192"/>
      <c r="L172" s="189"/>
      <c r="M172" s="193"/>
      <c r="N172" s="194"/>
      <c r="O172" s="194"/>
      <c r="P172" s="194"/>
      <c r="Q172" s="194"/>
      <c r="R172" s="194"/>
      <c r="S172" s="194"/>
      <c r="T172" s="195"/>
      <c r="AT172" s="190" t="s">
        <v>144</v>
      </c>
      <c r="AU172" s="190" t="s">
        <v>142</v>
      </c>
      <c r="AV172" s="15" t="s">
        <v>81</v>
      </c>
      <c r="AW172" s="15" t="s">
        <v>33</v>
      </c>
      <c r="AX172" s="15" t="s">
        <v>76</v>
      </c>
      <c r="AY172" s="190" t="s">
        <v>134</v>
      </c>
    </row>
    <row r="173" spans="1:65" s="13" customFormat="1" ht="11.25">
      <c r="B173" s="172"/>
      <c r="D173" s="173" t="s">
        <v>144</v>
      </c>
      <c r="E173" s="174" t="s">
        <v>1</v>
      </c>
      <c r="F173" s="175" t="s">
        <v>195</v>
      </c>
      <c r="H173" s="176">
        <v>50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81</v>
      </c>
      <c r="AY173" s="174" t="s">
        <v>134</v>
      </c>
    </row>
    <row r="174" spans="1:65" s="2" customFormat="1" ht="21.75" customHeight="1">
      <c r="A174" s="32"/>
      <c r="B174" s="157"/>
      <c r="C174" s="158" t="s">
        <v>196</v>
      </c>
      <c r="D174" s="158" t="s">
        <v>137</v>
      </c>
      <c r="E174" s="159" t="s">
        <v>197</v>
      </c>
      <c r="F174" s="160" t="s">
        <v>198</v>
      </c>
      <c r="G174" s="161" t="s">
        <v>140</v>
      </c>
      <c r="H174" s="162">
        <v>4.194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5.67E-2</v>
      </c>
      <c r="R174" s="168">
        <f>Q174*H174</f>
        <v>0.23779980000000001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199</v>
      </c>
    </row>
    <row r="175" spans="1:65" s="13" customFormat="1" ht="11.25">
      <c r="B175" s="172"/>
      <c r="D175" s="173" t="s">
        <v>144</v>
      </c>
      <c r="E175" s="174" t="s">
        <v>1</v>
      </c>
      <c r="F175" s="175" t="s">
        <v>151</v>
      </c>
      <c r="H175" s="176">
        <v>0.96799999999999997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152</v>
      </c>
      <c r="H176" s="176">
        <v>3.226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4" customFormat="1" ht="11.25">
      <c r="B177" s="181"/>
      <c r="D177" s="173" t="s">
        <v>144</v>
      </c>
      <c r="E177" s="182" t="s">
        <v>1</v>
      </c>
      <c r="F177" s="183" t="s">
        <v>154</v>
      </c>
      <c r="H177" s="184">
        <v>4.194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144</v>
      </c>
      <c r="AU177" s="182" t="s">
        <v>142</v>
      </c>
      <c r="AV177" s="14" t="s">
        <v>141</v>
      </c>
      <c r="AW177" s="14" t="s">
        <v>33</v>
      </c>
      <c r="AX177" s="14" t="s">
        <v>81</v>
      </c>
      <c r="AY177" s="182" t="s">
        <v>134</v>
      </c>
    </row>
    <row r="178" spans="1:65" s="2" customFormat="1" ht="16.5" customHeight="1">
      <c r="A178" s="32"/>
      <c r="B178" s="157"/>
      <c r="C178" s="158" t="s">
        <v>200</v>
      </c>
      <c r="D178" s="158" t="s">
        <v>137</v>
      </c>
      <c r="E178" s="159" t="s">
        <v>201</v>
      </c>
      <c r="F178" s="160" t="s">
        <v>202</v>
      </c>
      <c r="G178" s="161" t="s">
        <v>203</v>
      </c>
      <c r="H178" s="162">
        <v>2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4.684E-2</v>
      </c>
      <c r="R178" s="168">
        <f>Q178*H178</f>
        <v>9.3679999999999999E-2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141</v>
      </c>
      <c r="AT178" s="170" t="s">
        <v>137</v>
      </c>
      <c r="AU178" s="170" t="s">
        <v>142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142</v>
      </c>
      <c r="BK178" s="171">
        <f>ROUND(I178*H178,2)</f>
        <v>0</v>
      </c>
      <c r="BL178" s="17" t="s">
        <v>141</v>
      </c>
      <c r="BM178" s="170" t="s">
        <v>204</v>
      </c>
    </row>
    <row r="179" spans="1:65" s="2" customFormat="1" ht="16.5" customHeight="1">
      <c r="A179" s="32"/>
      <c r="B179" s="157"/>
      <c r="C179" s="196" t="s">
        <v>205</v>
      </c>
      <c r="D179" s="196" t="s">
        <v>206</v>
      </c>
      <c r="E179" s="197" t="s">
        <v>207</v>
      </c>
      <c r="F179" s="198" t="s">
        <v>208</v>
      </c>
      <c r="G179" s="199" t="s">
        <v>203</v>
      </c>
      <c r="H179" s="200">
        <v>2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42</v>
      </c>
      <c r="O179" s="58"/>
      <c r="P179" s="168">
        <f>O179*H179</f>
        <v>0</v>
      </c>
      <c r="Q179" s="168">
        <v>2.3470000000000001E-2</v>
      </c>
      <c r="R179" s="168">
        <f>Q179*H179</f>
        <v>4.6940000000000003E-2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172</v>
      </c>
      <c r="AT179" s="170" t="s">
        <v>206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209</v>
      </c>
    </row>
    <row r="180" spans="1:65" s="12" customFormat="1" ht="22.9" customHeight="1">
      <c r="B180" s="144"/>
      <c r="D180" s="145" t="s">
        <v>75</v>
      </c>
      <c r="E180" s="155" t="s">
        <v>179</v>
      </c>
      <c r="F180" s="155" t="s">
        <v>210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SUM(P181:P208)</f>
        <v>0</v>
      </c>
      <c r="Q180" s="150"/>
      <c r="R180" s="151">
        <f>SUM(R181:R208)</f>
        <v>2.8910000000000003E-3</v>
      </c>
      <c r="S180" s="150"/>
      <c r="T180" s="152">
        <f>SUM(T181:T208)</f>
        <v>3.3051158000000003</v>
      </c>
      <c r="AR180" s="145" t="s">
        <v>81</v>
      </c>
      <c r="AT180" s="153" t="s">
        <v>75</v>
      </c>
      <c r="AU180" s="153" t="s">
        <v>81</v>
      </c>
      <c r="AY180" s="145" t="s">
        <v>134</v>
      </c>
      <c r="BK180" s="154">
        <f>SUM(BK181:BK208)</f>
        <v>0</v>
      </c>
    </row>
    <row r="181" spans="1:65" s="2" customFormat="1" ht="21.75" customHeight="1">
      <c r="A181" s="32"/>
      <c r="B181" s="157"/>
      <c r="C181" s="158" t="s">
        <v>8</v>
      </c>
      <c r="D181" s="158" t="s">
        <v>137</v>
      </c>
      <c r="E181" s="159" t="s">
        <v>211</v>
      </c>
      <c r="F181" s="160" t="s">
        <v>212</v>
      </c>
      <c r="G181" s="161" t="s">
        <v>140</v>
      </c>
      <c r="H181" s="162">
        <v>13.555999999999999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213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213</v>
      </c>
      <c r="BM181" s="170" t="s">
        <v>214</v>
      </c>
    </row>
    <row r="182" spans="1:65" s="15" customFormat="1" ht="11.25">
      <c r="B182" s="189"/>
      <c r="D182" s="173" t="s">
        <v>144</v>
      </c>
      <c r="E182" s="190" t="s">
        <v>1</v>
      </c>
      <c r="F182" s="191" t="s">
        <v>215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144</v>
      </c>
      <c r="AU182" s="190" t="s">
        <v>142</v>
      </c>
      <c r="AV182" s="15" t="s">
        <v>81</v>
      </c>
      <c r="AW182" s="15" t="s">
        <v>33</v>
      </c>
      <c r="AX182" s="15" t="s">
        <v>76</v>
      </c>
      <c r="AY182" s="190" t="s">
        <v>134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216</v>
      </c>
      <c r="H183" s="176">
        <v>4.7060000000000004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 ht="11.25">
      <c r="B184" s="172"/>
      <c r="D184" s="173" t="s">
        <v>144</v>
      </c>
      <c r="E184" s="174" t="s">
        <v>1</v>
      </c>
      <c r="F184" s="175" t="s">
        <v>217</v>
      </c>
      <c r="H184" s="176">
        <v>1.56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 ht="11.25">
      <c r="B185" s="189"/>
      <c r="D185" s="173" t="s">
        <v>144</v>
      </c>
      <c r="E185" s="190" t="s">
        <v>1</v>
      </c>
      <c r="F185" s="191" t="s">
        <v>218</v>
      </c>
      <c r="H185" s="190" t="s">
        <v>1</v>
      </c>
      <c r="I185" s="192"/>
      <c r="L185" s="189"/>
      <c r="M185" s="193"/>
      <c r="N185" s="194"/>
      <c r="O185" s="194"/>
      <c r="P185" s="194"/>
      <c r="Q185" s="194"/>
      <c r="R185" s="194"/>
      <c r="S185" s="194"/>
      <c r="T185" s="195"/>
      <c r="AT185" s="190" t="s">
        <v>144</v>
      </c>
      <c r="AU185" s="190" t="s">
        <v>142</v>
      </c>
      <c r="AV185" s="15" t="s">
        <v>81</v>
      </c>
      <c r="AW185" s="15" t="s">
        <v>33</v>
      </c>
      <c r="AX185" s="15" t="s">
        <v>76</v>
      </c>
      <c r="AY185" s="190" t="s">
        <v>134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219</v>
      </c>
      <c r="H186" s="176">
        <v>7.29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4" customFormat="1" ht="11.25">
      <c r="B187" s="181"/>
      <c r="D187" s="173" t="s">
        <v>144</v>
      </c>
      <c r="E187" s="182" t="s">
        <v>1</v>
      </c>
      <c r="F187" s="183" t="s">
        <v>154</v>
      </c>
      <c r="H187" s="184">
        <v>13.556000000000001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144</v>
      </c>
      <c r="AU187" s="182" t="s">
        <v>142</v>
      </c>
      <c r="AV187" s="14" t="s">
        <v>141</v>
      </c>
      <c r="AW187" s="14" t="s">
        <v>33</v>
      </c>
      <c r="AX187" s="14" t="s">
        <v>81</v>
      </c>
      <c r="AY187" s="182" t="s">
        <v>134</v>
      </c>
    </row>
    <row r="188" spans="1:65" s="2" customFormat="1" ht="21.75" customHeight="1">
      <c r="A188" s="32"/>
      <c r="B188" s="157"/>
      <c r="C188" s="158" t="s">
        <v>213</v>
      </c>
      <c r="D188" s="158" t="s">
        <v>137</v>
      </c>
      <c r="E188" s="159" t="s">
        <v>220</v>
      </c>
      <c r="F188" s="160" t="s">
        <v>221</v>
      </c>
      <c r="G188" s="161" t="s">
        <v>140</v>
      </c>
      <c r="H188" s="162">
        <v>18.771999999999998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1.4999999999999999E-4</v>
      </c>
      <c r="T188" s="169">
        <f>S188*H188</f>
        <v>2.8157999999999994E-3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213</v>
      </c>
      <c r="AT188" s="170" t="s">
        <v>137</v>
      </c>
      <c r="AU188" s="170" t="s">
        <v>142</v>
      </c>
      <c r="AY188" s="17" t="s">
        <v>134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142</v>
      </c>
      <c r="BK188" s="171">
        <f>ROUND(I188*H188,2)</f>
        <v>0</v>
      </c>
      <c r="BL188" s="17" t="s">
        <v>213</v>
      </c>
      <c r="BM188" s="170" t="s">
        <v>222</v>
      </c>
    </row>
    <row r="189" spans="1:65" s="15" customFormat="1" ht="22.5">
      <c r="B189" s="189"/>
      <c r="D189" s="173" t="s">
        <v>144</v>
      </c>
      <c r="E189" s="190" t="s">
        <v>1</v>
      </c>
      <c r="F189" s="191" t="s">
        <v>223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144</v>
      </c>
      <c r="AU189" s="190" t="s">
        <v>142</v>
      </c>
      <c r="AV189" s="15" t="s">
        <v>81</v>
      </c>
      <c r="AW189" s="15" t="s">
        <v>33</v>
      </c>
      <c r="AX189" s="15" t="s">
        <v>76</v>
      </c>
      <c r="AY189" s="190" t="s">
        <v>134</v>
      </c>
    </row>
    <row r="190" spans="1:65" s="13" customFormat="1" ht="11.25">
      <c r="B190" s="172"/>
      <c r="D190" s="173" t="s">
        <v>144</v>
      </c>
      <c r="E190" s="174" t="s">
        <v>1</v>
      </c>
      <c r="F190" s="175" t="s">
        <v>224</v>
      </c>
      <c r="H190" s="176">
        <v>9.4120000000000008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142</v>
      </c>
      <c r="AV190" s="13" t="s">
        <v>142</v>
      </c>
      <c r="AW190" s="13" t="s">
        <v>33</v>
      </c>
      <c r="AX190" s="13" t="s">
        <v>76</v>
      </c>
      <c r="AY190" s="174" t="s">
        <v>134</v>
      </c>
    </row>
    <row r="191" spans="1:65" s="13" customFormat="1" ht="11.25">
      <c r="B191" s="172"/>
      <c r="D191" s="173" t="s">
        <v>144</v>
      </c>
      <c r="E191" s="174" t="s">
        <v>1</v>
      </c>
      <c r="F191" s="175" t="s">
        <v>217</v>
      </c>
      <c r="H191" s="176">
        <v>1.56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33</v>
      </c>
      <c r="AX191" s="13" t="s">
        <v>76</v>
      </c>
      <c r="AY191" s="174" t="s">
        <v>134</v>
      </c>
    </row>
    <row r="192" spans="1:65" s="13" customFormat="1" ht="11.25">
      <c r="B192" s="172"/>
      <c r="D192" s="173" t="s">
        <v>144</v>
      </c>
      <c r="E192" s="174" t="s">
        <v>1</v>
      </c>
      <c r="F192" s="175" t="s">
        <v>225</v>
      </c>
      <c r="H192" s="176">
        <v>7.8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33</v>
      </c>
      <c r="AX192" s="13" t="s">
        <v>76</v>
      </c>
      <c r="AY192" s="174" t="s">
        <v>134</v>
      </c>
    </row>
    <row r="193" spans="1:65" s="14" customFormat="1" ht="11.25">
      <c r="B193" s="181"/>
      <c r="D193" s="173" t="s">
        <v>144</v>
      </c>
      <c r="E193" s="182" t="s">
        <v>1</v>
      </c>
      <c r="F193" s="183" t="s">
        <v>154</v>
      </c>
      <c r="H193" s="184">
        <v>18.772000000000002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144</v>
      </c>
      <c r="AU193" s="182" t="s">
        <v>142</v>
      </c>
      <c r="AV193" s="14" t="s">
        <v>141</v>
      </c>
      <c r="AW193" s="14" t="s">
        <v>33</v>
      </c>
      <c r="AX193" s="14" t="s">
        <v>81</v>
      </c>
      <c r="AY193" s="182" t="s">
        <v>134</v>
      </c>
    </row>
    <row r="194" spans="1:65" s="2" customFormat="1" ht="21.75" customHeight="1">
      <c r="A194" s="32"/>
      <c r="B194" s="157"/>
      <c r="C194" s="158" t="s">
        <v>226</v>
      </c>
      <c r="D194" s="158" t="s">
        <v>137</v>
      </c>
      <c r="E194" s="159" t="s">
        <v>227</v>
      </c>
      <c r="F194" s="160" t="s">
        <v>228</v>
      </c>
      <c r="G194" s="161" t="s">
        <v>140</v>
      </c>
      <c r="H194" s="162">
        <v>72.275000000000006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4.0000000000000003E-5</v>
      </c>
      <c r="R194" s="168">
        <f>Q194*H194</f>
        <v>2.8910000000000003E-3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229</v>
      </c>
    </row>
    <row r="195" spans="1:65" s="13" customFormat="1" ht="11.25">
      <c r="B195" s="172"/>
      <c r="D195" s="173" t="s">
        <v>144</v>
      </c>
      <c r="E195" s="174" t="s">
        <v>1</v>
      </c>
      <c r="F195" s="175" t="s">
        <v>188</v>
      </c>
      <c r="H195" s="176">
        <v>22.274999999999999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33</v>
      </c>
      <c r="AX195" s="13" t="s">
        <v>76</v>
      </c>
      <c r="AY195" s="174" t="s">
        <v>134</v>
      </c>
    </row>
    <row r="196" spans="1:65" s="15" customFormat="1" ht="11.25">
      <c r="B196" s="189"/>
      <c r="D196" s="173" t="s">
        <v>144</v>
      </c>
      <c r="E196" s="190" t="s">
        <v>1</v>
      </c>
      <c r="F196" s="191" t="s">
        <v>230</v>
      </c>
      <c r="H196" s="190" t="s">
        <v>1</v>
      </c>
      <c r="I196" s="192"/>
      <c r="L196" s="189"/>
      <c r="M196" s="193"/>
      <c r="N196" s="194"/>
      <c r="O196" s="194"/>
      <c r="P196" s="194"/>
      <c r="Q196" s="194"/>
      <c r="R196" s="194"/>
      <c r="S196" s="194"/>
      <c r="T196" s="195"/>
      <c r="AT196" s="190" t="s">
        <v>144</v>
      </c>
      <c r="AU196" s="190" t="s">
        <v>142</v>
      </c>
      <c r="AV196" s="15" t="s">
        <v>81</v>
      </c>
      <c r="AW196" s="15" t="s">
        <v>33</v>
      </c>
      <c r="AX196" s="15" t="s">
        <v>76</v>
      </c>
      <c r="AY196" s="190" t="s">
        <v>134</v>
      </c>
    </row>
    <row r="197" spans="1:65" s="13" customFormat="1" ht="11.25">
      <c r="B197" s="172"/>
      <c r="D197" s="173" t="s">
        <v>144</v>
      </c>
      <c r="E197" s="174" t="s">
        <v>1</v>
      </c>
      <c r="F197" s="175" t="s">
        <v>195</v>
      </c>
      <c r="H197" s="176">
        <v>50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144</v>
      </c>
      <c r="AU197" s="174" t="s">
        <v>142</v>
      </c>
      <c r="AV197" s="13" t="s">
        <v>142</v>
      </c>
      <c r="AW197" s="13" t="s">
        <v>33</v>
      </c>
      <c r="AX197" s="13" t="s">
        <v>76</v>
      </c>
      <c r="AY197" s="174" t="s">
        <v>134</v>
      </c>
    </row>
    <row r="198" spans="1:65" s="14" customFormat="1" ht="11.25">
      <c r="B198" s="181"/>
      <c r="D198" s="173" t="s">
        <v>144</v>
      </c>
      <c r="E198" s="182" t="s">
        <v>1</v>
      </c>
      <c r="F198" s="183" t="s">
        <v>154</v>
      </c>
      <c r="H198" s="184">
        <v>72.275000000000006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144</v>
      </c>
      <c r="AU198" s="182" t="s">
        <v>142</v>
      </c>
      <c r="AV198" s="14" t="s">
        <v>141</v>
      </c>
      <c r="AW198" s="14" t="s">
        <v>33</v>
      </c>
      <c r="AX198" s="14" t="s">
        <v>81</v>
      </c>
      <c r="AY198" s="182" t="s">
        <v>134</v>
      </c>
    </row>
    <row r="199" spans="1:65" s="2" customFormat="1" ht="16.5" customHeight="1">
      <c r="A199" s="32"/>
      <c r="B199" s="157"/>
      <c r="C199" s="158" t="s">
        <v>231</v>
      </c>
      <c r="D199" s="158" t="s">
        <v>137</v>
      </c>
      <c r="E199" s="159" t="s">
        <v>232</v>
      </c>
      <c r="F199" s="160" t="s">
        <v>233</v>
      </c>
      <c r="G199" s="161" t="s">
        <v>140</v>
      </c>
      <c r="H199" s="162">
        <v>31.550999999999998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0.1</v>
      </c>
      <c r="T199" s="169">
        <f>S199*H199</f>
        <v>3.1551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234</v>
      </c>
    </row>
    <row r="200" spans="1:65" s="13" customFormat="1" ht="11.25">
      <c r="B200" s="172"/>
      <c r="D200" s="173" t="s">
        <v>144</v>
      </c>
      <c r="E200" s="174" t="s">
        <v>1</v>
      </c>
      <c r="F200" s="175" t="s">
        <v>235</v>
      </c>
      <c r="H200" s="176">
        <v>31.550999999999998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81</v>
      </c>
      <c r="AY200" s="174" t="s">
        <v>134</v>
      </c>
    </row>
    <row r="201" spans="1:65" s="2" customFormat="1" ht="16.5" customHeight="1">
      <c r="A201" s="32"/>
      <c r="B201" s="157"/>
      <c r="C201" s="158" t="s">
        <v>236</v>
      </c>
      <c r="D201" s="158" t="s">
        <v>137</v>
      </c>
      <c r="E201" s="159" t="s">
        <v>237</v>
      </c>
      <c r="F201" s="160" t="s">
        <v>238</v>
      </c>
      <c r="G201" s="161" t="s">
        <v>140</v>
      </c>
      <c r="H201" s="162">
        <v>4.931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141</v>
      </c>
      <c r="AT201" s="170" t="s">
        <v>137</v>
      </c>
      <c r="AU201" s="170" t="s">
        <v>142</v>
      </c>
      <c r="AY201" s="17" t="s">
        <v>134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142</v>
      </c>
      <c r="BK201" s="171">
        <f>ROUND(I201*H201,2)</f>
        <v>0</v>
      </c>
      <c r="BL201" s="17" t="s">
        <v>141</v>
      </c>
      <c r="BM201" s="170" t="s">
        <v>239</v>
      </c>
    </row>
    <row r="202" spans="1:65" s="13" customFormat="1" ht="11.25">
      <c r="B202" s="172"/>
      <c r="D202" s="173" t="s">
        <v>144</v>
      </c>
      <c r="E202" s="174" t="s">
        <v>1</v>
      </c>
      <c r="F202" s="175" t="s">
        <v>240</v>
      </c>
      <c r="H202" s="176">
        <v>1.103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142</v>
      </c>
      <c r="AV202" s="13" t="s">
        <v>142</v>
      </c>
      <c r="AW202" s="13" t="s">
        <v>33</v>
      </c>
      <c r="AX202" s="13" t="s">
        <v>76</v>
      </c>
      <c r="AY202" s="174" t="s">
        <v>134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241</v>
      </c>
      <c r="H203" s="176">
        <v>3.8279999999999998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4" customFormat="1" ht="11.25">
      <c r="B204" s="181"/>
      <c r="D204" s="173" t="s">
        <v>144</v>
      </c>
      <c r="E204" s="182" t="s">
        <v>1</v>
      </c>
      <c r="F204" s="183" t="s">
        <v>154</v>
      </c>
      <c r="H204" s="184">
        <v>4.931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144</v>
      </c>
      <c r="AU204" s="182" t="s">
        <v>142</v>
      </c>
      <c r="AV204" s="14" t="s">
        <v>141</v>
      </c>
      <c r="AW204" s="14" t="s">
        <v>33</v>
      </c>
      <c r="AX204" s="14" t="s">
        <v>81</v>
      </c>
      <c r="AY204" s="182" t="s">
        <v>134</v>
      </c>
    </row>
    <row r="205" spans="1:65" s="2" customFormat="1" ht="16.5" customHeight="1">
      <c r="A205" s="32"/>
      <c r="B205" s="157"/>
      <c r="C205" s="158" t="s">
        <v>242</v>
      </c>
      <c r="D205" s="158" t="s">
        <v>137</v>
      </c>
      <c r="E205" s="159" t="s">
        <v>243</v>
      </c>
      <c r="F205" s="160" t="s">
        <v>244</v>
      </c>
      <c r="G205" s="161" t="s">
        <v>140</v>
      </c>
      <c r="H205" s="162">
        <v>1.4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8.7999999999999995E-2</v>
      </c>
      <c r="T205" s="169">
        <f>S205*H205</f>
        <v>0.12319999999999999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141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141</v>
      </c>
      <c r="BM205" s="170" t="s">
        <v>245</v>
      </c>
    </row>
    <row r="206" spans="1:65" s="15" customFormat="1" ht="11.25">
      <c r="B206" s="189"/>
      <c r="D206" s="173" t="s">
        <v>144</v>
      </c>
      <c r="E206" s="190" t="s">
        <v>1</v>
      </c>
      <c r="F206" s="191" t="s">
        <v>246</v>
      </c>
      <c r="H206" s="190" t="s">
        <v>1</v>
      </c>
      <c r="I206" s="192"/>
      <c r="L206" s="189"/>
      <c r="M206" s="193"/>
      <c r="N206" s="194"/>
      <c r="O206" s="194"/>
      <c r="P206" s="194"/>
      <c r="Q206" s="194"/>
      <c r="R206" s="194"/>
      <c r="S206" s="194"/>
      <c r="T206" s="195"/>
      <c r="AT206" s="190" t="s">
        <v>144</v>
      </c>
      <c r="AU206" s="190" t="s">
        <v>142</v>
      </c>
      <c r="AV206" s="15" t="s">
        <v>81</v>
      </c>
      <c r="AW206" s="15" t="s">
        <v>33</v>
      </c>
      <c r="AX206" s="15" t="s">
        <v>76</v>
      </c>
      <c r="AY206" s="190" t="s">
        <v>134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247</v>
      </c>
      <c r="H207" s="176">
        <v>1.4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81</v>
      </c>
      <c r="AY207" s="174" t="s">
        <v>134</v>
      </c>
    </row>
    <row r="208" spans="1:65" s="2" customFormat="1" ht="21.75" customHeight="1">
      <c r="A208" s="32"/>
      <c r="B208" s="157"/>
      <c r="C208" s="158" t="s">
        <v>7</v>
      </c>
      <c r="D208" s="158" t="s">
        <v>137</v>
      </c>
      <c r="E208" s="159" t="s">
        <v>248</v>
      </c>
      <c r="F208" s="160" t="s">
        <v>249</v>
      </c>
      <c r="G208" s="161" t="s">
        <v>203</v>
      </c>
      <c r="H208" s="162">
        <v>1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2.4E-2</v>
      </c>
      <c r="T208" s="169">
        <f>S208*H208</f>
        <v>2.4E-2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213</v>
      </c>
      <c r="AT208" s="170" t="s">
        <v>137</v>
      </c>
      <c r="AU208" s="170" t="s">
        <v>142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142</v>
      </c>
      <c r="BK208" s="171">
        <f>ROUND(I208*H208,2)</f>
        <v>0</v>
      </c>
      <c r="BL208" s="17" t="s">
        <v>213</v>
      </c>
      <c r="BM208" s="170" t="s">
        <v>250</v>
      </c>
    </row>
    <row r="209" spans="1:65" s="12" customFormat="1" ht="22.9" customHeight="1">
      <c r="B209" s="144"/>
      <c r="D209" s="145" t="s">
        <v>75</v>
      </c>
      <c r="E209" s="155" t="s">
        <v>251</v>
      </c>
      <c r="F209" s="155" t="s">
        <v>252</v>
      </c>
      <c r="I209" s="147"/>
      <c r="J209" s="156">
        <f>BK209</f>
        <v>0</v>
      </c>
      <c r="L209" s="144"/>
      <c r="M209" s="149"/>
      <c r="N209" s="150"/>
      <c r="O209" s="150"/>
      <c r="P209" s="151">
        <f>SUM(P210:P216)</f>
        <v>0</v>
      </c>
      <c r="Q209" s="150"/>
      <c r="R209" s="151">
        <f>SUM(R210:R216)</f>
        <v>0</v>
      </c>
      <c r="S209" s="150"/>
      <c r="T209" s="152">
        <f>SUM(T210:T216)</f>
        <v>0</v>
      </c>
      <c r="AR209" s="145" t="s">
        <v>81</v>
      </c>
      <c r="AT209" s="153" t="s">
        <v>75</v>
      </c>
      <c r="AU209" s="153" t="s">
        <v>81</v>
      </c>
      <c r="AY209" s="145" t="s">
        <v>134</v>
      </c>
      <c r="BK209" s="154">
        <f>SUM(BK210:BK216)</f>
        <v>0</v>
      </c>
    </row>
    <row r="210" spans="1:65" s="2" customFormat="1" ht="21.75" customHeight="1">
      <c r="A210" s="32"/>
      <c r="B210" s="157"/>
      <c r="C210" s="158" t="s">
        <v>253</v>
      </c>
      <c r="D210" s="158" t="s">
        <v>137</v>
      </c>
      <c r="E210" s="159" t="s">
        <v>254</v>
      </c>
      <c r="F210" s="160" t="s">
        <v>255</v>
      </c>
      <c r="G210" s="161" t="s">
        <v>256</v>
      </c>
      <c r="H210" s="162">
        <v>3.7719999999999998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141</v>
      </c>
      <c r="AT210" s="170" t="s">
        <v>137</v>
      </c>
      <c r="AU210" s="170" t="s">
        <v>142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141</v>
      </c>
      <c r="BM210" s="170" t="s">
        <v>257</v>
      </c>
    </row>
    <row r="211" spans="1:65" s="2" customFormat="1" ht="21.75" customHeight="1">
      <c r="A211" s="32"/>
      <c r="B211" s="157"/>
      <c r="C211" s="158" t="s">
        <v>258</v>
      </c>
      <c r="D211" s="158" t="s">
        <v>137</v>
      </c>
      <c r="E211" s="159" t="s">
        <v>259</v>
      </c>
      <c r="F211" s="160" t="s">
        <v>260</v>
      </c>
      <c r="G211" s="161" t="s">
        <v>256</v>
      </c>
      <c r="H211" s="162">
        <v>188.6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141</v>
      </c>
      <c r="AT211" s="170" t="s">
        <v>137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141</v>
      </c>
      <c r="BM211" s="170" t="s">
        <v>261</v>
      </c>
    </row>
    <row r="212" spans="1:65" s="13" customFormat="1" ht="11.25">
      <c r="B212" s="172"/>
      <c r="D212" s="173" t="s">
        <v>144</v>
      </c>
      <c r="F212" s="175" t="s">
        <v>262</v>
      </c>
      <c r="H212" s="176">
        <v>188.6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</v>
      </c>
      <c r="AX212" s="13" t="s">
        <v>81</v>
      </c>
      <c r="AY212" s="174" t="s">
        <v>134</v>
      </c>
    </row>
    <row r="213" spans="1:65" s="2" customFormat="1" ht="21.75" customHeight="1">
      <c r="A213" s="32"/>
      <c r="B213" s="157"/>
      <c r="C213" s="158" t="s">
        <v>263</v>
      </c>
      <c r="D213" s="158" t="s">
        <v>137</v>
      </c>
      <c r="E213" s="159" t="s">
        <v>264</v>
      </c>
      <c r="F213" s="160" t="s">
        <v>265</v>
      </c>
      <c r="G213" s="161" t="s">
        <v>256</v>
      </c>
      <c r="H213" s="162">
        <v>3.7719999999999998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141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141</v>
      </c>
      <c r="BM213" s="170" t="s">
        <v>266</v>
      </c>
    </row>
    <row r="214" spans="1:65" s="2" customFormat="1" ht="21.75" customHeight="1">
      <c r="A214" s="32"/>
      <c r="B214" s="157"/>
      <c r="C214" s="158" t="s">
        <v>267</v>
      </c>
      <c r="D214" s="158" t="s">
        <v>137</v>
      </c>
      <c r="E214" s="159" t="s">
        <v>268</v>
      </c>
      <c r="F214" s="160" t="s">
        <v>269</v>
      </c>
      <c r="G214" s="161" t="s">
        <v>256</v>
      </c>
      <c r="H214" s="162">
        <v>33.948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141</v>
      </c>
      <c r="AT214" s="170" t="s">
        <v>137</v>
      </c>
      <c r="AU214" s="170" t="s">
        <v>142</v>
      </c>
      <c r="AY214" s="17" t="s">
        <v>134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141</v>
      </c>
      <c r="BM214" s="170" t="s">
        <v>270</v>
      </c>
    </row>
    <row r="215" spans="1:65" s="13" customFormat="1" ht="11.25">
      <c r="B215" s="172"/>
      <c r="D215" s="173" t="s">
        <v>144</v>
      </c>
      <c r="F215" s="175" t="s">
        <v>271</v>
      </c>
      <c r="H215" s="176">
        <v>33.948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</v>
      </c>
      <c r="AX215" s="13" t="s">
        <v>81</v>
      </c>
      <c r="AY215" s="174" t="s">
        <v>134</v>
      </c>
    </row>
    <row r="216" spans="1:65" s="2" customFormat="1" ht="21.75" customHeight="1">
      <c r="A216" s="32"/>
      <c r="B216" s="157"/>
      <c r="C216" s="158" t="s">
        <v>272</v>
      </c>
      <c r="D216" s="158" t="s">
        <v>137</v>
      </c>
      <c r="E216" s="159" t="s">
        <v>273</v>
      </c>
      <c r="F216" s="160" t="s">
        <v>274</v>
      </c>
      <c r="G216" s="161" t="s">
        <v>256</v>
      </c>
      <c r="H216" s="162">
        <v>3.7719999999999998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141</v>
      </c>
      <c r="AT216" s="170" t="s">
        <v>137</v>
      </c>
      <c r="AU216" s="170" t="s">
        <v>142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142</v>
      </c>
      <c r="BK216" s="171">
        <f>ROUND(I216*H216,2)</f>
        <v>0</v>
      </c>
      <c r="BL216" s="17" t="s">
        <v>141</v>
      </c>
      <c r="BM216" s="170" t="s">
        <v>275</v>
      </c>
    </row>
    <row r="217" spans="1:65" s="12" customFormat="1" ht="22.9" customHeight="1">
      <c r="B217" s="144"/>
      <c r="D217" s="145" t="s">
        <v>75</v>
      </c>
      <c r="E217" s="155" t="s">
        <v>276</v>
      </c>
      <c r="F217" s="155" t="s">
        <v>277</v>
      </c>
      <c r="I217" s="147"/>
      <c r="J217" s="156">
        <f>BK217</f>
        <v>0</v>
      </c>
      <c r="L217" s="144"/>
      <c r="M217" s="149"/>
      <c r="N217" s="150"/>
      <c r="O217" s="150"/>
      <c r="P217" s="151">
        <f>SUM(P218:P220)</f>
        <v>0</v>
      </c>
      <c r="Q217" s="150"/>
      <c r="R217" s="151">
        <f>SUM(R218:R220)</f>
        <v>0</v>
      </c>
      <c r="S217" s="150"/>
      <c r="T217" s="152">
        <f>SUM(T218:T220)</f>
        <v>0</v>
      </c>
      <c r="AR217" s="145" t="s">
        <v>81</v>
      </c>
      <c r="AT217" s="153" t="s">
        <v>75</v>
      </c>
      <c r="AU217" s="153" t="s">
        <v>81</v>
      </c>
      <c r="AY217" s="145" t="s">
        <v>134</v>
      </c>
      <c r="BK217" s="154">
        <f>SUM(BK218:BK220)</f>
        <v>0</v>
      </c>
    </row>
    <row r="218" spans="1:65" s="2" customFormat="1" ht="16.5" customHeight="1">
      <c r="A218" s="32"/>
      <c r="B218" s="157"/>
      <c r="C218" s="158" t="s">
        <v>278</v>
      </c>
      <c r="D218" s="158" t="s">
        <v>137</v>
      </c>
      <c r="E218" s="159" t="s">
        <v>279</v>
      </c>
      <c r="F218" s="160" t="s">
        <v>280</v>
      </c>
      <c r="G218" s="161" t="s">
        <v>256</v>
      </c>
      <c r="H218" s="162">
        <v>0.84699999999999998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141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141</v>
      </c>
      <c r="BM218" s="170" t="s">
        <v>281</v>
      </c>
    </row>
    <row r="219" spans="1:65" s="2" customFormat="1" ht="21.75" customHeight="1">
      <c r="A219" s="32"/>
      <c r="B219" s="157"/>
      <c r="C219" s="158" t="s">
        <v>282</v>
      </c>
      <c r="D219" s="158" t="s">
        <v>137</v>
      </c>
      <c r="E219" s="159" t="s">
        <v>283</v>
      </c>
      <c r="F219" s="160" t="s">
        <v>284</v>
      </c>
      <c r="G219" s="161" t="s">
        <v>256</v>
      </c>
      <c r="H219" s="162">
        <v>0.84699999999999998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141</v>
      </c>
      <c r="AT219" s="170" t="s">
        <v>137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141</v>
      </c>
      <c r="BM219" s="170" t="s">
        <v>285</v>
      </c>
    </row>
    <row r="220" spans="1:65" s="2" customFormat="1" ht="21.75" customHeight="1">
      <c r="A220" s="32"/>
      <c r="B220" s="157"/>
      <c r="C220" s="158" t="s">
        <v>286</v>
      </c>
      <c r="D220" s="158" t="s">
        <v>137</v>
      </c>
      <c r="E220" s="159" t="s">
        <v>287</v>
      </c>
      <c r="F220" s="160" t="s">
        <v>288</v>
      </c>
      <c r="G220" s="161" t="s">
        <v>256</v>
      </c>
      <c r="H220" s="162">
        <v>0.84699999999999998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141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141</v>
      </c>
      <c r="BM220" s="170" t="s">
        <v>289</v>
      </c>
    </row>
    <row r="221" spans="1:65" s="12" customFormat="1" ht="25.9" customHeight="1">
      <c r="B221" s="144"/>
      <c r="D221" s="145" t="s">
        <v>75</v>
      </c>
      <c r="E221" s="146" t="s">
        <v>290</v>
      </c>
      <c r="F221" s="146" t="s">
        <v>291</v>
      </c>
      <c r="I221" s="147"/>
      <c r="J221" s="148">
        <f>BK221</f>
        <v>0</v>
      </c>
      <c r="L221" s="144"/>
      <c r="M221" s="149"/>
      <c r="N221" s="150"/>
      <c r="O221" s="150"/>
      <c r="P221" s="151">
        <f>P222+P252+P263+P275+P287+P307+P311+P332+P340+P361+P382+P392+P405+P423+P429</f>
        <v>0</v>
      </c>
      <c r="Q221" s="150"/>
      <c r="R221" s="151">
        <f>R222+R252+R263+R275+R287+R307+R311+R332+R340+R361+R382+R392+R405+R423+R429</f>
        <v>2.5884568300000002</v>
      </c>
      <c r="S221" s="150"/>
      <c r="T221" s="152">
        <f>T222+T252+T263+T275+T287+T307+T311+T332+T340+T361+T382+T392+T405+T423+T429</f>
        <v>0.46692897999999999</v>
      </c>
      <c r="AR221" s="145" t="s">
        <v>142</v>
      </c>
      <c r="AT221" s="153" t="s">
        <v>75</v>
      </c>
      <c r="AU221" s="153" t="s">
        <v>76</v>
      </c>
      <c r="AY221" s="145" t="s">
        <v>134</v>
      </c>
      <c r="BK221" s="154">
        <f>BK222+BK252+BK263+BK275+BK287+BK307+BK311+BK332+BK340+BK361+BK382+BK392+BK405+BK423+BK429</f>
        <v>0</v>
      </c>
    </row>
    <row r="222" spans="1:65" s="12" customFormat="1" ht="22.9" customHeight="1">
      <c r="B222" s="144"/>
      <c r="D222" s="145" t="s">
        <v>75</v>
      </c>
      <c r="E222" s="155" t="s">
        <v>292</v>
      </c>
      <c r="F222" s="155" t="s">
        <v>293</v>
      </c>
      <c r="I222" s="147"/>
      <c r="J222" s="156">
        <f>BK222</f>
        <v>0</v>
      </c>
      <c r="L222" s="144"/>
      <c r="M222" s="149"/>
      <c r="N222" s="150"/>
      <c r="O222" s="150"/>
      <c r="P222" s="151">
        <f>SUM(P223:P251)</f>
        <v>0</v>
      </c>
      <c r="Q222" s="150"/>
      <c r="R222" s="151">
        <f>SUM(R223:R251)</f>
        <v>3.8881320000000004E-2</v>
      </c>
      <c r="S222" s="150"/>
      <c r="T222" s="152">
        <f>SUM(T223:T251)</f>
        <v>0</v>
      </c>
      <c r="AR222" s="145" t="s">
        <v>142</v>
      </c>
      <c r="AT222" s="153" t="s">
        <v>75</v>
      </c>
      <c r="AU222" s="153" t="s">
        <v>81</v>
      </c>
      <c r="AY222" s="145" t="s">
        <v>134</v>
      </c>
      <c r="BK222" s="154">
        <f>SUM(BK223:BK251)</f>
        <v>0</v>
      </c>
    </row>
    <row r="223" spans="1:65" s="2" customFormat="1" ht="21.75" customHeight="1">
      <c r="A223" s="32"/>
      <c r="B223" s="157"/>
      <c r="C223" s="158" t="s">
        <v>294</v>
      </c>
      <c r="D223" s="158" t="s">
        <v>137</v>
      </c>
      <c r="E223" s="159" t="s">
        <v>295</v>
      </c>
      <c r="F223" s="160" t="s">
        <v>296</v>
      </c>
      <c r="G223" s="161" t="s">
        <v>140</v>
      </c>
      <c r="H223" s="162">
        <v>4.194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213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213</v>
      </c>
      <c r="BM223" s="170" t="s">
        <v>297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298</v>
      </c>
      <c r="H224" s="176">
        <v>0.96799999999999997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152</v>
      </c>
      <c r="H225" s="176">
        <v>3.226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4" customFormat="1" ht="11.25">
      <c r="B226" s="181"/>
      <c r="D226" s="173" t="s">
        <v>144</v>
      </c>
      <c r="E226" s="182" t="s">
        <v>1</v>
      </c>
      <c r="F226" s="183" t="s">
        <v>154</v>
      </c>
      <c r="H226" s="184">
        <v>4.194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144</v>
      </c>
      <c r="AU226" s="182" t="s">
        <v>142</v>
      </c>
      <c r="AV226" s="14" t="s">
        <v>141</v>
      </c>
      <c r="AW226" s="14" t="s">
        <v>33</v>
      </c>
      <c r="AX226" s="14" t="s">
        <v>81</v>
      </c>
      <c r="AY226" s="182" t="s">
        <v>134</v>
      </c>
    </row>
    <row r="227" spans="1:65" s="2" customFormat="1" ht="21.75" customHeight="1">
      <c r="A227" s="32"/>
      <c r="B227" s="157"/>
      <c r="C227" s="158" t="s">
        <v>299</v>
      </c>
      <c r="D227" s="158" t="s">
        <v>137</v>
      </c>
      <c r="E227" s="159" t="s">
        <v>300</v>
      </c>
      <c r="F227" s="160" t="s">
        <v>301</v>
      </c>
      <c r="G227" s="161" t="s">
        <v>140</v>
      </c>
      <c r="H227" s="162">
        <v>8.391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213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213</v>
      </c>
      <c r="BM227" s="170" t="s">
        <v>302</v>
      </c>
    </row>
    <row r="228" spans="1:65" s="13" customFormat="1" ht="11.25">
      <c r="B228" s="172"/>
      <c r="D228" s="173" t="s">
        <v>144</v>
      </c>
      <c r="E228" s="174" t="s">
        <v>1</v>
      </c>
      <c r="F228" s="175" t="s">
        <v>303</v>
      </c>
      <c r="H228" s="176">
        <v>0.60099999999999998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144</v>
      </c>
      <c r="AU228" s="174" t="s">
        <v>142</v>
      </c>
      <c r="AV228" s="13" t="s">
        <v>142</v>
      </c>
      <c r="AW228" s="13" t="s">
        <v>33</v>
      </c>
      <c r="AX228" s="13" t="s">
        <v>76</v>
      </c>
      <c r="AY228" s="174" t="s">
        <v>134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304</v>
      </c>
      <c r="H229" s="176">
        <v>6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76</v>
      </c>
      <c r="AY229" s="174" t="s">
        <v>134</v>
      </c>
    </row>
    <row r="230" spans="1:65" s="13" customFormat="1" ht="11.25">
      <c r="B230" s="172"/>
      <c r="D230" s="173" t="s">
        <v>144</v>
      </c>
      <c r="E230" s="174" t="s">
        <v>1</v>
      </c>
      <c r="F230" s="175" t="s">
        <v>305</v>
      </c>
      <c r="H230" s="176">
        <v>0.96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76</v>
      </c>
      <c r="AY230" s="174" t="s">
        <v>134</v>
      </c>
    </row>
    <row r="231" spans="1:65" s="13" customFormat="1" ht="11.25">
      <c r="B231" s="172"/>
      <c r="D231" s="173" t="s">
        <v>144</v>
      </c>
      <c r="E231" s="174" t="s">
        <v>1</v>
      </c>
      <c r="F231" s="175" t="s">
        <v>306</v>
      </c>
      <c r="H231" s="176">
        <v>0.83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76</v>
      </c>
      <c r="AY231" s="174" t="s">
        <v>134</v>
      </c>
    </row>
    <row r="232" spans="1:65" s="14" customFormat="1" ht="11.25">
      <c r="B232" s="181"/>
      <c r="D232" s="173" t="s">
        <v>144</v>
      </c>
      <c r="E232" s="182" t="s">
        <v>1</v>
      </c>
      <c r="F232" s="183" t="s">
        <v>154</v>
      </c>
      <c r="H232" s="184">
        <v>8.391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144</v>
      </c>
      <c r="AU232" s="182" t="s">
        <v>142</v>
      </c>
      <c r="AV232" s="14" t="s">
        <v>141</v>
      </c>
      <c r="AW232" s="14" t="s">
        <v>33</v>
      </c>
      <c r="AX232" s="14" t="s">
        <v>81</v>
      </c>
      <c r="AY232" s="182" t="s">
        <v>134</v>
      </c>
    </row>
    <row r="233" spans="1:65" s="2" customFormat="1" ht="21.75" customHeight="1">
      <c r="A233" s="32"/>
      <c r="B233" s="157"/>
      <c r="C233" s="196" t="s">
        <v>307</v>
      </c>
      <c r="D233" s="196" t="s">
        <v>206</v>
      </c>
      <c r="E233" s="197" t="s">
        <v>308</v>
      </c>
      <c r="F233" s="198" t="s">
        <v>309</v>
      </c>
      <c r="G233" s="199" t="s">
        <v>310</v>
      </c>
      <c r="H233" s="200">
        <v>37.755000000000003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42</v>
      </c>
      <c r="O233" s="58"/>
      <c r="P233" s="168">
        <f>O233*H233</f>
        <v>0</v>
      </c>
      <c r="Q233" s="168">
        <v>1E-3</v>
      </c>
      <c r="R233" s="168">
        <f>Q233*H233</f>
        <v>3.7755000000000004E-2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307</v>
      </c>
      <c r="AT233" s="170" t="s">
        <v>206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213</v>
      </c>
      <c r="BM233" s="170" t="s">
        <v>311</v>
      </c>
    </row>
    <row r="234" spans="1:65" s="15" customFormat="1" ht="11.25">
      <c r="B234" s="189"/>
      <c r="D234" s="173" t="s">
        <v>144</v>
      </c>
      <c r="E234" s="190" t="s">
        <v>1</v>
      </c>
      <c r="F234" s="191" t="s">
        <v>312</v>
      </c>
      <c r="H234" s="190" t="s">
        <v>1</v>
      </c>
      <c r="I234" s="192"/>
      <c r="L234" s="189"/>
      <c r="M234" s="193"/>
      <c r="N234" s="194"/>
      <c r="O234" s="194"/>
      <c r="P234" s="194"/>
      <c r="Q234" s="194"/>
      <c r="R234" s="194"/>
      <c r="S234" s="194"/>
      <c r="T234" s="195"/>
      <c r="AT234" s="190" t="s">
        <v>144</v>
      </c>
      <c r="AU234" s="190" t="s">
        <v>142</v>
      </c>
      <c r="AV234" s="15" t="s">
        <v>81</v>
      </c>
      <c r="AW234" s="15" t="s">
        <v>33</v>
      </c>
      <c r="AX234" s="15" t="s">
        <v>76</v>
      </c>
      <c r="AY234" s="190" t="s">
        <v>134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313</v>
      </c>
      <c r="H235" s="176">
        <v>37.755000000000003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21.75" customHeight="1">
      <c r="A236" s="32"/>
      <c r="B236" s="157"/>
      <c r="C236" s="158" t="s">
        <v>314</v>
      </c>
      <c r="D236" s="158" t="s">
        <v>137</v>
      </c>
      <c r="E236" s="159" t="s">
        <v>315</v>
      </c>
      <c r="F236" s="160" t="s">
        <v>316</v>
      </c>
      <c r="G236" s="161" t="s">
        <v>140</v>
      </c>
      <c r="H236" s="162">
        <v>12.585000000000001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213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213</v>
      </c>
      <c r="BM236" s="170" t="s">
        <v>317</v>
      </c>
    </row>
    <row r="237" spans="1:65" s="13" customFormat="1" ht="11.25">
      <c r="B237" s="172"/>
      <c r="D237" s="173" t="s">
        <v>144</v>
      </c>
      <c r="E237" s="174" t="s">
        <v>1</v>
      </c>
      <c r="F237" s="175" t="s">
        <v>318</v>
      </c>
      <c r="H237" s="176">
        <v>12.585000000000001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144</v>
      </c>
      <c r="AU237" s="174" t="s">
        <v>142</v>
      </c>
      <c r="AV237" s="13" t="s">
        <v>142</v>
      </c>
      <c r="AW237" s="13" t="s">
        <v>33</v>
      </c>
      <c r="AX237" s="13" t="s">
        <v>81</v>
      </c>
      <c r="AY237" s="174" t="s">
        <v>134</v>
      </c>
    </row>
    <row r="238" spans="1:65" s="2" customFormat="1" ht="21.75" customHeight="1">
      <c r="A238" s="32"/>
      <c r="B238" s="157"/>
      <c r="C238" s="158" t="s">
        <v>319</v>
      </c>
      <c r="D238" s="158" t="s">
        <v>137</v>
      </c>
      <c r="E238" s="159" t="s">
        <v>320</v>
      </c>
      <c r="F238" s="160" t="s">
        <v>321</v>
      </c>
      <c r="G238" s="161" t="s">
        <v>322</v>
      </c>
      <c r="H238" s="162">
        <v>17.065000000000001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213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213</v>
      </c>
      <c r="BM238" s="170" t="s">
        <v>323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324</v>
      </c>
      <c r="H239" s="176">
        <v>3.0049999999999999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76</v>
      </c>
      <c r="AY239" s="174" t="s">
        <v>134</v>
      </c>
    </row>
    <row r="240" spans="1:65" s="13" customFormat="1" ht="11.25">
      <c r="B240" s="172"/>
      <c r="D240" s="173" t="s">
        <v>144</v>
      </c>
      <c r="E240" s="174" t="s">
        <v>1</v>
      </c>
      <c r="F240" s="175" t="s">
        <v>325</v>
      </c>
      <c r="H240" s="176">
        <v>4.95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144</v>
      </c>
      <c r="AU240" s="174" t="s">
        <v>142</v>
      </c>
      <c r="AV240" s="13" t="s">
        <v>142</v>
      </c>
      <c r="AW240" s="13" t="s">
        <v>33</v>
      </c>
      <c r="AX240" s="13" t="s">
        <v>76</v>
      </c>
      <c r="AY240" s="174" t="s">
        <v>134</v>
      </c>
    </row>
    <row r="241" spans="1:65" s="13" customFormat="1" ht="11.25">
      <c r="B241" s="172"/>
      <c r="D241" s="173" t="s">
        <v>144</v>
      </c>
      <c r="E241" s="174" t="s">
        <v>1</v>
      </c>
      <c r="F241" s="175" t="s">
        <v>326</v>
      </c>
      <c r="H241" s="176">
        <v>3.91</v>
      </c>
      <c r="I241" s="177"/>
      <c r="L241" s="172"/>
      <c r="M241" s="178"/>
      <c r="N241" s="179"/>
      <c r="O241" s="179"/>
      <c r="P241" s="179"/>
      <c r="Q241" s="179"/>
      <c r="R241" s="179"/>
      <c r="S241" s="179"/>
      <c r="T241" s="180"/>
      <c r="AT241" s="174" t="s">
        <v>144</v>
      </c>
      <c r="AU241" s="174" t="s">
        <v>142</v>
      </c>
      <c r="AV241" s="13" t="s">
        <v>142</v>
      </c>
      <c r="AW241" s="13" t="s">
        <v>33</v>
      </c>
      <c r="AX241" s="13" t="s">
        <v>76</v>
      </c>
      <c r="AY241" s="174" t="s">
        <v>134</v>
      </c>
    </row>
    <row r="242" spans="1:65" s="13" customFormat="1" ht="11.25">
      <c r="B242" s="172"/>
      <c r="D242" s="173" t="s">
        <v>144</v>
      </c>
      <c r="E242" s="174" t="s">
        <v>1</v>
      </c>
      <c r="F242" s="175" t="s">
        <v>327</v>
      </c>
      <c r="H242" s="176">
        <v>1.2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144</v>
      </c>
      <c r="AU242" s="174" t="s">
        <v>142</v>
      </c>
      <c r="AV242" s="13" t="s">
        <v>142</v>
      </c>
      <c r="AW242" s="13" t="s">
        <v>33</v>
      </c>
      <c r="AX242" s="13" t="s">
        <v>76</v>
      </c>
      <c r="AY242" s="174" t="s">
        <v>134</v>
      </c>
    </row>
    <row r="243" spans="1:65" s="13" customFormat="1" ht="11.25">
      <c r="B243" s="172"/>
      <c r="D243" s="173" t="s">
        <v>144</v>
      </c>
      <c r="E243" s="174" t="s">
        <v>1</v>
      </c>
      <c r="F243" s="175" t="s">
        <v>328</v>
      </c>
      <c r="H243" s="176">
        <v>0.8</v>
      </c>
      <c r="I243" s="177"/>
      <c r="L243" s="172"/>
      <c r="M243" s="178"/>
      <c r="N243" s="179"/>
      <c r="O243" s="179"/>
      <c r="P243" s="179"/>
      <c r="Q243" s="179"/>
      <c r="R243" s="179"/>
      <c r="S243" s="179"/>
      <c r="T243" s="180"/>
      <c r="AT243" s="174" t="s">
        <v>144</v>
      </c>
      <c r="AU243" s="174" t="s">
        <v>142</v>
      </c>
      <c r="AV243" s="13" t="s">
        <v>142</v>
      </c>
      <c r="AW243" s="13" t="s">
        <v>33</v>
      </c>
      <c r="AX243" s="13" t="s">
        <v>76</v>
      </c>
      <c r="AY243" s="174" t="s">
        <v>134</v>
      </c>
    </row>
    <row r="244" spans="1:65" s="13" customFormat="1" ht="11.25">
      <c r="B244" s="172"/>
      <c r="D244" s="173" t="s">
        <v>144</v>
      </c>
      <c r="E244" s="174" t="s">
        <v>1</v>
      </c>
      <c r="F244" s="175" t="s">
        <v>329</v>
      </c>
      <c r="H244" s="176">
        <v>0.4</v>
      </c>
      <c r="I244" s="177"/>
      <c r="L244" s="172"/>
      <c r="M244" s="178"/>
      <c r="N244" s="179"/>
      <c r="O244" s="179"/>
      <c r="P244" s="179"/>
      <c r="Q244" s="179"/>
      <c r="R244" s="179"/>
      <c r="S244" s="179"/>
      <c r="T244" s="180"/>
      <c r="AT244" s="174" t="s">
        <v>144</v>
      </c>
      <c r="AU244" s="174" t="s">
        <v>142</v>
      </c>
      <c r="AV244" s="13" t="s">
        <v>142</v>
      </c>
      <c r="AW244" s="13" t="s">
        <v>33</v>
      </c>
      <c r="AX244" s="13" t="s">
        <v>76</v>
      </c>
      <c r="AY244" s="174" t="s">
        <v>134</v>
      </c>
    </row>
    <row r="245" spans="1:65" s="13" customFormat="1" ht="11.25">
      <c r="B245" s="172"/>
      <c r="D245" s="173" t="s">
        <v>144</v>
      </c>
      <c r="E245" s="174" t="s">
        <v>1</v>
      </c>
      <c r="F245" s="175" t="s">
        <v>330</v>
      </c>
      <c r="H245" s="176">
        <v>2.8</v>
      </c>
      <c r="I245" s="177"/>
      <c r="L245" s="172"/>
      <c r="M245" s="178"/>
      <c r="N245" s="179"/>
      <c r="O245" s="179"/>
      <c r="P245" s="179"/>
      <c r="Q245" s="179"/>
      <c r="R245" s="179"/>
      <c r="S245" s="179"/>
      <c r="T245" s="180"/>
      <c r="AT245" s="174" t="s">
        <v>144</v>
      </c>
      <c r="AU245" s="174" t="s">
        <v>142</v>
      </c>
      <c r="AV245" s="13" t="s">
        <v>142</v>
      </c>
      <c r="AW245" s="13" t="s">
        <v>33</v>
      </c>
      <c r="AX245" s="13" t="s">
        <v>76</v>
      </c>
      <c r="AY245" s="174" t="s">
        <v>134</v>
      </c>
    </row>
    <row r="246" spans="1:65" s="14" customFormat="1" ht="11.25">
      <c r="B246" s="181"/>
      <c r="D246" s="173" t="s">
        <v>144</v>
      </c>
      <c r="E246" s="182" t="s">
        <v>1</v>
      </c>
      <c r="F246" s="183" t="s">
        <v>154</v>
      </c>
      <c r="H246" s="184">
        <v>17.065000000000001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2" t="s">
        <v>144</v>
      </c>
      <c r="AU246" s="182" t="s">
        <v>142</v>
      </c>
      <c r="AV246" s="14" t="s">
        <v>141</v>
      </c>
      <c r="AW246" s="14" t="s">
        <v>33</v>
      </c>
      <c r="AX246" s="14" t="s">
        <v>81</v>
      </c>
      <c r="AY246" s="182" t="s">
        <v>134</v>
      </c>
    </row>
    <row r="247" spans="1:65" s="2" customFormat="1" ht="21.75" customHeight="1">
      <c r="A247" s="32"/>
      <c r="B247" s="157"/>
      <c r="C247" s="158" t="s">
        <v>331</v>
      </c>
      <c r="D247" s="158" t="s">
        <v>137</v>
      </c>
      <c r="E247" s="159" t="s">
        <v>332</v>
      </c>
      <c r="F247" s="160" t="s">
        <v>333</v>
      </c>
      <c r="G247" s="161" t="s">
        <v>203</v>
      </c>
      <c r="H247" s="162">
        <v>10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0</v>
      </c>
      <c r="R247" s="168">
        <f>Q247*H247</f>
        <v>0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213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213</v>
      </c>
      <c r="BM247" s="170" t="s">
        <v>334</v>
      </c>
    </row>
    <row r="248" spans="1:65" s="2" customFormat="1" ht="16.5" customHeight="1">
      <c r="A248" s="32"/>
      <c r="B248" s="157"/>
      <c r="C248" s="196" t="s">
        <v>335</v>
      </c>
      <c r="D248" s="196" t="s">
        <v>206</v>
      </c>
      <c r="E248" s="197" t="s">
        <v>336</v>
      </c>
      <c r="F248" s="198" t="s">
        <v>337</v>
      </c>
      <c r="G248" s="199" t="s">
        <v>322</v>
      </c>
      <c r="H248" s="200">
        <v>18.771999999999998</v>
      </c>
      <c r="I248" s="201"/>
      <c r="J248" s="202">
        <f>ROUND(I248*H248,2)</f>
        <v>0</v>
      </c>
      <c r="K248" s="203"/>
      <c r="L248" s="204"/>
      <c r="M248" s="205" t="s">
        <v>1</v>
      </c>
      <c r="N248" s="206" t="s">
        <v>42</v>
      </c>
      <c r="O248" s="58"/>
      <c r="P248" s="168">
        <f>O248*H248</f>
        <v>0</v>
      </c>
      <c r="Q248" s="168">
        <v>6.0000000000000002E-5</v>
      </c>
      <c r="R248" s="168">
        <f>Q248*H248</f>
        <v>1.1263199999999999E-3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307</v>
      </c>
      <c r="AT248" s="170" t="s">
        <v>206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213</v>
      </c>
      <c r="BM248" s="170" t="s">
        <v>338</v>
      </c>
    </row>
    <row r="249" spans="1:65" s="13" customFormat="1" ht="11.25">
      <c r="B249" s="172"/>
      <c r="D249" s="173" t="s">
        <v>144</v>
      </c>
      <c r="E249" s="174" t="s">
        <v>1</v>
      </c>
      <c r="F249" s="175" t="s">
        <v>339</v>
      </c>
      <c r="H249" s="176">
        <v>18.771999999999998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144</v>
      </c>
      <c r="AU249" s="174" t="s">
        <v>142</v>
      </c>
      <c r="AV249" s="13" t="s">
        <v>142</v>
      </c>
      <c r="AW249" s="13" t="s">
        <v>33</v>
      </c>
      <c r="AX249" s="13" t="s">
        <v>81</v>
      </c>
      <c r="AY249" s="174" t="s">
        <v>134</v>
      </c>
    </row>
    <row r="250" spans="1:65" s="2" customFormat="1" ht="21.75" customHeight="1">
      <c r="A250" s="32"/>
      <c r="B250" s="157"/>
      <c r="C250" s="158" t="s">
        <v>340</v>
      </c>
      <c r="D250" s="158" t="s">
        <v>137</v>
      </c>
      <c r="E250" s="159" t="s">
        <v>341</v>
      </c>
      <c r="F250" s="160" t="s">
        <v>342</v>
      </c>
      <c r="G250" s="161" t="s">
        <v>256</v>
      </c>
      <c r="H250" s="162">
        <v>3.9E-2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0</v>
      </c>
      <c r="R250" s="168">
        <f>Q250*H250</f>
        <v>0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213</v>
      </c>
      <c r="AT250" s="170" t="s">
        <v>137</v>
      </c>
      <c r="AU250" s="170" t="s">
        <v>142</v>
      </c>
      <c r="AY250" s="17" t="s">
        <v>134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142</v>
      </c>
      <c r="BK250" s="171">
        <f>ROUND(I250*H250,2)</f>
        <v>0</v>
      </c>
      <c r="BL250" s="17" t="s">
        <v>213</v>
      </c>
      <c r="BM250" s="170" t="s">
        <v>343</v>
      </c>
    </row>
    <row r="251" spans="1:65" s="2" customFormat="1" ht="21.75" customHeight="1">
      <c r="A251" s="32"/>
      <c r="B251" s="157"/>
      <c r="C251" s="158" t="s">
        <v>344</v>
      </c>
      <c r="D251" s="158" t="s">
        <v>137</v>
      </c>
      <c r="E251" s="159" t="s">
        <v>345</v>
      </c>
      <c r="F251" s="160" t="s">
        <v>346</v>
      </c>
      <c r="G251" s="161" t="s">
        <v>256</v>
      </c>
      <c r="H251" s="162">
        <v>3.9E-2</v>
      </c>
      <c r="I251" s="163"/>
      <c r="J251" s="164">
        <f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>O251*H251</f>
        <v>0</v>
      </c>
      <c r="Q251" s="168">
        <v>0</v>
      </c>
      <c r="R251" s="168">
        <f>Q251*H251</f>
        <v>0</v>
      </c>
      <c r="S251" s="168">
        <v>0</v>
      </c>
      <c r="T251" s="16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213</v>
      </c>
      <c r="AT251" s="170" t="s">
        <v>137</v>
      </c>
      <c r="AU251" s="170" t="s">
        <v>142</v>
      </c>
      <c r="AY251" s="17" t="s">
        <v>134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" t="s">
        <v>142</v>
      </c>
      <c r="BK251" s="171">
        <f>ROUND(I251*H251,2)</f>
        <v>0</v>
      </c>
      <c r="BL251" s="17" t="s">
        <v>213</v>
      </c>
      <c r="BM251" s="170" t="s">
        <v>347</v>
      </c>
    </row>
    <row r="252" spans="1:65" s="12" customFormat="1" ht="22.9" customHeight="1">
      <c r="B252" s="144"/>
      <c r="D252" s="145" t="s">
        <v>75</v>
      </c>
      <c r="E252" s="155" t="s">
        <v>348</v>
      </c>
      <c r="F252" s="155" t="s">
        <v>349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SUM(P253:P262)</f>
        <v>0</v>
      </c>
      <c r="Q252" s="150"/>
      <c r="R252" s="151">
        <f>SUM(R253:R262)</f>
        <v>8.3000000000000001E-3</v>
      </c>
      <c r="S252" s="150"/>
      <c r="T252" s="152">
        <f>SUM(T253:T262)</f>
        <v>2.1179999999999997E-2</v>
      </c>
      <c r="AR252" s="145" t="s">
        <v>142</v>
      </c>
      <c r="AT252" s="153" t="s">
        <v>75</v>
      </c>
      <c r="AU252" s="153" t="s">
        <v>81</v>
      </c>
      <c r="AY252" s="145" t="s">
        <v>134</v>
      </c>
      <c r="BK252" s="154">
        <f>SUM(BK253:BK262)</f>
        <v>0</v>
      </c>
    </row>
    <row r="253" spans="1:65" s="2" customFormat="1" ht="16.5" customHeight="1">
      <c r="A253" s="32"/>
      <c r="B253" s="157"/>
      <c r="C253" s="158" t="s">
        <v>350</v>
      </c>
      <c r="D253" s="158" t="s">
        <v>137</v>
      </c>
      <c r="E253" s="159" t="s">
        <v>351</v>
      </c>
      <c r="F253" s="160" t="s">
        <v>352</v>
      </c>
      <c r="G253" s="161" t="s">
        <v>322</v>
      </c>
      <c r="H253" s="162">
        <v>6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0</v>
      </c>
      <c r="R253" s="168">
        <f>Q253*H253</f>
        <v>0</v>
      </c>
      <c r="S253" s="168">
        <v>1.98E-3</v>
      </c>
      <c r="T253" s="169">
        <f>S253*H253</f>
        <v>1.188E-2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213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213</v>
      </c>
      <c r="BM253" s="170" t="s">
        <v>353</v>
      </c>
    </row>
    <row r="254" spans="1:65" s="2" customFormat="1" ht="16.5" customHeight="1">
      <c r="A254" s="32"/>
      <c r="B254" s="157"/>
      <c r="C254" s="158" t="s">
        <v>354</v>
      </c>
      <c r="D254" s="158" t="s">
        <v>137</v>
      </c>
      <c r="E254" s="159" t="s">
        <v>355</v>
      </c>
      <c r="F254" s="160" t="s">
        <v>356</v>
      </c>
      <c r="G254" s="161" t="s">
        <v>322</v>
      </c>
      <c r="H254" s="162">
        <v>2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1.7700000000000001E-3</v>
      </c>
      <c r="R254" s="168">
        <f>Q254*H254</f>
        <v>3.5400000000000002E-3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213</v>
      </c>
      <c r="AT254" s="170" t="s">
        <v>137</v>
      </c>
      <c r="AU254" s="170" t="s">
        <v>142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142</v>
      </c>
      <c r="BK254" s="171">
        <f>ROUND(I254*H254,2)</f>
        <v>0</v>
      </c>
      <c r="BL254" s="17" t="s">
        <v>213</v>
      </c>
      <c r="BM254" s="170" t="s">
        <v>357</v>
      </c>
    </row>
    <row r="255" spans="1:65" s="2" customFormat="1" ht="16.5" customHeight="1">
      <c r="A255" s="32"/>
      <c r="B255" s="157"/>
      <c r="C255" s="158" t="s">
        <v>358</v>
      </c>
      <c r="D255" s="158" t="s">
        <v>137</v>
      </c>
      <c r="E255" s="159" t="s">
        <v>359</v>
      </c>
      <c r="F255" s="160" t="s">
        <v>360</v>
      </c>
      <c r="G255" s="161" t="s">
        <v>322</v>
      </c>
      <c r="H255" s="162">
        <v>7</v>
      </c>
      <c r="I255" s="163"/>
      <c r="J255" s="164">
        <f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>O255*H255</f>
        <v>0</v>
      </c>
      <c r="Q255" s="168">
        <v>4.6000000000000001E-4</v>
      </c>
      <c r="R255" s="168">
        <f>Q255*H255</f>
        <v>3.2200000000000002E-3</v>
      </c>
      <c r="S255" s="168">
        <v>0</v>
      </c>
      <c r="T255" s="16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213</v>
      </c>
      <c r="AT255" s="170" t="s">
        <v>137</v>
      </c>
      <c r="AU255" s="170" t="s">
        <v>142</v>
      </c>
      <c r="AY255" s="17" t="s">
        <v>134</v>
      </c>
      <c r="BE255" s="171">
        <f>IF(N255="základní",J255,0)</f>
        <v>0</v>
      </c>
      <c r="BF255" s="171">
        <f>IF(N255="snížená",J255,0)</f>
        <v>0</v>
      </c>
      <c r="BG255" s="171">
        <f>IF(N255="zákl. přenesená",J255,0)</f>
        <v>0</v>
      </c>
      <c r="BH255" s="171">
        <f>IF(N255="sníž. přenesená",J255,0)</f>
        <v>0</v>
      </c>
      <c r="BI255" s="171">
        <f>IF(N255="nulová",J255,0)</f>
        <v>0</v>
      </c>
      <c r="BJ255" s="17" t="s">
        <v>142</v>
      </c>
      <c r="BK255" s="171">
        <f>ROUND(I255*H255,2)</f>
        <v>0</v>
      </c>
      <c r="BL255" s="17" t="s">
        <v>213</v>
      </c>
      <c r="BM255" s="170" t="s">
        <v>361</v>
      </c>
    </row>
    <row r="256" spans="1:65" s="2" customFormat="1" ht="16.5" customHeight="1">
      <c r="A256" s="32"/>
      <c r="B256" s="157"/>
      <c r="C256" s="158" t="s">
        <v>362</v>
      </c>
      <c r="D256" s="158" t="s">
        <v>137</v>
      </c>
      <c r="E256" s="159" t="s">
        <v>363</v>
      </c>
      <c r="F256" s="160" t="s">
        <v>364</v>
      </c>
      <c r="G256" s="161" t="s">
        <v>322</v>
      </c>
      <c r="H256" s="162">
        <v>2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7.6999999999999996E-4</v>
      </c>
      <c r="R256" s="168">
        <f>Q256*H256</f>
        <v>1.5399999999999999E-3</v>
      </c>
      <c r="S256" s="168">
        <v>0</v>
      </c>
      <c r="T256" s="169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213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213</v>
      </c>
      <c r="BM256" s="170" t="s">
        <v>365</v>
      </c>
    </row>
    <row r="257" spans="1:65" s="2" customFormat="1" ht="16.5" customHeight="1">
      <c r="A257" s="32"/>
      <c r="B257" s="157"/>
      <c r="C257" s="158" t="s">
        <v>366</v>
      </c>
      <c r="D257" s="158" t="s">
        <v>137</v>
      </c>
      <c r="E257" s="159" t="s">
        <v>367</v>
      </c>
      <c r="F257" s="160" t="s">
        <v>368</v>
      </c>
      <c r="G257" s="161" t="s">
        <v>203</v>
      </c>
      <c r="H257" s="162">
        <v>3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0</v>
      </c>
      <c r="R257" s="168">
        <f>Q257*H257</f>
        <v>0</v>
      </c>
      <c r="S257" s="168">
        <v>3.0999999999999999E-3</v>
      </c>
      <c r="T257" s="169">
        <f>S257*H257</f>
        <v>9.2999999999999992E-3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213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213</v>
      </c>
      <c r="BM257" s="170" t="s">
        <v>369</v>
      </c>
    </row>
    <row r="258" spans="1:65" s="15" customFormat="1" ht="11.25">
      <c r="B258" s="189"/>
      <c r="D258" s="173" t="s">
        <v>144</v>
      </c>
      <c r="E258" s="190" t="s">
        <v>1</v>
      </c>
      <c r="F258" s="191" t="s">
        <v>370</v>
      </c>
      <c r="H258" s="190" t="s">
        <v>1</v>
      </c>
      <c r="I258" s="192"/>
      <c r="L258" s="189"/>
      <c r="M258" s="193"/>
      <c r="N258" s="194"/>
      <c r="O258" s="194"/>
      <c r="P258" s="194"/>
      <c r="Q258" s="194"/>
      <c r="R258" s="194"/>
      <c r="S258" s="194"/>
      <c r="T258" s="195"/>
      <c r="AT258" s="190" t="s">
        <v>144</v>
      </c>
      <c r="AU258" s="190" t="s">
        <v>142</v>
      </c>
      <c r="AV258" s="15" t="s">
        <v>81</v>
      </c>
      <c r="AW258" s="15" t="s">
        <v>33</v>
      </c>
      <c r="AX258" s="15" t="s">
        <v>76</v>
      </c>
      <c r="AY258" s="190" t="s">
        <v>134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135</v>
      </c>
      <c r="H259" s="176">
        <v>3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16.5" customHeight="1">
      <c r="A260" s="32"/>
      <c r="B260" s="157"/>
      <c r="C260" s="158" t="s">
        <v>371</v>
      </c>
      <c r="D260" s="158" t="s">
        <v>137</v>
      </c>
      <c r="E260" s="159" t="s">
        <v>372</v>
      </c>
      <c r="F260" s="160" t="s">
        <v>373</v>
      </c>
      <c r="G260" s="161" t="s">
        <v>322</v>
      </c>
      <c r="H260" s="162">
        <v>11</v>
      </c>
      <c r="I260" s="163"/>
      <c r="J260" s="164">
        <f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>O260*H260</f>
        <v>0</v>
      </c>
      <c r="Q260" s="168">
        <v>0</v>
      </c>
      <c r="R260" s="168">
        <f>Q260*H260</f>
        <v>0</v>
      </c>
      <c r="S260" s="168">
        <v>0</v>
      </c>
      <c r="T260" s="16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213</v>
      </c>
      <c r="AT260" s="170" t="s">
        <v>137</v>
      </c>
      <c r="AU260" s="170" t="s">
        <v>142</v>
      </c>
      <c r="AY260" s="17" t="s">
        <v>134</v>
      </c>
      <c r="BE260" s="171">
        <f>IF(N260="základní",J260,0)</f>
        <v>0</v>
      </c>
      <c r="BF260" s="171">
        <f>IF(N260="snížená",J260,0)</f>
        <v>0</v>
      </c>
      <c r="BG260" s="171">
        <f>IF(N260="zákl. přenesená",J260,0)</f>
        <v>0</v>
      </c>
      <c r="BH260" s="171">
        <f>IF(N260="sníž. přenesená",J260,0)</f>
        <v>0</v>
      </c>
      <c r="BI260" s="171">
        <f>IF(N260="nulová",J260,0)</f>
        <v>0</v>
      </c>
      <c r="BJ260" s="17" t="s">
        <v>142</v>
      </c>
      <c r="BK260" s="171">
        <f>ROUND(I260*H260,2)</f>
        <v>0</v>
      </c>
      <c r="BL260" s="17" t="s">
        <v>213</v>
      </c>
      <c r="BM260" s="170" t="s">
        <v>374</v>
      </c>
    </row>
    <row r="261" spans="1:65" s="2" customFormat="1" ht="21.75" customHeight="1">
      <c r="A261" s="32"/>
      <c r="B261" s="157"/>
      <c r="C261" s="158" t="s">
        <v>375</v>
      </c>
      <c r="D261" s="158" t="s">
        <v>137</v>
      </c>
      <c r="E261" s="159" t="s">
        <v>376</v>
      </c>
      <c r="F261" s="160" t="s">
        <v>377</v>
      </c>
      <c r="G261" s="161" t="s">
        <v>256</v>
      </c>
      <c r="H261" s="162">
        <v>8.0000000000000002E-3</v>
      </c>
      <c r="I261" s="163"/>
      <c r="J261" s="164">
        <f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>O261*H261</f>
        <v>0</v>
      </c>
      <c r="Q261" s="168">
        <v>0</v>
      </c>
      <c r="R261" s="168">
        <f>Q261*H261</f>
        <v>0</v>
      </c>
      <c r="S261" s="168">
        <v>0</v>
      </c>
      <c r="T261" s="16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213</v>
      </c>
      <c r="AT261" s="170" t="s">
        <v>137</v>
      </c>
      <c r="AU261" s="170" t="s">
        <v>142</v>
      </c>
      <c r="AY261" s="17" t="s">
        <v>134</v>
      </c>
      <c r="BE261" s="171">
        <f>IF(N261="základní",J261,0)</f>
        <v>0</v>
      </c>
      <c r="BF261" s="171">
        <f>IF(N261="snížená",J261,0)</f>
        <v>0</v>
      </c>
      <c r="BG261" s="171">
        <f>IF(N261="zákl. přenesená",J261,0)</f>
        <v>0</v>
      </c>
      <c r="BH261" s="171">
        <f>IF(N261="sníž. přenesená",J261,0)</f>
        <v>0</v>
      </c>
      <c r="BI261" s="171">
        <f>IF(N261="nulová",J261,0)</f>
        <v>0</v>
      </c>
      <c r="BJ261" s="17" t="s">
        <v>142</v>
      </c>
      <c r="BK261" s="171">
        <f>ROUND(I261*H261,2)</f>
        <v>0</v>
      </c>
      <c r="BL261" s="17" t="s">
        <v>213</v>
      </c>
      <c r="BM261" s="170" t="s">
        <v>378</v>
      </c>
    </row>
    <row r="262" spans="1:65" s="2" customFormat="1" ht="21.75" customHeight="1">
      <c r="A262" s="32"/>
      <c r="B262" s="157"/>
      <c r="C262" s="158" t="s">
        <v>379</v>
      </c>
      <c r="D262" s="158" t="s">
        <v>137</v>
      </c>
      <c r="E262" s="159" t="s">
        <v>380</v>
      </c>
      <c r="F262" s="160" t="s">
        <v>381</v>
      </c>
      <c r="G262" s="161" t="s">
        <v>256</v>
      </c>
      <c r="H262" s="162">
        <v>8.0000000000000002E-3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0</v>
      </c>
      <c r="R262" s="168">
        <f>Q262*H262</f>
        <v>0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213</v>
      </c>
      <c r="AT262" s="170" t="s">
        <v>137</v>
      </c>
      <c r="AU262" s="170" t="s">
        <v>142</v>
      </c>
      <c r="AY262" s="17" t="s">
        <v>134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142</v>
      </c>
      <c r="BK262" s="171">
        <f>ROUND(I262*H262,2)</f>
        <v>0</v>
      </c>
      <c r="BL262" s="17" t="s">
        <v>213</v>
      </c>
      <c r="BM262" s="170" t="s">
        <v>382</v>
      </c>
    </row>
    <row r="263" spans="1:65" s="12" customFormat="1" ht="22.9" customHeight="1">
      <c r="B263" s="144"/>
      <c r="D263" s="145" t="s">
        <v>75</v>
      </c>
      <c r="E263" s="155" t="s">
        <v>383</v>
      </c>
      <c r="F263" s="155" t="s">
        <v>384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SUM(P264:P274)</f>
        <v>0</v>
      </c>
      <c r="Q263" s="150"/>
      <c r="R263" s="151">
        <f>SUM(R264:R274)</f>
        <v>2.018E-2</v>
      </c>
      <c r="S263" s="150"/>
      <c r="T263" s="152">
        <f>SUM(T264:T274)</f>
        <v>2.7999999999999995E-3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SUM(BK264:BK274)</f>
        <v>0</v>
      </c>
    </row>
    <row r="264" spans="1:65" s="2" customFormat="1" ht="16.5" customHeight="1">
      <c r="A264" s="32"/>
      <c r="B264" s="157"/>
      <c r="C264" s="158" t="s">
        <v>385</v>
      </c>
      <c r="D264" s="158" t="s">
        <v>137</v>
      </c>
      <c r="E264" s="159" t="s">
        <v>386</v>
      </c>
      <c r="F264" s="160" t="s">
        <v>387</v>
      </c>
      <c r="G264" s="161" t="s">
        <v>322</v>
      </c>
      <c r="H264" s="162">
        <v>10</v>
      </c>
      <c r="I264" s="163"/>
      <c r="J264" s="164">
        <f t="shared" ref="J264:J274" si="1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74" si="11">O264*H264</f>
        <v>0</v>
      </c>
      <c r="Q264" s="168">
        <v>0</v>
      </c>
      <c r="R264" s="168">
        <f t="shared" ref="R264:R274" si="12">Q264*H264</f>
        <v>0</v>
      </c>
      <c r="S264" s="168">
        <v>2.7999999999999998E-4</v>
      </c>
      <c r="T264" s="169">
        <f t="shared" ref="T264:T274" si="13">S264*H264</f>
        <v>2.7999999999999995E-3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213</v>
      </c>
      <c r="AT264" s="170" t="s">
        <v>137</v>
      </c>
      <c r="AU264" s="170" t="s">
        <v>142</v>
      </c>
      <c r="AY264" s="17" t="s">
        <v>134</v>
      </c>
      <c r="BE264" s="171">
        <f t="shared" ref="BE264:BE274" si="14">IF(N264="základní",J264,0)</f>
        <v>0</v>
      </c>
      <c r="BF264" s="171">
        <f t="shared" ref="BF264:BF274" si="15">IF(N264="snížená",J264,0)</f>
        <v>0</v>
      </c>
      <c r="BG264" s="171">
        <f t="shared" ref="BG264:BG274" si="16">IF(N264="zákl. přenesená",J264,0)</f>
        <v>0</v>
      </c>
      <c r="BH264" s="171">
        <f t="shared" ref="BH264:BH274" si="17">IF(N264="sníž. přenesená",J264,0)</f>
        <v>0</v>
      </c>
      <c r="BI264" s="171">
        <f t="shared" ref="BI264:BI274" si="18">IF(N264="nulová",J264,0)</f>
        <v>0</v>
      </c>
      <c r="BJ264" s="17" t="s">
        <v>142</v>
      </c>
      <c r="BK264" s="171">
        <f t="shared" ref="BK264:BK274" si="19">ROUND(I264*H264,2)</f>
        <v>0</v>
      </c>
      <c r="BL264" s="17" t="s">
        <v>213</v>
      </c>
      <c r="BM264" s="170" t="s">
        <v>388</v>
      </c>
    </row>
    <row r="265" spans="1:65" s="2" customFormat="1" ht="21.75" customHeight="1">
      <c r="A265" s="32"/>
      <c r="B265" s="157"/>
      <c r="C265" s="158" t="s">
        <v>389</v>
      </c>
      <c r="D265" s="158" t="s">
        <v>137</v>
      </c>
      <c r="E265" s="159" t="s">
        <v>390</v>
      </c>
      <c r="F265" s="160" t="s">
        <v>391</v>
      </c>
      <c r="G265" s="161" t="s">
        <v>322</v>
      </c>
      <c r="H265" s="162">
        <v>20</v>
      </c>
      <c r="I265" s="163"/>
      <c r="J265" s="164">
        <f t="shared" si="1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11"/>
        <v>0</v>
      </c>
      <c r="Q265" s="168">
        <v>4.2000000000000002E-4</v>
      </c>
      <c r="R265" s="168">
        <f t="shared" si="12"/>
        <v>8.4000000000000012E-3</v>
      </c>
      <c r="S265" s="168">
        <v>0</v>
      </c>
      <c r="T265" s="169">
        <f t="shared" si="1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213</v>
      </c>
      <c r="AT265" s="170" t="s">
        <v>137</v>
      </c>
      <c r="AU265" s="170" t="s">
        <v>142</v>
      </c>
      <c r="AY265" s="17" t="s">
        <v>134</v>
      </c>
      <c r="BE265" s="171">
        <f t="shared" si="14"/>
        <v>0</v>
      </c>
      <c r="BF265" s="171">
        <f t="shared" si="15"/>
        <v>0</v>
      </c>
      <c r="BG265" s="171">
        <f t="shared" si="16"/>
        <v>0</v>
      </c>
      <c r="BH265" s="171">
        <f t="shared" si="17"/>
        <v>0</v>
      </c>
      <c r="BI265" s="171">
        <f t="shared" si="18"/>
        <v>0</v>
      </c>
      <c r="BJ265" s="17" t="s">
        <v>142</v>
      </c>
      <c r="BK265" s="171">
        <f t="shared" si="19"/>
        <v>0</v>
      </c>
      <c r="BL265" s="17" t="s">
        <v>213</v>
      </c>
      <c r="BM265" s="170" t="s">
        <v>392</v>
      </c>
    </row>
    <row r="266" spans="1:65" s="2" customFormat="1" ht="21.75" customHeight="1">
      <c r="A266" s="32"/>
      <c r="B266" s="157"/>
      <c r="C266" s="196" t="s">
        <v>393</v>
      </c>
      <c r="D266" s="196" t="s">
        <v>206</v>
      </c>
      <c r="E266" s="197" t="s">
        <v>394</v>
      </c>
      <c r="F266" s="198" t="s">
        <v>395</v>
      </c>
      <c r="G266" s="199" t="s">
        <v>322</v>
      </c>
      <c r="H266" s="200">
        <v>7</v>
      </c>
      <c r="I266" s="201"/>
      <c r="J266" s="202">
        <f t="shared" si="10"/>
        <v>0</v>
      </c>
      <c r="K266" s="203"/>
      <c r="L266" s="204"/>
      <c r="M266" s="205" t="s">
        <v>1</v>
      </c>
      <c r="N266" s="206" t="s">
        <v>42</v>
      </c>
      <c r="O266" s="58"/>
      <c r="P266" s="168">
        <f t="shared" si="11"/>
        <v>0</v>
      </c>
      <c r="Q266" s="168">
        <v>1.1E-4</v>
      </c>
      <c r="R266" s="168">
        <f t="shared" si="12"/>
        <v>7.7000000000000007E-4</v>
      </c>
      <c r="S266" s="168">
        <v>0</v>
      </c>
      <c r="T266" s="169">
        <f t="shared" si="1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307</v>
      </c>
      <c r="AT266" s="170" t="s">
        <v>206</v>
      </c>
      <c r="AU266" s="170" t="s">
        <v>142</v>
      </c>
      <c r="AY266" s="17" t="s">
        <v>134</v>
      </c>
      <c r="BE266" s="171">
        <f t="shared" si="14"/>
        <v>0</v>
      </c>
      <c r="BF266" s="171">
        <f t="shared" si="15"/>
        <v>0</v>
      </c>
      <c r="BG266" s="171">
        <f t="shared" si="16"/>
        <v>0</v>
      </c>
      <c r="BH266" s="171">
        <f t="shared" si="17"/>
        <v>0</v>
      </c>
      <c r="BI266" s="171">
        <f t="shared" si="18"/>
        <v>0</v>
      </c>
      <c r="BJ266" s="17" t="s">
        <v>142</v>
      </c>
      <c r="BK266" s="171">
        <f t="shared" si="19"/>
        <v>0</v>
      </c>
      <c r="BL266" s="17" t="s">
        <v>213</v>
      </c>
      <c r="BM266" s="170" t="s">
        <v>396</v>
      </c>
    </row>
    <row r="267" spans="1:65" s="2" customFormat="1" ht="21.75" customHeight="1">
      <c r="A267" s="32"/>
      <c r="B267" s="157"/>
      <c r="C267" s="196" t="s">
        <v>195</v>
      </c>
      <c r="D267" s="196" t="s">
        <v>206</v>
      </c>
      <c r="E267" s="197" t="s">
        <v>397</v>
      </c>
      <c r="F267" s="198" t="s">
        <v>398</v>
      </c>
      <c r="G267" s="199" t="s">
        <v>322</v>
      </c>
      <c r="H267" s="200">
        <v>7</v>
      </c>
      <c r="I267" s="201"/>
      <c r="J267" s="202">
        <f t="shared" si="1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11"/>
        <v>0</v>
      </c>
      <c r="Q267" s="168">
        <v>1.7000000000000001E-4</v>
      </c>
      <c r="R267" s="168">
        <f t="shared" si="12"/>
        <v>1.1900000000000001E-3</v>
      </c>
      <c r="S267" s="168">
        <v>0</v>
      </c>
      <c r="T267" s="169">
        <f t="shared" si="1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307</v>
      </c>
      <c r="AT267" s="170" t="s">
        <v>206</v>
      </c>
      <c r="AU267" s="170" t="s">
        <v>142</v>
      </c>
      <c r="AY267" s="17" t="s">
        <v>134</v>
      </c>
      <c r="BE267" s="171">
        <f t="shared" si="14"/>
        <v>0</v>
      </c>
      <c r="BF267" s="171">
        <f t="shared" si="15"/>
        <v>0</v>
      </c>
      <c r="BG267" s="171">
        <f t="shared" si="16"/>
        <v>0</v>
      </c>
      <c r="BH267" s="171">
        <f t="shared" si="17"/>
        <v>0</v>
      </c>
      <c r="BI267" s="171">
        <f t="shared" si="18"/>
        <v>0</v>
      </c>
      <c r="BJ267" s="17" t="s">
        <v>142</v>
      </c>
      <c r="BK267" s="171">
        <f t="shared" si="19"/>
        <v>0</v>
      </c>
      <c r="BL267" s="17" t="s">
        <v>213</v>
      </c>
      <c r="BM267" s="170" t="s">
        <v>399</v>
      </c>
    </row>
    <row r="268" spans="1:65" s="2" customFormat="1" ht="21.75" customHeight="1">
      <c r="A268" s="32"/>
      <c r="B268" s="157"/>
      <c r="C268" s="196" t="s">
        <v>400</v>
      </c>
      <c r="D268" s="196" t="s">
        <v>206</v>
      </c>
      <c r="E268" s="197" t="s">
        <v>401</v>
      </c>
      <c r="F268" s="198" t="s">
        <v>402</v>
      </c>
      <c r="G268" s="199" t="s">
        <v>322</v>
      </c>
      <c r="H268" s="200">
        <v>6</v>
      </c>
      <c r="I268" s="201"/>
      <c r="J268" s="202">
        <f t="shared" si="10"/>
        <v>0</v>
      </c>
      <c r="K268" s="203"/>
      <c r="L268" s="204"/>
      <c r="M268" s="205" t="s">
        <v>1</v>
      </c>
      <c r="N268" s="206" t="s">
        <v>42</v>
      </c>
      <c r="O268" s="58"/>
      <c r="P268" s="168">
        <f t="shared" si="11"/>
        <v>0</v>
      </c>
      <c r="Q268" s="168">
        <v>2.7E-4</v>
      </c>
      <c r="R268" s="168">
        <f t="shared" si="12"/>
        <v>1.6199999999999999E-3</v>
      </c>
      <c r="S268" s="168">
        <v>0</v>
      </c>
      <c r="T268" s="169">
        <f t="shared" si="1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307</v>
      </c>
      <c r="AT268" s="170" t="s">
        <v>206</v>
      </c>
      <c r="AU268" s="170" t="s">
        <v>142</v>
      </c>
      <c r="AY268" s="17" t="s">
        <v>134</v>
      </c>
      <c r="BE268" s="171">
        <f t="shared" si="14"/>
        <v>0</v>
      </c>
      <c r="BF268" s="171">
        <f t="shared" si="15"/>
        <v>0</v>
      </c>
      <c r="BG268" s="171">
        <f t="shared" si="16"/>
        <v>0</v>
      </c>
      <c r="BH268" s="171">
        <f t="shared" si="17"/>
        <v>0</v>
      </c>
      <c r="BI268" s="171">
        <f t="shared" si="18"/>
        <v>0</v>
      </c>
      <c r="BJ268" s="17" t="s">
        <v>142</v>
      </c>
      <c r="BK268" s="171">
        <f t="shared" si="19"/>
        <v>0</v>
      </c>
      <c r="BL268" s="17" t="s">
        <v>213</v>
      </c>
      <c r="BM268" s="170" t="s">
        <v>403</v>
      </c>
    </row>
    <row r="269" spans="1:65" s="2" customFormat="1" ht="21.75" customHeight="1">
      <c r="A269" s="32"/>
      <c r="B269" s="157"/>
      <c r="C269" s="158" t="s">
        <v>404</v>
      </c>
      <c r="D269" s="158" t="s">
        <v>137</v>
      </c>
      <c r="E269" s="159" t="s">
        <v>405</v>
      </c>
      <c r="F269" s="160" t="s">
        <v>406</v>
      </c>
      <c r="G269" s="161" t="s">
        <v>407</v>
      </c>
      <c r="H269" s="162">
        <v>1</v>
      </c>
      <c r="I269" s="163"/>
      <c r="J269" s="164">
        <f t="shared" si="1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11"/>
        <v>0</v>
      </c>
      <c r="Q269" s="168">
        <v>0</v>
      </c>
      <c r="R269" s="168">
        <f t="shared" si="12"/>
        <v>0</v>
      </c>
      <c r="S269" s="168">
        <v>0</v>
      </c>
      <c r="T269" s="169">
        <f t="shared" si="1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213</v>
      </c>
      <c r="AT269" s="170" t="s">
        <v>137</v>
      </c>
      <c r="AU269" s="170" t="s">
        <v>142</v>
      </c>
      <c r="AY269" s="17" t="s">
        <v>134</v>
      </c>
      <c r="BE269" s="171">
        <f t="shared" si="14"/>
        <v>0</v>
      </c>
      <c r="BF269" s="171">
        <f t="shared" si="15"/>
        <v>0</v>
      </c>
      <c r="BG269" s="171">
        <f t="shared" si="16"/>
        <v>0</v>
      </c>
      <c r="BH269" s="171">
        <f t="shared" si="17"/>
        <v>0</v>
      </c>
      <c r="BI269" s="171">
        <f t="shared" si="18"/>
        <v>0</v>
      </c>
      <c r="BJ269" s="17" t="s">
        <v>142</v>
      </c>
      <c r="BK269" s="171">
        <f t="shared" si="19"/>
        <v>0</v>
      </c>
      <c r="BL269" s="17" t="s">
        <v>213</v>
      </c>
      <c r="BM269" s="170" t="s">
        <v>408</v>
      </c>
    </row>
    <row r="270" spans="1:65" s="2" customFormat="1" ht="21.75" customHeight="1">
      <c r="A270" s="32"/>
      <c r="B270" s="157"/>
      <c r="C270" s="158" t="s">
        <v>409</v>
      </c>
      <c r="D270" s="158" t="s">
        <v>137</v>
      </c>
      <c r="E270" s="159" t="s">
        <v>410</v>
      </c>
      <c r="F270" s="160" t="s">
        <v>411</v>
      </c>
      <c r="G270" s="161" t="s">
        <v>407</v>
      </c>
      <c r="H270" s="162">
        <v>1</v>
      </c>
      <c r="I270" s="163"/>
      <c r="J270" s="164">
        <f t="shared" si="1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11"/>
        <v>0</v>
      </c>
      <c r="Q270" s="168">
        <v>0</v>
      </c>
      <c r="R270" s="168">
        <f t="shared" si="12"/>
        <v>0</v>
      </c>
      <c r="S270" s="168">
        <v>0</v>
      </c>
      <c r="T270" s="169">
        <f t="shared" si="1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213</v>
      </c>
      <c r="AT270" s="170" t="s">
        <v>137</v>
      </c>
      <c r="AU270" s="170" t="s">
        <v>142</v>
      </c>
      <c r="AY270" s="17" t="s">
        <v>134</v>
      </c>
      <c r="BE270" s="171">
        <f t="shared" si="14"/>
        <v>0</v>
      </c>
      <c r="BF270" s="171">
        <f t="shared" si="15"/>
        <v>0</v>
      </c>
      <c r="BG270" s="171">
        <f t="shared" si="16"/>
        <v>0</v>
      </c>
      <c r="BH270" s="171">
        <f t="shared" si="17"/>
        <v>0</v>
      </c>
      <c r="BI270" s="171">
        <f t="shared" si="18"/>
        <v>0</v>
      </c>
      <c r="BJ270" s="17" t="s">
        <v>142</v>
      </c>
      <c r="BK270" s="171">
        <f t="shared" si="19"/>
        <v>0</v>
      </c>
      <c r="BL270" s="17" t="s">
        <v>213</v>
      </c>
      <c r="BM270" s="170" t="s">
        <v>412</v>
      </c>
    </row>
    <row r="271" spans="1:65" s="2" customFormat="1" ht="21.75" customHeight="1">
      <c r="A271" s="32"/>
      <c r="B271" s="157"/>
      <c r="C271" s="158" t="s">
        <v>413</v>
      </c>
      <c r="D271" s="158" t="s">
        <v>137</v>
      </c>
      <c r="E271" s="159" t="s">
        <v>414</v>
      </c>
      <c r="F271" s="160" t="s">
        <v>415</v>
      </c>
      <c r="G271" s="161" t="s">
        <v>322</v>
      </c>
      <c r="H271" s="162">
        <v>20</v>
      </c>
      <c r="I271" s="163"/>
      <c r="J271" s="164">
        <f t="shared" si="1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11"/>
        <v>0</v>
      </c>
      <c r="Q271" s="168">
        <v>4.0000000000000002E-4</v>
      </c>
      <c r="R271" s="168">
        <f t="shared" si="12"/>
        <v>8.0000000000000002E-3</v>
      </c>
      <c r="S271" s="168">
        <v>0</v>
      </c>
      <c r="T271" s="169">
        <f t="shared" si="1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213</v>
      </c>
      <c r="AT271" s="170" t="s">
        <v>137</v>
      </c>
      <c r="AU271" s="170" t="s">
        <v>142</v>
      </c>
      <c r="AY271" s="17" t="s">
        <v>134</v>
      </c>
      <c r="BE271" s="171">
        <f t="shared" si="14"/>
        <v>0</v>
      </c>
      <c r="BF271" s="171">
        <f t="shared" si="15"/>
        <v>0</v>
      </c>
      <c r="BG271" s="171">
        <f t="shared" si="16"/>
        <v>0</v>
      </c>
      <c r="BH271" s="171">
        <f t="shared" si="17"/>
        <v>0</v>
      </c>
      <c r="BI271" s="171">
        <f t="shared" si="18"/>
        <v>0</v>
      </c>
      <c r="BJ271" s="17" t="s">
        <v>142</v>
      </c>
      <c r="BK271" s="171">
        <f t="shared" si="19"/>
        <v>0</v>
      </c>
      <c r="BL271" s="17" t="s">
        <v>213</v>
      </c>
      <c r="BM271" s="170" t="s">
        <v>416</v>
      </c>
    </row>
    <row r="272" spans="1:65" s="2" customFormat="1" ht="16.5" customHeight="1">
      <c r="A272" s="32"/>
      <c r="B272" s="157"/>
      <c r="C272" s="158" t="s">
        <v>417</v>
      </c>
      <c r="D272" s="158" t="s">
        <v>137</v>
      </c>
      <c r="E272" s="159" t="s">
        <v>418</v>
      </c>
      <c r="F272" s="160" t="s">
        <v>419</v>
      </c>
      <c r="G272" s="161" t="s">
        <v>322</v>
      </c>
      <c r="H272" s="162">
        <v>20</v>
      </c>
      <c r="I272" s="163"/>
      <c r="J272" s="164">
        <f t="shared" si="1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11"/>
        <v>0</v>
      </c>
      <c r="Q272" s="168">
        <v>1.0000000000000001E-5</v>
      </c>
      <c r="R272" s="168">
        <f t="shared" si="12"/>
        <v>2.0000000000000001E-4</v>
      </c>
      <c r="S272" s="168">
        <v>0</v>
      </c>
      <c r="T272" s="169">
        <f t="shared" si="1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213</v>
      </c>
      <c r="AT272" s="170" t="s">
        <v>137</v>
      </c>
      <c r="AU272" s="170" t="s">
        <v>142</v>
      </c>
      <c r="AY272" s="17" t="s">
        <v>134</v>
      </c>
      <c r="BE272" s="171">
        <f t="shared" si="14"/>
        <v>0</v>
      </c>
      <c r="BF272" s="171">
        <f t="shared" si="15"/>
        <v>0</v>
      </c>
      <c r="BG272" s="171">
        <f t="shared" si="16"/>
        <v>0</v>
      </c>
      <c r="BH272" s="171">
        <f t="shared" si="17"/>
        <v>0</v>
      </c>
      <c r="BI272" s="171">
        <f t="shared" si="18"/>
        <v>0</v>
      </c>
      <c r="BJ272" s="17" t="s">
        <v>142</v>
      </c>
      <c r="BK272" s="171">
        <f t="shared" si="19"/>
        <v>0</v>
      </c>
      <c r="BL272" s="17" t="s">
        <v>213</v>
      </c>
      <c r="BM272" s="170" t="s">
        <v>420</v>
      </c>
    </row>
    <row r="273" spans="1:65" s="2" customFormat="1" ht="21.75" customHeight="1">
      <c r="A273" s="32"/>
      <c r="B273" s="157"/>
      <c r="C273" s="158" t="s">
        <v>421</v>
      </c>
      <c r="D273" s="158" t="s">
        <v>137</v>
      </c>
      <c r="E273" s="159" t="s">
        <v>422</v>
      </c>
      <c r="F273" s="160" t="s">
        <v>423</v>
      </c>
      <c r="G273" s="161" t="s">
        <v>256</v>
      </c>
      <c r="H273" s="162">
        <v>0.02</v>
      </c>
      <c r="I273" s="163"/>
      <c r="J273" s="164">
        <f t="shared" si="1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11"/>
        <v>0</v>
      </c>
      <c r="Q273" s="168">
        <v>0</v>
      </c>
      <c r="R273" s="168">
        <f t="shared" si="12"/>
        <v>0</v>
      </c>
      <c r="S273" s="168">
        <v>0</v>
      </c>
      <c r="T273" s="169">
        <f t="shared" si="1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213</v>
      </c>
      <c r="AT273" s="170" t="s">
        <v>137</v>
      </c>
      <c r="AU273" s="170" t="s">
        <v>142</v>
      </c>
      <c r="AY273" s="17" t="s">
        <v>134</v>
      </c>
      <c r="BE273" s="171">
        <f t="shared" si="14"/>
        <v>0</v>
      </c>
      <c r="BF273" s="171">
        <f t="shared" si="15"/>
        <v>0</v>
      </c>
      <c r="BG273" s="171">
        <f t="shared" si="16"/>
        <v>0</v>
      </c>
      <c r="BH273" s="171">
        <f t="shared" si="17"/>
        <v>0</v>
      </c>
      <c r="BI273" s="171">
        <f t="shared" si="18"/>
        <v>0</v>
      </c>
      <c r="BJ273" s="17" t="s">
        <v>142</v>
      </c>
      <c r="BK273" s="171">
        <f t="shared" si="19"/>
        <v>0</v>
      </c>
      <c r="BL273" s="17" t="s">
        <v>213</v>
      </c>
      <c r="BM273" s="170" t="s">
        <v>424</v>
      </c>
    </row>
    <row r="274" spans="1:65" s="2" customFormat="1" ht="21.75" customHeight="1">
      <c r="A274" s="32"/>
      <c r="B274" s="157"/>
      <c r="C274" s="158" t="s">
        <v>425</v>
      </c>
      <c r="D274" s="158" t="s">
        <v>137</v>
      </c>
      <c r="E274" s="159" t="s">
        <v>426</v>
      </c>
      <c r="F274" s="160" t="s">
        <v>427</v>
      </c>
      <c r="G274" s="161" t="s">
        <v>256</v>
      </c>
      <c r="H274" s="162">
        <v>0.02</v>
      </c>
      <c r="I274" s="163"/>
      <c r="J274" s="164">
        <f t="shared" si="1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11"/>
        <v>0</v>
      </c>
      <c r="Q274" s="168">
        <v>0</v>
      </c>
      <c r="R274" s="168">
        <f t="shared" si="12"/>
        <v>0</v>
      </c>
      <c r="S274" s="168">
        <v>0</v>
      </c>
      <c r="T274" s="169">
        <f t="shared" si="1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213</v>
      </c>
      <c r="AT274" s="170" t="s">
        <v>137</v>
      </c>
      <c r="AU274" s="170" t="s">
        <v>142</v>
      </c>
      <c r="AY274" s="17" t="s">
        <v>134</v>
      </c>
      <c r="BE274" s="171">
        <f t="shared" si="14"/>
        <v>0</v>
      </c>
      <c r="BF274" s="171">
        <f t="shared" si="15"/>
        <v>0</v>
      </c>
      <c r="BG274" s="171">
        <f t="shared" si="16"/>
        <v>0</v>
      </c>
      <c r="BH274" s="171">
        <f t="shared" si="17"/>
        <v>0</v>
      </c>
      <c r="BI274" s="171">
        <f t="shared" si="18"/>
        <v>0</v>
      </c>
      <c r="BJ274" s="17" t="s">
        <v>142</v>
      </c>
      <c r="BK274" s="171">
        <f t="shared" si="19"/>
        <v>0</v>
      </c>
      <c r="BL274" s="17" t="s">
        <v>213</v>
      </c>
      <c r="BM274" s="170" t="s">
        <v>428</v>
      </c>
    </row>
    <row r="275" spans="1:65" s="12" customFormat="1" ht="22.9" customHeight="1">
      <c r="B275" s="144"/>
      <c r="D275" s="145" t="s">
        <v>75</v>
      </c>
      <c r="E275" s="155" t="s">
        <v>429</v>
      </c>
      <c r="F275" s="155" t="s">
        <v>430</v>
      </c>
      <c r="I275" s="147"/>
      <c r="J275" s="156">
        <f>BK275</f>
        <v>0</v>
      </c>
      <c r="L275" s="144"/>
      <c r="M275" s="149"/>
      <c r="N275" s="150"/>
      <c r="O275" s="150"/>
      <c r="P275" s="151">
        <f>SUM(P276:P286)</f>
        <v>0</v>
      </c>
      <c r="Q275" s="150"/>
      <c r="R275" s="151">
        <f>SUM(R276:R286)</f>
        <v>3.1499999999999996E-3</v>
      </c>
      <c r="S275" s="150"/>
      <c r="T275" s="152">
        <f>SUM(T276:T286)</f>
        <v>6.45E-3</v>
      </c>
      <c r="AR275" s="145" t="s">
        <v>142</v>
      </c>
      <c r="AT275" s="153" t="s">
        <v>75</v>
      </c>
      <c r="AU275" s="153" t="s">
        <v>81</v>
      </c>
      <c r="AY275" s="145" t="s">
        <v>134</v>
      </c>
      <c r="BK275" s="154">
        <f>SUM(BK276:BK286)</f>
        <v>0</v>
      </c>
    </row>
    <row r="276" spans="1:65" s="2" customFormat="1" ht="21.75" customHeight="1">
      <c r="A276" s="32"/>
      <c r="B276" s="157"/>
      <c r="C276" s="158" t="s">
        <v>431</v>
      </c>
      <c r="D276" s="158" t="s">
        <v>137</v>
      </c>
      <c r="E276" s="159" t="s">
        <v>432</v>
      </c>
      <c r="F276" s="160" t="s">
        <v>433</v>
      </c>
      <c r="G276" s="161" t="s">
        <v>322</v>
      </c>
      <c r="H276" s="162">
        <v>3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1.1E-4</v>
      </c>
      <c r="R276" s="168">
        <f>Q276*H276</f>
        <v>3.3E-4</v>
      </c>
      <c r="S276" s="168">
        <v>2.15E-3</v>
      </c>
      <c r="T276" s="169">
        <f>S276*H276</f>
        <v>6.45E-3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213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213</v>
      </c>
      <c r="BM276" s="170" t="s">
        <v>434</v>
      </c>
    </row>
    <row r="277" spans="1:65" s="2" customFormat="1" ht="21.75" customHeight="1">
      <c r="A277" s="32"/>
      <c r="B277" s="157"/>
      <c r="C277" s="158" t="s">
        <v>435</v>
      </c>
      <c r="D277" s="158" t="s">
        <v>137</v>
      </c>
      <c r="E277" s="159" t="s">
        <v>436</v>
      </c>
      <c r="F277" s="160" t="s">
        <v>437</v>
      </c>
      <c r="G277" s="161" t="s">
        <v>322</v>
      </c>
      <c r="H277" s="162">
        <v>1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5.9999999999999995E-4</v>
      </c>
      <c r="R277" s="168">
        <f>Q277*H277</f>
        <v>5.9999999999999995E-4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213</v>
      </c>
      <c r="AT277" s="170" t="s">
        <v>137</v>
      </c>
      <c r="AU277" s="170" t="s">
        <v>142</v>
      </c>
      <c r="AY277" s="17" t="s">
        <v>134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142</v>
      </c>
      <c r="BK277" s="171">
        <f>ROUND(I277*H277,2)</f>
        <v>0</v>
      </c>
      <c r="BL277" s="17" t="s">
        <v>213</v>
      </c>
      <c r="BM277" s="170" t="s">
        <v>438</v>
      </c>
    </row>
    <row r="278" spans="1:65" s="15" customFormat="1" ht="11.25">
      <c r="B278" s="189"/>
      <c r="D278" s="173" t="s">
        <v>144</v>
      </c>
      <c r="E278" s="190" t="s">
        <v>1</v>
      </c>
      <c r="F278" s="191" t="s">
        <v>439</v>
      </c>
      <c r="H278" s="190" t="s">
        <v>1</v>
      </c>
      <c r="I278" s="192"/>
      <c r="L278" s="189"/>
      <c r="M278" s="193"/>
      <c r="N278" s="194"/>
      <c r="O278" s="194"/>
      <c r="P278" s="194"/>
      <c r="Q278" s="194"/>
      <c r="R278" s="194"/>
      <c r="S278" s="194"/>
      <c r="T278" s="195"/>
      <c r="AT278" s="190" t="s">
        <v>144</v>
      </c>
      <c r="AU278" s="190" t="s">
        <v>142</v>
      </c>
      <c r="AV278" s="15" t="s">
        <v>81</v>
      </c>
      <c r="AW278" s="15" t="s">
        <v>33</v>
      </c>
      <c r="AX278" s="15" t="s">
        <v>76</v>
      </c>
      <c r="AY278" s="190" t="s">
        <v>134</v>
      </c>
    </row>
    <row r="279" spans="1:65" s="13" customFormat="1" ht="11.25">
      <c r="B279" s="172"/>
      <c r="D279" s="173" t="s">
        <v>144</v>
      </c>
      <c r="E279" s="174" t="s">
        <v>1</v>
      </c>
      <c r="F279" s="175" t="s">
        <v>81</v>
      </c>
      <c r="H279" s="176">
        <v>1</v>
      </c>
      <c r="I279" s="177"/>
      <c r="L279" s="172"/>
      <c r="M279" s="178"/>
      <c r="N279" s="179"/>
      <c r="O279" s="179"/>
      <c r="P279" s="179"/>
      <c r="Q279" s="179"/>
      <c r="R279" s="179"/>
      <c r="S279" s="179"/>
      <c r="T279" s="180"/>
      <c r="AT279" s="174" t="s">
        <v>144</v>
      </c>
      <c r="AU279" s="174" t="s">
        <v>142</v>
      </c>
      <c r="AV279" s="13" t="s">
        <v>142</v>
      </c>
      <c r="AW279" s="13" t="s">
        <v>33</v>
      </c>
      <c r="AX279" s="13" t="s">
        <v>81</v>
      </c>
      <c r="AY279" s="174" t="s">
        <v>134</v>
      </c>
    </row>
    <row r="280" spans="1:65" s="2" customFormat="1" ht="21.75" customHeight="1">
      <c r="A280" s="32"/>
      <c r="B280" s="157"/>
      <c r="C280" s="158" t="s">
        <v>440</v>
      </c>
      <c r="D280" s="158" t="s">
        <v>137</v>
      </c>
      <c r="E280" s="159" t="s">
        <v>441</v>
      </c>
      <c r="F280" s="160" t="s">
        <v>442</v>
      </c>
      <c r="G280" s="161" t="s">
        <v>322</v>
      </c>
      <c r="H280" s="162">
        <v>3</v>
      </c>
      <c r="I280" s="163"/>
      <c r="J280" s="164">
        <f t="shared" ref="J280:J286" si="20"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ref="P280:P286" si="21">O280*H280</f>
        <v>0</v>
      </c>
      <c r="Q280" s="168">
        <v>5.4000000000000001E-4</v>
      </c>
      <c r="R280" s="168">
        <f t="shared" ref="R280:R286" si="22">Q280*H280</f>
        <v>1.6199999999999999E-3</v>
      </c>
      <c r="S280" s="168">
        <v>0</v>
      </c>
      <c r="T280" s="169">
        <f t="shared" ref="T280:T286" si="23"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213</v>
      </c>
      <c r="AT280" s="170" t="s">
        <v>137</v>
      </c>
      <c r="AU280" s="170" t="s">
        <v>142</v>
      </c>
      <c r="AY280" s="17" t="s">
        <v>134</v>
      </c>
      <c r="BE280" s="171">
        <f t="shared" ref="BE280:BE286" si="24">IF(N280="základní",J280,0)</f>
        <v>0</v>
      </c>
      <c r="BF280" s="171">
        <f t="shared" ref="BF280:BF286" si="25">IF(N280="snížená",J280,0)</f>
        <v>0</v>
      </c>
      <c r="BG280" s="171">
        <f t="shared" ref="BG280:BG286" si="26">IF(N280="zákl. přenesená",J280,0)</f>
        <v>0</v>
      </c>
      <c r="BH280" s="171">
        <f t="shared" ref="BH280:BH286" si="27">IF(N280="sníž. přenesená",J280,0)</f>
        <v>0</v>
      </c>
      <c r="BI280" s="171">
        <f t="shared" ref="BI280:BI286" si="28">IF(N280="nulová",J280,0)</f>
        <v>0</v>
      </c>
      <c r="BJ280" s="17" t="s">
        <v>142</v>
      </c>
      <c r="BK280" s="171">
        <f t="shared" ref="BK280:BK286" si="29">ROUND(I280*H280,2)</f>
        <v>0</v>
      </c>
      <c r="BL280" s="17" t="s">
        <v>213</v>
      </c>
      <c r="BM280" s="170" t="s">
        <v>443</v>
      </c>
    </row>
    <row r="281" spans="1:65" s="2" customFormat="1" ht="21.75" customHeight="1">
      <c r="A281" s="32"/>
      <c r="B281" s="157"/>
      <c r="C281" s="158" t="s">
        <v>444</v>
      </c>
      <c r="D281" s="158" t="s">
        <v>137</v>
      </c>
      <c r="E281" s="159" t="s">
        <v>445</v>
      </c>
      <c r="F281" s="160" t="s">
        <v>446</v>
      </c>
      <c r="G281" s="161" t="s">
        <v>407</v>
      </c>
      <c r="H281" s="162">
        <v>1</v>
      </c>
      <c r="I281" s="163"/>
      <c r="J281" s="164">
        <f t="shared" si="2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21"/>
        <v>0</v>
      </c>
      <c r="Q281" s="168">
        <v>5.9999999999999995E-4</v>
      </c>
      <c r="R281" s="168">
        <f t="shared" si="22"/>
        <v>5.9999999999999995E-4</v>
      </c>
      <c r="S281" s="168">
        <v>0</v>
      </c>
      <c r="T281" s="169">
        <f t="shared" si="2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213</v>
      </c>
      <c r="AT281" s="170" t="s">
        <v>137</v>
      </c>
      <c r="AU281" s="170" t="s">
        <v>142</v>
      </c>
      <c r="AY281" s="17" t="s">
        <v>134</v>
      </c>
      <c r="BE281" s="171">
        <f t="shared" si="24"/>
        <v>0</v>
      </c>
      <c r="BF281" s="171">
        <f t="shared" si="25"/>
        <v>0</v>
      </c>
      <c r="BG281" s="171">
        <f t="shared" si="26"/>
        <v>0</v>
      </c>
      <c r="BH281" s="171">
        <f t="shared" si="27"/>
        <v>0</v>
      </c>
      <c r="BI281" s="171">
        <f t="shared" si="28"/>
        <v>0</v>
      </c>
      <c r="BJ281" s="17" t="s">
        <v>142</v>
      </c>
      <c r="BK281" s="171">
        <f t="shared" si="29"/>
        <v>0</v>
      </c>
      <c r="BL281" s="17" t="s">
        <v>213</v>
      </c>
      <c r="BM281" s="170" t="s">
        <v>447</v>
      </c>
    </row>
    <row r="282" spans="1:65" s="2" customFormat="1" ht="16.5" customHeight="1">
      <c r="A282" s="32"/>
      <c r="B282" s="157"/>
      <c r="C282" s="158" t="s">
        <v>448</v>
      </c>
      <c r="D282" s="158" t="s">
        <v>137</v>
      </c>
      <c r="E282" s="159" t="s">
        <v>449</v>
      </c>
      <c r="F282" s="160" t="s">
        <v>450</v>
      </c>
      <c r="G282" s="161" t="s">
        <v>203</v>
      </c>
      <c r="H282" s="162">
        <v>2</v>
      </c>
      <c r="I282" s="163"/>
      <c r="J282" s="164">
        <f t="shared" si="2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21"/>
        <v>0</v>
      </c>
      <c r="Q282" s="168">
        <v>0</v>
      </c>
      <c r="R282" s="168">
        <f t="shared" si="22"/>
        <v>0</v>
      </c>
      <c r="S282" s="168">
        <v>0</v>
      </c>
      <c r="T282" s="169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213</v>
      </c>
      <c r="AT282" s="170" t="s">
        <v>137</v>
      </c>
      <c r="AU282" s="170" t="s">
        <v>142</v>
      </c>
      <c r="AY282" s="17" t="s">
        <v>134</v>
      </c>
      <c r="BE282" s="171">
        <f t="shared" si="24"/>
        <v>0</v>
      </c>
      <c r="BF282" s="171">
        <f t="shared" si="25"/>
        <v>0</v>
      </c>
      <c r="BG282" s="171">
        <f t="shared" si="26"/>
        <v>0</v>
      </c>
      <c r="BH282" s="171">
        <f t="shared" si="27"/>
        <v>0</v>
      </c>
      <c r="BI282" s="171">
        <f t="shared" si="28"/>
        <v>0</v>
      </c>
      <c r="BJ282" s="17" t="s">
        <v>142</v>
      </c>
      <c r="BK282" s="171">
        <f t="shared" si="29"/>
        <v>0</v>
      </c>
      <c r="BL282" s="17" t="s">
        <v>213</v>
      </c>
      <c r="BM282" s="170" t="s">
        <v>451</v>
      </c>
    </row>
    <row r="283" spans="1:65" s="2" customFormat="1" ht="16.5" customHeight="1">
      <c r="A283" s="32"/>
      <c r="B283" s="157"/>
      <c r="C283" s="158" t="s">
        <v>452</v>
      </c>
      <c r="D283" s="158" t="s">
        <v>137</v>
      </c>
      <c r="E283" s="159" t="s">
        <v>453</v>
      </c>
      <c r="F283" s="160" t="s">
        <v>454</v>
      </c>
      <c r="G283" s="161" t="s">
        <v>322</v>
      </c>
      <c r="H283" s="162">
        <v>3</v>
      </c>
      <c r="I283" s="163"/>
      <c r="J283" s="164">
        <f t="shared" si="2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21"/>
        <v>0</v>
      </c>
      <c r="Q283" s="168">
        <v>0</v>
      </c>
      <c r="R283" s="168">
        <f t="shared" si="22"/>
        <v>0</v>
      </c>
      <c r="S283" s="168">
        <v>0</v>
      </c>
      <c r="T283" s="169">
        <f t="shared" si="2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213</v>
      </c>
      <c r="AT283" s="170" t="s">
        <v>137</v>
      </c>
      <c r="AU283" s="170" t="s">
        <v>142</v>
      </c>
      <c r="AY283" s="17" t="s">
        <v>134</v>
      </c>
      <c r="BE283" s="171">
        <f t="shared" si="24"/>
        <v>0</v>
      </c>
      <c r="BF283" s="171">
        <f t="shared" si="25"/>
        <v>0</v>
      </c>
      <c r="BG283" s="171">
        <f t="shared" si="26"/>
        <v>0</v>
      </c>
      <c r="BH283" s="171">
        <f t="shared" si="27"/>
        <v>0</v>
      </c>
      <c r="BI283" s="171">
        <f t="shared" si="28"/>
        <v>0</v>
      </c>
      <c r="BJ283" s="17" t="s">
        <v>142</v>
      </c>
      <c r="BK283" s="171">
        <f t="shared" si="29"/>
        <v>0</v>
      </c>
      <c r="BL283" s="17" t="s">
        <v>213</v>
      </c>
      <c r="BM283" s="170" t="s">
        <v>455</v>
      </c>
    </row>
    <row r="284" spans="1:65" s="2" customFormat="1" ht="16.5" customHeight="1">
      <c r="A284" s="32"/>
      <c r="B284" s="157"/>
      <c r="C284" s="158" t="s">
        <v>456</v>
      </c>
      <c r="D284" s="158" t="s">
        <v>137</v>
      </c>
      <c r="E284" s="159" t="s">
        <v>457</v>
      </c>
      <c r="F284" s="160" t="s">
        <v>458</v>
      </c>
      <c r="G284" s="161" t="s">
        <v>203</v>
      </c>
      <c r="H284" s="162">
        <v>1</v>
      </c>
      <c r="I284" s="163"/>
      <c r="J284" s="164">
        <f t="shared" si="2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21"/>
        <v>0</v>
      </c>
      <c r="Q284" s="168">
        <v>0</v>
      </c>
      <c r="R284" s="168">
        <f t="shared" si="22"/>
        <v>0</v>
      </c>
      <c r="S284" s="168">
        <v>0</v>
      </c>
      <c r="T284" s="169">
        <f t="shared" si="2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213</v>
      </c>
      <c r="AT284" s="170" t="s">
        <v>137</v>
      </c>
      <c r="AU284" s="170" t="s">
        <v>142</v>
      </c>
      <c r="AY284" s="17" t="s">
        <v>134</v>
      </c>
      <c r="BE284" s="171">
        <f t="shared" si="24"/>
        <v>0</v>
      </c>
      <c r="BF284" s="171">
        <f t="shared" si="25"/>
        <v>0</v>
      </c>
      <c r="BG284" s="171">
        <f t="shared" si="26"/>
        <v>0</v>
      </c>
      <c r="BH284" s="171">
        <f t="shared" si="27"/>
        <v>0</v>
      </c>
      <c r="BI284" s="171">
        <f t="shared" si="28"/>
        <v>0</v>
      </c>
      <c r="BJ284" s="17" t="s">
        <v>142</v>
      </c>
      <c r="BK284" s="171">
        <f t="shared" si="29"/>
        <v>0</v>
      </c>
      <c r="BL284" s="17" t="s">
        <v>213</v>
      </c>
      <c r="BM284" s="170" t="s">
        <v>459</v>
      </c>
    </row>
    <row r="285" spans="1:65" s="2" customFormat="1" ht="21.75" customHeight="1">
      <c r="A285" s="32"/>
      <c r="B285" s="157"/>
      <c r="C285" s="158" t="s">
        <v>460</v>
      </c>
      <c r="D285" s="158" t="s">
        <v>137</v>
      </c>
      <c r="E285" s="159" t="s">
        <v>461</v>
      </c>
      <c r="F285" s="160" t="s">
        <v>462</v>
      </c>
      <c r="G285" s="161" t="s">
        <v>256</v>
      </c>
      <c r="H285" s="162">
        <v>3.0000000000000001E-3</v>
      </c>
      <c r="I285" s="163"/>
      <c r="J285" s="164">
        <f t="shared" si="2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21"/>
        <v>0</v>
      </c>
      <c r="Q285" s="168">
        <v>0</v>
      </c>
      <c r="R285" s="168">
        <f t="shared" si="22"/>
        <v>0</v>
      </c>
      <c r="S285" s="168">
        <v>0</v>
      </c>
      <c r="T285" s="169">
        <f t="shared" si="2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213</v>
      </c>
      <c r="AT285" s="170" t="s">
        <v>137</v>
      </c>
      <c r="AU285" s="170" t="s">
        <v>142</v>
      </c>
      <c r="AY285" s="17" t="s">
        <v>134</v>
      </c>
      <c r="BE285" s="171">
        <f t="shared" si="24"/>
        <v>0</v>
      </c>
      <c r="BF285" s="171">
        <f t="shared" si="25"/>
        <v>0</v>
      </c>
      <c r="BG285" s="171">
        <f t="shared" si="26"/>
        <v>0</v>
      </c>
      <c r="BH285" s="171">
        <f t="shared" si="27"/>
        <v>0</v>
      </c>
      <c r="BI285" s="171">
        <f t="shared" si="28"/>
        <v>0</v>
      </c>
      <c r="BJ285" s="17" t="s">
        <v>142</v>
      </c>
      <c r="BK285" s="171">
        <f t="shared" si="29"/>
        <v>0</v>
      </c>
      <c r="BL285" s="17" t="s">
        <v>213</v>
      </c>
      <c r="BM285" s="170" t="s">
        <v>463</v>
      </c>
    </row>
    <row r="286" spans="1:65" s="2" customFormat="1" ht="21.75" customHeight="1">
      <c r="A286" s="32"/>
      <c r="B286" s="157"/>
      <c r="C286" s="158" t="s">
        <v>464</v>
      </c>
      <c r="D286" s="158" t="s">
        <v>137</v>
      </c>
      <c r="E286" s="159" t="s">
        <v>465</v>
      </c>
      <c r="F286" s="160" t="s">
        <v>466</v>
      </c>
      <c r="G286" s="161" t="s">
        <v>256</v>
      </c>
      <c r="H286" s="162">
        <v>3.0000000000000001E-3</v>
      </c>
      <c r="I286" s="163"/>
      <c r="J286" s="164">
        <f t="shared" si="2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21"/>
        <v>0</v>
      </c>
      <c r="Q286" s="168">
        <v>0</v>
      </c>
      <c r="R286" s="168">
        <f t="shared" si="22"/>
        <v>0</v>
      </c>
      <c r="S286" s="168">
        <v>0</v>
      </c>
      <c r="T286" s="169">
        <f t="shared" si="2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213</v>
      </c>
      <c r="AT286" s="170" t="s">
        <v>137</v>
      </c>
      <c r="AU286" s="170" t="s">
        <v>142</v>
      </c>
      <c r="AY286" s="17" t="s">
        <v>134</v>
      </c>
      <c r="BE286" s="171">
        <f t="shared" si="24"/>
        <v>0</v>
      </c>
      <c r="BF286" s="171">
        <f t="shared" si="25"/>
        <v>0</v>
      </c>
      <c r="BG286" s="171">
        <f t="shared" si="26"/>
        <v>0</v>
      </c>
      <c r="BH286" s="171">
        <f t="shared" si="27"/>
        <v>0</v>
      </c>
      <c r="BI286" s="171">
        <f t="shared" si="28"/>
        <v>0</v>
      </c>
      <c r="BJ286" s="17" t="s">
        <v>142</v>
      </c>
      <c r="BK286" s="171">
        <f t="shared" si="29"/>
        <v>0</v>
      </c>
      <c r="BL286" s="17" t="s">
        <v>213</v>
      </c>
      <c r="BM286" s="170" t="s">
        <v>467</v>
      </c>
    </row>
    <row r="287" spans="1:65" s="12" customFormat="1" ht="22.9" customHeight="1">
      <c r="B287" s="144"/>
      <c r="D287" s="145" t="s">
        <v>75</v>
      </c>
      <c r="E287" s="155" t="s">
        <v>468</v>
      </c>
      <c r="F287" s="155" t="s">
        <v>469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SUM(P288:P306)</f>
        <v>0</v>
      </c>
      <c r="Q287" s="150"/>
      <c r="R287" s="151">
        <f>SUM(R288:R306)</f>
        <v>6.5110000000000015E-2</v>
      </c>
      <c r="S287" s="150"/>
      <c r="T287" s="152">
        <f>SUM(T288:T306)</f>
        <v>7.775E-2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SUM(BK288:BK306)</f>
        <v>0</v>
      </c>
    </row>
    <row r="288" spans="1:65" s="2" customFormat="1" ht="16.5" customHeight="1">
      <c r="A288" s="32"/>
      <c r="B288" s="157"/>
      <c r="C288" s="158" t="s">
        <v>470</v>
      </c>
      <c r="D288" s="158" t="s">
        <v>137</v>
      </c>
      <c r="E288" s="159" t="s">
        <v>471</v>
      </c>
      <c r="F288" s="160" t="s">
        <v>472</v>
      </c>
      <c r="G288" s="161" t="s">
        <v>407</v>
      </c>
      <c r="H288" s="162">
        <v>1</v>
      </c>
      <c r="I288" s="163"/>
      <c r="J288" s="164">
        <f t="shared" ref="J288:J306" si="3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6" si="31">O288*H288</f>
        <v>0</v>
      </c>
      <c r="Q288" s="168">
        <v>0</v>
      </c>
      <c r="R288" s="168">
        <f t="shared" ref="R288:R306" si="32">Q288*H288</f>
        <v>0</v>
      </c>
      <c r="S288" s="168">
        <v>1.933E-2</v>
      </c>
      <c r="T288" s="169">
        <f t="shared" ref="T288:T306" si="33">S288*H288</f>
        <v>1.933E-2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213</v>
      </c>
      <c r="AT288" s="170" t="s">
        <v>137</v>
      </c>
      <c r="AU288" s="170" t="s">
        <v>142</v>
      </c>
      <c r="AY288" s="17" t="s">
        <v>134</v>
      </c>
      <c r="BE288" s="171">
        <f t="shared" ref="BE288:BE306" si="34">IF(N288="základní",J288,0)</f>
        <v>0</v>
      </c>
      <c r="BF288" s="171">
        <f t="shared" ref="BF288:BF306" si="35">IF(N288="snížená",J288,0)</f>
        <v>0</v>
      </c>
      <c r="BG288" s="171">
        <f t="shared" ref="BG288:BG306" si="36">IF(N288="zákl. přenesená",J288,0)</f>
        <v>0</v>
      </c>
      <c r="BH288" s="171">
        <f t="shared" ref="BH288:BH306" si="37">IF(N288="sníž. přenesená",J288,0)</f>
        <v>0</v>
      </c>
      <c r="BI288" s="171">
        <f t="shared" ref="BI288:BI306" si="38">IF(N288="nulová",J288,0)</f>
        <v>0</v>
      </c>
      <c r="BJ288" s="17" t="s">
        <v>142</v>
      </c>
      <c r="BK288" s="171">
        <f t="shared" ref="BK288:BK306" si="39">ROUND(I288*H288,2)</f>
        <v>0</v>
      </c>
      <c r="BL288" s="17" t="s">
        <v>213</v>
      </c>
      <c r="BM288" s="170" t="s">
        <v>473</v>
      </c>
    </row>
    <row r="289" spans="1:65" s="2" customFormat="1" ht="21.75" customHeight="1">
      <c r="A289" s="32"/>
      <c r="B289" s="157"/>
      <c r="C289" s="158" t="s">
        <v>474</v>
      </c>
      <c r="D289" s="158" t="s">
        <v>137</v>
      </c>
      <c r="E289" s="159" t="s">
        <v>475</v>
      </c>
      <c r="F289" s="160" t="s">
        <v>476</v>
      </c>
      <c r="G289" s="161" t="s">
        <v>407</v>
      </c>
      <c r="H289" s="162">
        <v>1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1.3820000000000001E-2</v>
      </c>
      <c r="R289" s="168">
        <f t="shared" si="32"/>
        <v>1.3820000000000001E-2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213</v>
      </c>
      <c r="AT289" s="170" t="s">
        <v>137</v>
      </c>
      <c r="AU289" s="170" t="s">
        <v>142</v>
      </c>
      <c r="AY289" s="17" t="s">
        <v>134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142</v>
      </c>
      <c r="BK289" s="171">
        <f t="shared" si="39"/>
        <v>0</v>
      </c>
      <c r="BL289" s="17" t="s">
        <v>213</v>
      </c>
      <c r="BM289" s="170" t="s">
        <v>477</v>
      </c>
    </row>
    <row r="290" spans="1:65" s="2" customFormat="1" ht="16.5" customHeight="1">
      <c r="A290" s="32"/>
      <c r="B290" s="157"/>
      <c r="C290" s="158" t="s">
        <v>478</v>
      </c>
      <c r="D290" s="158" t="s">
        <v>137</v>
      </c>
      <c r="E290" s="159" t="s">
        <v>479</v>
      </c>
      <c r="F290" s="160" t="s">
        <v>480</v>
      </c>
      <c r="G290" s="161" t="s">
        <v>407</v>
      </c>
      <c r="H290" s="162">
        <v>1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1.9460000000000002E-2</v>
      </c>
      <c r="T290" s="169">
        <f t="shared" si="33"/>
        <v>1.9460000000000002E-2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213</v>
      </c>
      <c r="AT290" s="170" t="s">
        <v>137</v>
      </c>
      <c r="AU290" s="170" t="s">
        <v>142</v>
      </c>
      <c r="AY290" s="17" t="s">
        <v>134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142</v>
      </c>
      <c r="BK290" s="171">
        <f t="shared" si="39"/>
        <v>0</v>
      </c>
      <c r="BL290" s="17" t="s">
        <v>213</v>
      </c>
      <c r="BM290" s="170" t="s">
        <v>481</v>
      </c>
    </row>
    <row r="291" spans="1:65" s="2" customFormat="1" ht="21.75" customHeight="1">
      <c r="A291" s="32"/>
      <c r="B291" s="157"/>
      <c r="C291" s="158" t="s">
        <v>482</v>
      </c>
      <c r="D291" s="158" t="s">
        <v>137</v>
      </c>
      <c r="E291" s="159" t="s">
        <v>483</v>
      </c>
      <c r="F291" s="160" t="s">
        <v>484</v>
      </c>
      <c r="G291" s="161" t="s">
        <v>407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1.375E-2</v>
      </c>
      <c r="R291" s="168">
        <f t="shared" si="32"/>
        <v>1.375E-2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213</v>
      </c>
      <c r="AT291" s="170" t="s">
        <v>137</v>
      </c>
      <c r="AU291" s="170" t="s">
        <v>142</v>
      </c>
      <c r="AY291" s="17" t="s">
        <v>134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142</v>
      </c>
      <c r="BK291" s="171">
        <f t="shared" si="39"/>
        <v>0</v>
      </c>
      <c r="BL291" s="17" t="s">
        <v>213</v>
      </c>
      <c r="BM291" s="170" t="s">
        <v>485</v>
      </c>
    </row>
    <row r="292" spans="1:65" s="2" customFormat="1" ht="16.5" customHeight="1">
      <c r="A292" s="32"/>
      <c r="B292" s="157"/>
      <c r="C292" s="158" t="s">
        <v>486</v>
      </c>
      <c r="D292" s="158" t="s">
        <v>137</v>
      </c>
      <c r="E292" s="159" t="s">
        <v>487</v>
      </c>
      <c r="F292" s="160" t="s">
        <v>488</v>
      </c>
      <c r="G292" s="161" t="s">
        <v>407</v>
      </c>
      <c r="H292" s="162">
        <v>1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0</v>
      </c>
      <c r="R292" s="168">
        <f t="shared" si="32"/>
        <v>0</v>
      </c>
      <c r="S292" s="168">
        <v>3.2899999999999999E-2</v>
      </c>
      <c r="T292" s="169">
        <f t="shared" si="33"/>
        <v>3.2899999999999999E-2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213</v>
      </c>
      <c r="AT292" s="170" t="s">
        <v>137</v>
      </c>
      <c r="AU292" s="170" t="s">
        <v>142</v>
      </c>
      <c r="AY292" s="17" t="s">
        <v>134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142</v>
      </c>
      <c r="BK292" s="171">
        <f t="shared" si="39"/>
        <v>0</v>
      </c>
      <c r="BL292" s="17" t="s">
        <v>213</v>
      </c>
      <c r="BM292" s="170" t="s">
        <v>489</v>
      </c>
    </row>
    <row r="293" spans="1:65" s="2" customFormat="1" ht="21.75" customHeight="1">
      <c r="A293" s="32"/>
      <c r="B293" s="157"/>
      <c r="C293" s="158" t="s">
        <v>490</v>
      </c>
      <c r="D293" s="158" t="s">
        <v>137</v>
      </c>
      <c r="E293" s="159" t="s">
        <v>491</v>
      </c>
      <c r="F293" s="160" t="s">
        <v>492</v>
      </c>
      <c r="G293" s="161" t="s">
        <v>407</v>
      </c>
      <c r="H293" s="162">
        <v>1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1.9990000000000001E-2</v>
      </c>
      <c r="R293" s="168">
        <f t="shared" si="32"/>
        <v>1.9990000000000001E-2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213</v>
      </c>
      <c r="AT293" s="170" t="s">
        <v>137</v>
      </c>
      <c r="AU293" s="170" t="s">
        <v>142</v>
      </c>
      <c r="AY293" s="17" t="s">
        <v>134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142</v>
      </c>
      <c r="BK293" s="171">
        <f t="shared" si="39"/>
        <v>0</v>
      </c>
      <c r="BL293" s="17" t="s">
        <v>213</v>
      </c>
      <c r="BM293" s="170" t="s">
        <v>493</v>
      </c>
    </row>
    <row r="294" spans="1:65" s="2" customFormat="1" ht="16.5" customHeight="1">
      <c r="A294" s="32"/>
      <c r="B294" s="157"/>
      <c r="C294" s="158" t="s">
        <v>494</v>
      </c>
      <c r="D294" s="158" t="s">
        <v>137</v>
      </c>
      <c r="E294" s="159" t="s">
        <v>495</v>
      </c>
      <c r="F294" s="160" t="s">
        <v>496</v>
      </c>
      <c r="G294" s="161" t="s">
        <v>203</v>
      </c>
      <c r="H294" s="162">
        <v>6</v>
      </c>
      <c r="I294" s="163"/>
      <c r="J294" s="164">
        <f t="shared" si="3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4.8999999999999998E-4</v>
      </c>
      <c r="T294" s="169">
        <f t="shared" si="33"/>
        <v>2.9399999999999999E-3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213</v>
      </c>
      <c r="AT294" s="170" t="s">
        <v>137</v>
      </c>
      <c r="AU294" s="170" t="s">
        <v>142</v>
      </c>
      <c r="AY294" s="17" t="s">
        <v>134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142</v>
      </c>
      <c r="BK294" s="171">
        <f t="shared" si="39"/>
        <v>0</v>
      </c>
      <c r="BL294" s="17" t="s">
        <v>213</v>
      </c>
      <c r="BM294" s="170" t="s">
        <v>497</v>
      </c>
    </row>
    <row r="295" spans="1:65" s="2" customFormat="1" ht="16.5" customHeight="1">
      <c r="A295" s="32"/>
      <c r="B295" s="157"/>
      <c r="C295" s="158" t="s">
        <v>498</v>
      </c>
      <c r="D295" s="158" t="s">
        <v>137</v>
      </c>
      <c r="E295" s="159" t="s">
        <v>499</v>
      </c>
      <c r="F295" s="160" t="s">
        <v>500</v>
      </c>
      <c r="G295" s="161" t="s">
        <v>407</v>
      </c>
      <c r="H295" s="162">
        <v>6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1.89E-3</v>
      </c>
      <c r="R295" s="168">
        <f t="shared" si="32"/>
        <v>1.1339999999999999E-2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213</v>
      </c>
      <c r="AT295" s="170" t="s">
        <v>137</v>
      </c>
      <c r="AU295" s="170" t="s">
        <v>142</v>
      </c>
      <c r="AY295" s="17" t="s">
        <v>134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142</v>
      </c>
      <c r="BK295" s="171">
        <f t="shared" si="39"/>
        <v>0</v>
      </c>
      <c r="BL295" s="17" t="s">
        <v>213</v>
      </c>
      <c r="BM295" s="170" t="s">
        <v>501</v>
      </c>
    </row>
    <row r="296" spans="1:65" s="2" customFormat="1" ht="16.5" customHeight="1">
      <c r="A296" s="32"/>
      <c r="B296" s="157"/>
      <c r="C296" s="158" t="s">
        <v>502</v>
      </c>
      <c r="D296" s="158" t="s">
        <v>137</v>
      </c>
      <c r="E296" s="159" t="s">
        <v>503</v>
      </c>
      <c r="F296" s="160" t="s">
        <v>504</v>
      </c>
      <c r="G296" s="161" t="s">
        <v>407</v>
      </c>
      <c r="H296" s="162">
        <v>2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1.56E-3</v>
      </c>
      <c r="T296" s="169">
        <f t="shared" si="33"/>
        <v>3.1199999999999999E-3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213</v>
      </c>
      <c r="AT296" s="170" t="s">
        <v>137</v>
      </c>
      <c r="AU296" s="170" t="s">
        <v>142</v>
      </c>
      <c r="AY296" s="17" t="s">
        <v>134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142</v>
      </c>
      <c r="BK296" s="171">
        <f t="shared" si="39"/>
        <v>0</v>
      </c>
      <c r="BL296" s="17" t="s">
        <v>213</v>
      </c>
      <c r="BM296" s="170" t="s">
        <v>505</v>
      </c>
    </row>
    <row r="297" spans="1:65" s="2" customFormat="1" ht="16.5" customHeight="1">
      <c r="A297" s="32"/>
      <c r="B297" s="157"/>
      <c r="C297" s="158" t="s">
        <v>506</v>
      </c>
      <c r="D297" s="158" t="s">
        <v>137</v>
      </c>
      <c r="E297" s="159" t="s">
        <v>507</v>
      </c>
      <c r="F297" s="160" t="s">
        <v>508</v>
      </c>
      <c r="G297" s="161" t="s">
        <v>407</v>
      </c>
      <c r="H297" s="162">
        <v>1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1.8E-3</v>
      </c>
      <c r="R297" s="168">
        <f t="shared" si="32"/>
        <v>1.8E-3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213</v>
      </c>
      <c r="AT297" s="170" t="s">
        <v>137</v>
      </c>
      <c r="AU297" s="170" t="s">
        <v>142</v>
      </c>
      <c r="AY297" s="17" t="s">
        <v>134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142</v>
      </c>
      <c r="BK297" s="171">
        <f t="shared" si="39"/>
        <v>0</v>
      </c>
      <c r="BL297" s="17" t="s">
        <v>213</v>
      </c>
      <c r="BM297" s="170" t="s">
        <v>509</v>
      </c>
    </row>
    <row r="298" spans="1:65" s="2" customFormat="1" ht="21.75" customHeight="1">
      <c r="A298" s="32"/>
      <c r="B298" s="157"/>
      <c r="C298" s="158" t="s">
        <v>510</v>
      </c>
      <c r="D298" s="158" t="s">
        <v>137</v>
      </c>
      <c r="E298" s="159" t="s">
        <v>511</v>
      </c>
      <c r="F298" s="160" t="s">
        <v>512</v>
      </c>
      <c r="G298" s="161" t="s">
        <v>407</v>
      </c>
      <c r="H298" s="162">
        <v>1</v>
      </c>
      <c r="I298" s="163"/>
      <c r="J298" s="164">
        <f t="shared" si="3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31"/>
        <v>0</v>
      </c>
      <c r="Q298" s="168">
        <v>1.9599999999999999E-3</v>
      </c>
      <c r="R298" s="168">
        <f t="shared" si="32"/>
        <v>1.9599999999999999E-3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213</v>
      </c>
      <c r="AT298" s="170" t="s">
        <v>137</v>
      </c>
      <c r="AU298" s="170" t="s">
        <v>142</v>
      </c>
      <c r="AY298" s="17" t="s">
        <v>134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142</v>
      </c>
      <c r="BK298" s="171">
        <f t="shared" si="39"/>
        <v>0</v>
      </c>
      <c r="BL298" s="17" t="s">
        <v>213</v>
      </c>
      <c r="BM298" s="170" t="s">
        <v>513</v>
      </c>
    </row>
    <row r="299" spans="1:65" s="2" customFormat="1" ht="21.75" customHeight="1">
      <c r="A299" s="32"/>
      <c r="B299" s="157"/>
      <c r="C299" s="158" t="s">
        <v>514</v>
      </c>
      <c r="D299" s="158" t="s">
        <v>137</v>
      </c>
      <c r="E299" s="159" t="s">
        <v>515</v>
      </c>
      <c r="F299" s="160" t="s">
        <v>516</v>
      </c>
      <c r="G299" s="161" t="s">
        <v>203</v>
      </c>
      <c r="H299" s="162">
        <v>1</v>
      </c>
      <c r="I299" s="163"/>
      <c r="J299" s="164">
        <f t="shared" si="3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31"/>
        <v>0</v>
      </c>
      <c r="Q299" s="168">
        <v>1.2800000000000001E-3</v>
      </c>
      <c r="R299" s="168">
        <f t="shared" si="32"/>
        <v>1.2800000000000001E-3</v>
      </c>
      <c r="S299" s="168">
        <v>0</v>
      </c>
      <c r="T299" s="169">
        <f t="shared" si="3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213</v>
      </c>
      <c r="AT299" s="170" t="s">
        <v>137</v>
      </c>
      <c r="AU299" s="170" t="s">
        <v>142</v>
      </c>
      <c r="AY299" s="17" t="s">
        <v>134</v>
      </c>
      <c r="BE299" s="171">
        <f t="shared" si="34"/>
        <v>0</v>
      </c>
      <c r="BF299" s="171">
        <f t="shared" si="35"/>
        <v>0</v>
      </c>
      <c r="BG299" s="171">
        <f t="shared" si="36"/>
        <v>0</v>
      </c>
      <c r="BH299" s="171">
        <f t="shared" si="37"/>
        <v>0</v>
      </c>
      <c r="BI299" s="171">
        <f t="shared" si="38"/>
        <v>0</v>
      </c>
      <c r="BJ299" s="17" t="s">
        <v>142</v>
      </c>
      <c r="BK299" s="171">
        <f t="shared" si="39"/>
        <v>0</v>
      </c>
      <c r="BL299" s="17" t="s">
        <v>213</v>
      </c>
      <c r="BM299" s="170" t="s">
        <v>517</v>
      </c>
    </row>
    <row r="300" spans="1:65" s="2" customFormat="1" ht="16.5" customHeight="1">
      <c r="A300" s="32"/>
      <c r="B300" s="157"/>
      <c r="C300" s="158" t="s">
        <v>518</v>
      </c>
      <c r="D300" s="158" t="s">
        <v>137</v>
      </c>
      <c r="E300" s="159" t="s">
        <v>519</v>
      </c>
      <c r="F300" s="160" t="s">
        <v>520</v>
      </c>
      <c r="G300" s="161" t="s">
        <v>203</v>
      </c>
      <c r="H300" s="162">
        <v>3</v>
      </c>
      <c r="I300" s="163"/>
      <c r="J300" s="164">
        <f t="shared" si="3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31"/>
        <v>0</v>
      </c>
      <c r="Q300" s="168">
        <v>1.3999999999999999E-4</v>
      </c>
      <c r="R300" s="168">
        <f t="shared" si="32"/>
        <v>4.1999999999999996E-4</v>
      </c>
      <c r="S300" s="168">
        <v>0</v>
      </c>
      <c r="T300" s="169">
        <f t="shared" si="3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213</v>
      </c>
      <c r="AT300" s="170" t="s">
        <v>137</v>
      </c>
      <c r="AU300" s="170" t="s">
        <v>142</v>
      </c>
      <c r="AY300" s="17" t="s">
        <v>134</v>
      </c>
      <c r="BE300" s="171">
        <f t="shared" si="34"/>
        <v>0</v>
      </c>
      <c r="BF300" s="171">
        <f t="shared" si="35"/>
        <v>0</v>
      </c>
      <c r="BG300" s="171">
        <f t="shared" si="36"/>
        <v>0</v>
      </c>
      <c r="BH300" s="171">
        <f t="shared" si="37"/>
        <v>0</v>
      </c>
      <c r="BI300" s="171">
        <f t="shared" si="38"/>
        <v>0</v>
      </c>
      <c r="BJ300" s="17" t="s">
        <v>142</v>
      </c>
      <c r="BK300" s="171">
        <f t="shared" si="39"/>
        <v>0</v>
      </c>
      <c r="BL300" s="17" t="s">
        <v>213</v>
      </c>
      <c r="BM300" s="170" t="s">
        <v>521</v>
      </c>
    </row>
    <row r="301" spans="1:65" s="2" customFormat="1" ht="21.75" customHeight="1">
      <c r="A301" s="32"/>
      <c r="B301" s="157"/>
      <c r="C301" s="196" t="s">
        <v>522</v>
      </c>
      <c r="D301" s="196" t="s">
        <v>206</v>
      </c>
      <c r="E301" s="197" t="s">
        <v>523</v>
      </c>
      <c r="F301" s="198" t="s">
        <v>524</v>
      </c>
      <c r="G301" s="199" t="s">
        <v>203</v>
      </c>
      <c r="H301" s="200">
        <v>1</v>
      </c>
      <c r="I301" s="201"/>
      <c r="J301" s="202">
        <f t="shared" si="3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31"/>
        <v>0</v>
      </c>
      <c r="Q301" s="168">
        <v>4.4000000000000002E-4</v>
      </c>
      <c r="R301" s="168">
        <f t="shared" si="32"/>
        <v>4.4000000000000002E-4</v>
      </c>
      <c r="S301" s="168">
        <v>0</v>
      </c>
      <c r="T301" s="169">
        <f t="shared" si="3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307</v>
      </c>
      <c r="AT301" s="170" t="s">
        <v>206</v>
      </c>
      <c r="AU301" s="170" t="s">
        <v>142</v>
      </c>
      <c r="AY301" s="17" t="s">
        <v>134</v>
      </c>
      <c r="BE301" s="171">
        <f t="shared" si="34"/>
        <v>0</v>
      </c>
      <c r="BF301" s="171">
        <f t="shared" si="35"/>
        <v>0</v>
      </c>
      <c r="BG301" s="171">
        <f t="shared" si="36"/>
        <v>0</v>
      </c>
      <c r="BH301" s="171">
        <f t="shared" si="37"/>
        <v>0</v>
      </c>
      <c r="BI301" s="171">
        <f t="shared" si="38"/>
        <v>0</v>
      </c>
      <c r="BJ301" s="17" t="s">
        <v>142</v>
      </c>
      <c r="BK301" s="171">
        <f t="shared" si="39"/>
        <v>0</v>
      </c>
      <c r="BL301" s="17" t="s">
        <v>213</v>
      </c>
      <c r="BM301" s="170" t="s">
        <v>525</v>
      </c>
    </row>
    <row r="302" spans="1:65" s="2" customFormat="1" ht="21.75" customHeight="1">
      <c r="A302" s="32"/>
      <c r="B302" s="157"/>
      <c r="C302" s="196" t="s">
        <v>526</v>
      </c>
      <c r="D302" s="196" t="s">
        <v>206</v>
      </c>
      <c r="E302" s="197" t="s">
        <v>527</v>
      </c>
      <c r="F302" s="198" t="s">
        <v>528</v>
      </c>
      <c r="G302" s="199" t="s">
        <v>203</v>
      </c>
      <c r="H302" s="200">
        <v>1</v>
      </c>
      <c r="I302" s="201"/>
      <c r="J302" s="202">
        <f t="shared" si="30"/>
        <v>0</v>
      </c>
      <c r="K302" s="203"/>
      <c r="L302" s="204"/>
      <c r="M302" s="205" t="s">
        <v>1</v>
      </c>
      <c r="N302" s="206" t="s">
        <v>42</v>
      </c>
      <c r="O302" s="58"/>
      <c r="P302" s="168">
        <f t="shared" si="31"/>
        <v>0</v>
      </c>
      <c r="Q302" s="168">
        <v>0</v>
      </c>
      <c r="R302" s="168">
        <f t="shared" si="32"/>
        <v>0</v>
      </c>
      <c r="S302" s="168">
        <v>0</v>
      </c>
      <c r="T302" s="169">
        <f t="shared" si="3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307</v>
      </c>
      <c r="AT302" s="170" t="s">
        <v>206</v>
      </c>
      <c r="AU302" s="170" t="s">
        <v>142</v>
      </c>
      <c r="AY302" s="17" t="s">
        <v>134</v>
      </c>
      <c r="BE302" s="171">
        <f t="shared" si="34"/>
        <v>0</v>
      </c>
      <c r="BF302" s="171">
        <f t="shared" si="35"/>
        <v>0</v>
      </c>
      <c r="BG302" s="171">
        <f t="shared" si="36"/>
        <v>0</v>
      </c>
      <c r="BH302" s="171">
        <f t="shared" si="37"/>
        <v>0</v>
      </c>
      <c r="BI302" s="171">
        <f t="shared" si="38"/>
        <v>0</v>
      </c>
      <c r="BJ302" s="17" t="s">
        <v>142</v>
      </c>
      <c r="BK302" s="171">
        <f t="shared" si="39"/>
        <v>0</v>
      </c>
      <c r="BL302" s="17" t="s">
        <v>213</v>
      </c>
      <c r="BM302" s="170" t="s">
        <v>529</v>
      </c>
    </row>
    <row r="303" spans="1:65" s="2" customFormat="1" ht="16.5" customHeight="1">
      <c r="A303" s="32"/>
      <c r="B303" s="157"/>
      <c r="C303" s="158" t="s">
        <v>530</v>
      </c>
      <c r="D303" s="158" t="s">
        <v>137</v>
      </c>
      <c r="E303" s="159" t="s">
        <v>531</v>
      </c>
      <c r="F303" s="160" t="s">
        <v>532</v>
      </c>
      <c r="G303" s="161" t="s">
        <v>203</v>
      </c>
      <c r="H303" s="162">
        <v>1</v>
      </c>
      <c r="I303" s="163"/>
      <c r="J303" s="164">
        <f t="shared" si="3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31"/>
        <v>0</v>
      </c>
      <c r="Q303" s="168">
        <v>3.1E-4</v>
      </c>
      <c r="R303" s="168">
        <f t="shared" si="32"/>
        <v>3.1E-4</v>
      </c>
      <c r="S303" s="168">
        <v>0</v>
      </c>
      <c r="T303" s="169">
        <f t="shared" si="3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213</v>
      </c>
      <c r="AT303" s="170" t="s">
        <v>137</v>
      </c>
      <c r="AU303" s="170" t="s">
        <v>142</v>
      </c>
      <c r="AY303" s="17" t="s">
        <v>134</v>
      </c>
      <c r="BE303" s="171">
        <f t="shared" si="34"/>
        <v>0</v>
      </c>
      <c r="BF303" s="171">
        <f t="shared" si="35"/>
        <v>0</v>
      </c>
      <c r="BG303" s="171">
        <f t="shared" si="36"/>
        <v>0</v>
      </c>
      <c r="BH303" s="171">
        <f t="shared" si="37"/>
        <v>0</v>
      </c>
      <c r="BI303" s="171">
        <f t="shared" si="38"/>
        <v>0</v>
      </c>
      <c r="BJ303" s="17" t="s">
        <v>142</v>
      </c>
      <c r="BK303" s="171">
        <f t="shared" si="39"/>
        <v>0</v>
      </c>
      <c r="BL303" s="17" t="s">
        <v>213</v>
      </c>
      <c r="BM303" s="170" t="s">
        <v>533</v>
      </c>
    </row>
    <row r="304" spans="1:65" s="2" customFormat="1" ht="21.75" customHeight="1">
      <c r="A304" s="32"/>
      <c r="B304" s="157"/>
      <c r="C304" s="158" t="s">
        <v>534</v>
      </c>
      <c r="D304" s="158" t="s">
        <v>137</v>
      </c>
      <c r="E304" s="159" t="s">
        <v>535</v>
      </c>
      <c r="F304" s="160" t="s">
        <v>536</v>
      </c>
      <c r="G304" s="161" t="s">
        <v>256</v>
      </c>
      <c r="H304" s="162">
        <v>6.5000000000000002E-2</v>
      </c>
      <c r="I304" s="163"/>
      <c r="J304" s="164">
        <f t="shared" si="3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31"/>
        <v>0</v>
      </c>
      <c r="Q304" s="168">
        <v>0</v>
      </c>
      <c r="R304" s="168">
        <f t="shared" si="32"/>
        <v>0</v>
      </c>
      <c r="S304" s="168">
        <v>0</v>
      </c>
      <c r="T304" s="169">
        <f t="shared" si="3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213</v>
      </c>
      <c r="AT304" s="170" t="s">
        <v>137</v>
      </c>
      <c r="AU304" s="170" t="s">
        <v>142</v>
      </c>
      <c r="AY304" s="17" t="s">
        <v>134</v>
      </c>
      <c r="BE304" s="171">
        <f t="shared" si="34"/>
        <v>0</v>
      </c>
      <c r="BF304" s="171">
        <f t="shared" si="35"/>
        <v>0</v>
      </c>
      <c r="BG304" s="171">
        <f t="shared" si="36"/>
        <v>0</v>
      </c>
      <c r="BH304" s="171">
        <f t="shared" si="37"/>
        <v>0</v>
      </c>
      <c r="BI304" s="171">
        <f t="shared" si="38"/>
        <v>0</v>
      </c>
      <c r="BJ304" s="17" t="s">
        <v>142</v>
      </c>
      <c r="BK304" s="171">
        <f t="shared" si="39"/>
        <v>0</v>
      </c>
      <c r="BL304" s="17" t="s">
        <v>213</v>
      </c>
      <c r="BM304" s="170" t="s">
        <v>537</v>
      </c>
    </row>
    <row r="305" spans="1:65" s="2" customFormat="1" ht="21.75" customHeight="1">
      <c r="A305" s="32"/>
      <c r="B305" s="157"/>
      <c r="C305" s="158" t="s">
        <v>538</v>
      </c>
      <c r="D305" s="158" t="s">
        <v>137</v>
      </c>
      <c r="E305" s="159" t="s">
        <v>539</v>
      </c>
      <c r="F305" s="160" t="s">
        <v>540</v>
      </c>
      <c r="G305" s="161" t="s">
        <v>256</v>
      </c>
      <c r="H305" s="162">
        <v>6.5000000000000002E-2</v>
      </c>
      <c r="I305" s="163"/>
      <c r="J305" s="164">
        <f t="shared" si="3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31"/>
        <v>0</v>
      </c>
      <c r="Q305" s="168">
        <v>0</v>
      </c>
      <c r="R305" s="168">
        <f t="shared" si="32"/>
        <v>0</v>
      </c>
      <c r="S305" s="168">
        <v>0</v>
      </c>
      <c r="T305" s="169">
        <f t="shared" si="3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213</v>
      </c>
      <c r="AT305" s="170" t="s">
        <v>137</v>
      </c>
      <c r="AU305" s="170" t="s">
        <v>142</v>
      </c>
      <c r="AY305" s="17" t="s">
        <v>134</v>
      </c>
      <c r="BE305" s="171">
        <f t="shared" si="34"/>
        <v>0</v>
      </c>
      <c r="BF305" s="171">
        <f t="shared" si="35"/>
        <v>0</v>
      </c>
      <c r="BG305" s="171">
        <f t="shared" si="36"/>
        <v>0</v>
      </c>
      <c r="BH305" s="171">
        <f t="shared" si="37"/>
        <v>0</v>
      </c>
      <c r="BI305" s="171">
        <f t="shared" si="38"/>
        <v>0</v>
      </c>
      <c r="BJ305" s="17" t="s">
        <v>142</v>
      </c>
      <c r="BK305" s="171">
        <f t="shared" si="39"/>
        <v>0</v>
      </c>
      <c r="BL305" s="17" t="s">
        <v>213</v>
      </c>
      <c r="BM305" s="170" t="s">
        <v>541</v>
      </c>
    </row>
    <row r="306" spans="1:65" s="2" customFormat="1" ht="33" customHeight="1">
      <c r="A306" s="32"/>
      <c r="B306" s="157"/>
      <c r="C306" s="158" t="s">
        <v>542</v>
      </c>
      <c r="D306" s="158" t="s">
        <v>137</v>
      </c>
      <c r="E306" s="159" t="s">
        <v>543</v>
      </c>
      <c r="F306" s="160" t="s">
        <v>544</v>
      </c>
      <c r="G306" s="161" t="s">
        <v>545</v>
      </c>
      <c r="H306" s="162">
        <v>1</v>
      </c>
      <c r="I306" s="163"/>
      <c r="J306" s="164">
        <f t="shared" si="3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31"/>
        <v>0</v>
      </c>
      <c r="Q306" s="168">
        <v>0</v>
      </c>
      <c r="R306" s="168">
        <f t="shared" si="32"/>
        <v>0</v>
      </c>
      <c r="S306" s="168">
        <v>0</v>
      </c>
      <c r="T306" s="169">
        <f t="shared" si="3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213</v>
      </c>
      <c r="AT306" s="170" t="s">
        <v>137</v>
      </c>
      <c r="AU306" s="170" t="s">
        <v>142</v>
      </c>
      <c r="AY306" s="17" t="s">
        <v>134</v>
      </c>
      <c r="BE306" s="171">
        <f t="shared" si="34"/>
        <v>0</v>
      </c>
      <c r="BF306" s="171">
        <f t="shared" si="35"/>
        <v>0</v>
      </c>
      <c r="BG306" s="171">
        <f t="shared" si="36"/>
        <v>0</v>
      </c>
      <c r="BH306" s="171">
        <f t="shared" si="37"/>
        <v>0</v>
      </c>
      <c r="BI306" s="171">
        <f t="shared" si="38"/>
        <v>0</v>
      </c>
      <c r="BJ306" s="17" t="s">
        <v>142</v>
      </c>
      <c r="BK306" s="171">
        <f t="shared" si="39"/>
        <v>0</v>
      </c>
      <c r="BL306" s="17" t="s">
        <v>213</v>
      </c>
      <c r="BM306" s="170" t="s">
        <v>546</v>
      </c>
    </row>
    <row r="307" spans="1:65" s="12" customFormat="1" ht="22.9" customHeight="1">
      <c r="B307" s="144"/>
      <c r="D307" s="145" t="s">
        <v>75</v>
      </c>
      <c r="E307" s="155" t="s">
        <v>547</v>
      </c>
      <c r="F307" s="155" t="s">
        <v>548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SUM(P308:P310)</f>
        <v>0</v>
      </c>
      <c r="Q307" s="150"/>
      <c r="R307" s="151">
        <f>SUM(R308:R310)</f>
        <v>1.2E-2</v>
      </c>
      <c r="S307" s="150"/>
      <c r="T307" s="152">
        <f>SUM(T308:T310)</f>
        <v>0</v>
      </c>
      <c r="AR307" s="145" t="s">
        <v>142</v>
      </c>
      <c r="AT307" s="153" t="s">
        <v>75</v>
      </c>
      <c r="AU307" s="153" t="s">
        <v>81</v>
      </c>
      <c r="AY307" s="145" t="s">
        <v>134</v>
      </c>
      <c r="BK307" s="154">
        <f>SUM(BK308:BK310)</f>
        <v>0</v>
      </c>
    </row>
    <row r="308" spans="1:65" s="2" customFormat="1" ht="21.75" customHeight="1">
      <c r="A308" s="32"/>
      <c r="B308" s="157"/>
      <c r="C308" s="158" t="s">
        <v>549</v>
      </c>
      <c r="D308" s="158" t="s">
        <v>137</v>
      </c>
      <c r="E308" s="159" t="s">
        <v>550</v>
      </c>
      <c r="F308" s="160" t="s">
        <v>551</v>
      </c>
      <c r="G308" s="161" t="s">
        <v>407</v>
      </c>
      <c r="H308" s="162">
        <v>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1.2E-2</v>
      </c>
      <c r="R308" s="168">
        <f>Q308*H308</f>
        <v>1.2E-2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213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213</v>
      </c>
      <c r="BM308" s="170" t="s">
        <v>552</v>
      </c>
    </row>
    <row r="309" spans="1:65" s="2" customFormat="1" ht="21.75" customHeight="1">
      <c r="A309" s="32"/>
      <c r="B309" s="157"/>
      <c r="C309" s="158" t="s">
        <v>553</v>
      </c>
      <c r="D309" s="158" t="s">
        <v>137</v>
      </c>
      <c r="E309" s="159" t="s">
        <v>554</v>
      </c>
      <c r="F309" s="160" t="s">
        <v>555</v>
      </c>
      <c r="G309" s="161" t="s">
        <v>256</v>
      </c>
      <c r="H309" s="162">
        <v>1.2E-2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213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213</v>
      </c>
      <c r="BM309" s="170" t="s">
        <v>556</v>
      </c>
    </row>
    <row r="310" spans="1:65" s="2" customFormat="1" ht="21.75" customHeight="1">
      <c r="A310" s="32"/>
      <c r="B310" s="157"/>
      <c r="C310" s="158" t="s">
        <v>557</v>
      </c>
      <c r="D310" s="158" t="s">
        <v>137</v>
      </c>
      <c r="E310" s="159" t="s">
        <v>558</v>
      </c>
      <c r="F310" s="160" t="s">
        <v>559</v>
      </c>
      <c r="G310" s="161" t="s">
        <v>256</v>
      </c>
      <c r="H310" s="162">
        <v>1.2E-2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213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213</v>
      </c>
      <c r="BM310" s="170" t="s">
        <v>560</v>
      </c>
    </row>
    <row r="311" spans="1:65" s="12" customFormat="1" ht="22.9" customHeight="1">
      <c r="B311" s="144"/>
      <c r="D311" s="145" t="s">
        <v>75</v>
      </c>
      <c r="E311" s="155" t="s">
        <v>561</v>
      </c>
      <c r="F311" s="155" t="s">
        <v>562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SUM(P312:P331)</f>
        <v>0</v>
      </c>
      <c r="Q311" s="150"/>
      <c r="R311" s="151">
        <f>SUM(R312:R331)</f>
        <v>3.8470000000000004E-2</v>
      </c>
      <c r="S311" s="150"/>
      <c r="T311" s="152">
        <f>SUM(T312:T331)</f>
        <v>5.7250000000000002E-2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SUM(BK312:BK331)</f>
        <v>0</v>
      </c>
    </row>
    <row r="312" spans="1:65" s="2" customFormat="1" ht="16.5" customHeight="1">
      <c r="A312" s="32"/>
      <c r="B312" s="157"/>
      <c r="C312" s="158" t="s">
        <v>563</v>
      </c>
      <c r="D312" s="158" t="s">
        <v>137</v>
      </c>
      <c r="E312" s="159" t="s">
        <v>564</v>
      </c>
      <c r="F312" s="160" t="s">
        <v>565</v>
      </c>
      <c r="G312" s="161" t="s">
        <v>203</v>
      </c>
      <c r="H312" s="162">
        <v>2</v>
      </c>
      <c r="I312" s="163"/>
      <c r="J312" s="164">
        <f t="shared" ref="J312:J331" si="40"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 t="shared" ref="P312:P331" si="41">O312*H312</f>
        <v>0</v>
      </c>
      <c r="Q312" s="168">
        <v>0</v>
      </c>
      <c r="R312" s="168">
        <f t="shared" ref="R312:R331" si="42">Q312*H312</f>
        <v>0</v>
      </c>
      <c r="S312" s="168">
        <v>0</v>
      </c>
      <c r="T312" s="169">
        <f t="shared" ref="T312:T331" si="43"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213</v>
      </c>
      <c r="AT312" s="170" t="s">
        <v>137</v>
      </c>
      <c r="AU312" s="170" t="s">
        <v>142</v>
      </c>
      <c r="AY312" s="17" t="s">
        <v>134</v>
      </c>
      <c r="BE312" s="171">
        <f t="shared" ref="BE312:BE331" si="44">IF(N312="základní",J312,0)</f>
        <v>0</v>
      </c>
      <c r="BF312" s="171">
        <f t="shared" ref="BF312:BF331" si="45">IF(N312="snížená",J312,0)</f>
        <v>0</v>
      </c>
      <c r="BG312" s="171">
        <f t="shared" ref="BG312:BG331" si="46">IF(N312="zákl. přenesená",J312,0)</f>
        <v>0</v>
      </c>
      <c r="BH312" s="171">
        <f t="shared" ref="BH312:BH331" si="47">IF(N312="sníž. přenesená",J312,0)</f>
        <v>0</v>
      </c>
      <c r="BI312" s="171">
        <f t="shared" ref="BI312:BI331" si="48">IF(N312="nulová",J312,0)</f>
        <v>0</v>
      </c>
      <c r="BJ312" s="17" t="s">
        <v>142</v>
      </c>
      <c r="BK312" s="171">
        <f t="shared" ref="BK312:BK331" si="49">ROUND(I312*H312,2)</f>
        <v>0</v>
      </c>
      <c r="BL312" s="17" t="s">
        <v>213</v>
      </c>
      <c r="BM312" s="170" t="s">
        <v>566</v>
      </c>
    </row>
    <row r="313" spans="1:65" s="2" customFormat="1" ht="21.75" customHeight="1">
      <c r="A313" s="32"/>
      <c r="B313" s="157"/>
      <c r="C313" s="196" t="s">
        <v>567</v>
      </c>
      <c r="D313" s="196" t="s">
        <v>206</v>
      </c>
      <c r="E313" s="197" t="s">
        <v>568</v>
      </c>
      <c r="F313" s="198" t="s">
        <v>569</v>
      </c>
      <c r="G313" s="199" t="s">
        <v>203</v>
      </c>
      <c r="H313" s="200">
        <v>2</v>
      </c>
      <c r="I313" s="201"/>
      <c r="J313" s="202">
        <f t="shared" si="40"/>
        <v>0</v>
      </c>
      <c r="K313" s="203"/>
      <c r="L313" s="204"/>
      <c r="M313" s="205" t="s">
        <v>1</v>
      </c>
      <c r="N313" s="206" t="s">
        <v>42</v>
      </c>
      <c r="O313" s="58"/>
      <c r="P313" s="168">
        <f t="shared" si="41"/>
        <v>0</v>
      </c>
      <c r="Q313" s="168">
        <v>2.0000000000000002E-5</v>
      </c>
      <c r="R313" s="168">
        <f t="shared" si="42"/>
        <v>4.0000000000000003E-5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307</v>
      </c>
      <c r="AT313" s="170" t="s">
        <v>206</v>
      </c>
      <c r="AU313" s="170" t="s">
        <v>142</v>
      </c>
      <c r="AY313" s="17" t="s">
        <v>134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142</v>
      </c>
      <c r="BK313" s="171">
        <f t="shared" si="49"/>
        <v>0</v>
      </c>
      <c r="BL313" s="17" t="s">
        <v>213</v>
      </c>
      <c r="BM313" s="170" t="s">
        <v>570</v>
      </c>
    </row>
    <row r="314" spans="1:65" s="2" customFormat="1" ht="21.75" customHeight="1">
      <c r="A314" s="32"/>
      <c r="B314" s="157"/>
      <c r="C314" s="158" t="s">
        <v>571</v>
      </c>
      <c r="D314" s="158" t="s">
        <v>137</v>
      </c>
      <c r="E314" s="159" t="s">
        <v>572</v>
      </c>
      <c r="F314" s="160" t="s">
        <v>573</v>
      </c>
      <c r="G314" s="161" t="s">
        <v>322</v>
      </c>
      <c r="H314" s="162">
        <v>80</v>
      </c>
      <c r="I314" s="163"/>
      <c r="J314" s="164">
        <f t="shared" si="40"/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si="41"/>
        <v>0</v>
      </c>
      <c r="Q314" s="168">
        <v>0</v>
      </c>
      <c r="R314" s="168">
        <f t="shared" si="42"/>
        <v>0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213</v>
      </c>
      <c r="AT314" s="170" t="s">
        <v>137</v>
      </c>
      <c r="AU314" s="170" t="s">
        <v>142</v>
      </c>
      <c r="AY314" s="17" t="s">
        <v>134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142</v>
      </c>
      <c r="BK314" s="171">
        <f t="shared" si="49"/>
        <v>0</v>
      </c>
      <c r="BL314" s="17" t="s">
        <v>213</v>
      </c>
      <c r="BM314" s="170" t="s">
        <v>574</v>
      </c>
    </row>
    <row r="315" spans="1:65" s="2" customFormat="1" ht="16.5" customHeight="1">
      <c r="A315" s="32"/>
      <c r="B315" s="157"/>
      <c r="C315" s="196" t="s">
        <v>575</v>
      </c>
      <c r="D315" s="196" t="s">
        <v>206</v>
      </c>
      <c r="E315" s="197" t="s">
        <v>576</v>
      </c>
      <c r="F315" s="198" t="s">
        <v>577</v>
      </c>
      <c r="G315" s="199" t="s">
        <v>322</v>
      </c>
      <c r="H315" s="200">
        <v>40</v>
      </c>
      <c r="I315" s="201"/>
      <c r="J315" s="202">
        <f t="shared" si="4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41"/>
        <v>0</v>
      </c>
      <c r="Q315" s="168">
        <v>1.7000000000000001E-4</v>
      </c>
      <c r="R315" s="168">
        <f t="shared" si="42"/>
        <v>6.8000000000000005E-3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307</v>
      </c>
      <c r="AT315" s="170" t="s">
        <v>206</v>
      </c>
      <c r="AU315" s="170" t="s">
        <v>142</v>
      </c>
      <c r="AY315" s="17" t="s">
        <v>134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142</v>
      </c>
      <c r="BK315" s="171">
        <f t="shared" si="49"/>
        <v>0</v>
      </c>
      <c r="BL315" s="17" t="s">
        <v>213</v>
      </c>
      <c r="BM315" s="170" t="s">
        <v>578</v>
      </c>
    </row>
    <row r="316" spans="1:65" s="2" customFormat="1" ht="16.5" customHeight="1">
      <c r="A316" s="32"/>
      <c r="B316" s="157"/>
      <c r="C316" s="196" t="s">
        <v>579</v>
      </c>
      <c r="D316" s="196" t="s">
        <v>206</v>
      </c>
      <c r="E316" s="197" t="s">
        <v>580</v>
      </c>
      <c r="F316" s="198" t="s">
        <v>581</v>
      </c>
      <c r="G316" s="199" t="s">
        <v>322</v>
      </c>
      <c r="H316" s="200">
        <v>5</v>
      </c>
      <c r="I316" s="201"/>
      <c r="J316" s="202">
        <f t="shared" si="4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41"/>
        <v>0</v>
      </c>
      <c r="Q316" s="168">
        <v>2.7999999999999998E-4</v>
      </c>
      <c r="R316" s="168">
        <f t="shared" si="42"/>
        <v>1.3999999999999998E-3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307</v>
      </c>
      <c r="AT316" s="170" t="s">
        <v>206</v>
      </c>
      <c r="AU316" s="170" t="s">
        <v>142</v>
      </c>
      <c r="AY316" s="17" t="s">
        <v>134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142</v>
      </c>
      <c r="BK316" s="171">
        <f t="shared" si="49"/>
        <v>0</v>
      </c>
      <c r="BL316" s="17" t="s">
        <v>213</v>
      </c>
      <c r="BM316" s="170" t="s">
        <v>582</v>
      </c>
    </row>
    <row r="317" spans="1:65" s="2" customFormat="1" ht="21.75" customHeight="1">
      <c r="A317" s="32"/>
      <c r="B317" s="157"/>
      <c r="C317" s="158" t="s">
        <v>583</v>
      </c>
      <c r="D317" s="158" t="s">
        <v>137</v>
      </c>
      <c r="E317" s="159" t="s">
        <v>584</v>
      </c>
      <c r="F317" s="160" t="s">
        <v>585</v>
      </c>
      <c r="G317" s="161" t="s">
        <v>203</v>
      </c>
      <c r="H317" s="162">
        <v>1</v>
      </c>
      <c r="I317" s="163"/>
      <c r="J317" s="164">
        <f t="shared" si="40"/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si="41"/>
        <v>0</v>
      </c>
      <c r="Q317" s="168">
        <v>0</v>
      </c>
      <c r="R317" s="168">
        <f t="shared" si="42"/>
        <v>0</v>
      </c>
      <c r="S317" s="168">
        <v>0</v>
      </c>
      <c r="T317" s="169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213</v>
      </c>
      <c r="AT317" s="170" t="s">
        <v>137</v>
      </c>
      <c r="AU317" s="170" t="s">
        <v>142</v>
      </c>
      <c r="AY317" s="17" t="s">
        <v>134</v>
      </c>
      <c r="BE317" s="171">
        <f t="shared" si="44"/>
        <v>0</v>
      </c>
      <c r="BF317" s="171">
        <f t="shared" si="45"/>
        <v>0</v>
      </c>
      <c r="BG317" s="171">
        <f t="shared" si="46"/>
        <v>0</v>
      </c>
      <c r="BH317" s="171">
        <f t="shared" si="47"/>
        <v>0</v>
      </c>
      <c r="BI317" s="171">
        <f t="shared" si="48"/>
        <v>0</v>
      </c>
      <c r="BJ317" s="17" t="s">
        <v>142</v>
      </c>
      <c r="BK317" s="171">
        <f t="shared" si="49"/>
        <v>0</v>
      </c>
      <c r="BL317" s="17" t="s">
        <v>213</v>
      </c>
      <c r="BM317" s="170" t="s">
        <v>586</v>
      </c>
    </row>
    <row r="318" spans="1:65" s="2" customFormat="1" ht="21.75" customHeight="1">
      <c r="A318" s="32"/>
      <c r="B318" s="157"/>
      <c r="C318" s="196" t="s">
        <v>587</v>
      </c>
      <c r="D318" s="196" t="s">
        <v>206</v>
      </c>
      <c r="E318" s="197" t="s">
        <v>588</v>
      </c>
      <c r="F318" s="198" t="s">
        <v>589</v>
      </c>
      <c r="G318" s="199" t="s">
        <v>203</v>
      </c>
      <c r="H318" s="200">
        <v>1</v>
      </c>
      <c r="I318" s="201"/>
      <c r="J318" s="202">
        <f t="shared" si="4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41"/>
        <v>0</v>
      </c>
      <c r="Q318" s="168">
        <v>1.6899999999999998E-2</v>
      </c>
      <c r="R318" s="168">
        <f t="shared" si="42"/>
        <v>1.6899999999999998E-2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307</v>
      </c>
      <c r="AT318" s="170" t="s">
        <v>206</v>
      </c>
      <c r="AU318" s="170" t="s">
        <v>142</v>
      </c>
      <c r="AY318" s="17" t="s">
        <v>134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142</v>
      </c>
      <c r="BK318" s="171">
        <f t="shared" si="49"/>
        <v>0</v>
      </c>
      <c r="BL318" s="17" t="s">
        <v>213</v>
      </c>
      <c r="BM318" s="170" t="s">
        <v>590</v>
      </c>
    </row>
    <row r="319" spans="1:65" s="2" customFormat="1" ht="21.75" customHeight="1">
      <c r="A319" s="32"/>
      <c r="B319" s="157"/>
      <c r="C319" s="158" t="s">
        <v>591</v>
      </c>
      <c r="D319" s="158" t="s">
        <v>137</v>
      </c>
      <c r="E319" s="159" t="s">
        <v>592</v>
      </c>
      <c r="F319" s="160" t="s">
        <v>593</v>
      </c>
      <c r="G319" s="161" t="s">
        <v>203</v>
      </c>
      <c r="H319" s="162">
        <v>4</v>
      </c>
      <c r="I319" s="163"/>
      <c r="J319" s="164">
        <f t="shared" si="4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41"/>
        <v>0</v>
      </c>
      <c r="Q319" s="168">
        <v>0</v>
      </c>
      <c r="R319" s="168">
        <f t="shared" si="42"/>
        <v>0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213</v>
      </c>
      <c r="AT319" s="170" t="s">
        <v>137</v>
      </c>
      <c r="AU319" s="170" t="s">
        <v>142</v>
      </c>
      <c r="AY319" s="17" t="s">
        <v>134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142</v>
      </c>
      <c r="BK319" s="171">
        <f t="shared" si="49"/>
        <v>0</v>
      </c>
      <c r="BL319" s="17" t="s">
        <v>213</v>
      </c>
      <c r="BM319" s="170" t="s">
        <v>594</v>
      </c>
    </row>
    <row r="320" spans="1:65" s="2" customFormat="1" ht="21.75" customHeight="1">
      <c r="A320" s="32"/>
      <c r="B320" s="157"/>
      <c r="C320" s="196" t="s">
        <v>595</v>
      </c>
      <c r="D320" s="196" t="s">
        <v>206</v>
      </c>
      <c r="E320" s="197" t="s">
        <v>596</v>
      </c>
      <c r="F320" s="198" t="s">
        <v>597</v>
      </c>
      <c r="G320" s="199" t="s">
        <v>203</v>
      </c>
      <c r="H320" s="200">
        <v>4</v>
      </c>
      <c r="I320" s="201"/>
      <c r="J320" s="202">
        <f t="shared" si="4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41"/>
        <v>0</v>
      </c>
      <c r="Q320" s="168">
        <v>1E-4</v>
      </c>
      <c r="R320" s="168">
        <f t="shared" si="42"/>
        <v>4.0000000000000002E-4</v>
      </c>
      <c r="S320" s="168">
        <v>0</v>
      </c>
      <c r="T320" s="169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307</v>
      </c>
      <c r="AT320" s="170" t="s">
        <v>206</v>
      </c>
      <c r="AU320" s="170" t="s">
        <v>142</v>
      </c>
      <c r="AY320" s="17" t="s">
        <v>134</v>
      </c>
      <c r="BE320" s="171">
        <f t="shared" si="44"/>
        <v>0</v>
      </c>
      <c r="BF320" s="171">
        <f t="shared" si="45"/>
        <v>0</v>
      </c>
      <c r="BG320" s="171">
        <f t="shared" si="46"/>
        <v>0</v>
      </c>
      <c r="BH320" s="171">
        <f t="shared" si="47"/>
        <v>0</v>
      </c>
      <c r="BI320" s="171">
        <f t="shared" si="48"/>
        <v>0</v>
      </c>
      <c r="BJ320" s="17" t="s">
        <v>142</v>
      </c>
      <c r="BK320" s="171">
        <f t="shared" si="49"/>
        <v>0</v>
      </c>
      <c r="BL320" s="17" t="s">
        <v>213</v>
      </c>
      <c r="BM320" s="170" t="s">
        <v>598</v>
      </c>
    </row>
    <row r="321" spans="1:65" s="2" customFormat="1" ht="21.75" customHeight="1">
      <c r="A321" s="32"/>
      <c r="B321" s="157"/>
      <c r="C321" s="158" t="s">
        <v>599</v>
      </c>
      <c r="D321" s="158" t="s">
        <v>137</v>
      </c>
      <c r="E321" s="159" t="s">
        <v>600</v>
      </c>
      <c r="F321" s="160" t="s">
        <v>601</v>
      </c>
      <c r="G321" s="161" t="s">
        <v>203</v>
      </c>
      <c r="H321" s="162">
        <v>8</v>
      </c>
      <c r="I321" s="163"/>
      <c r="J321" s="164">
        <f t="shared" si="4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41"/>
        <v>0</v>
      </c>
      <c r="Q321" s="168">
        <v>0</v>
      </c>
      <c r="R321" s="168">
        <f t="shared" si="42"/>
        <v>0</v>
      </c>
      <c r="S321" s="168">
        <v>0</v>
      </c>
      <c r="T321" s="169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213</v>
      </c>
      <c r="AT321" s="170" t="s">
        <v>137</v>
      </c>
      <c r="AU321" s="170" t="s">
        <v>142</v>
      </c>
      <c r="AY321" s="17" t="s">
        <v>134</v>
      </c>
      <c r="BE321" s="171">
        <f t="shared" si="44"/>
        <v>0</v>
      </c>
      <c r="BF321" s="171">
        <f t="shared" si="45"/>
        <v>0</v>
      </c>
      <c r="BG321" s="171">
        <f t="shared" si="46"/>
        <v>0</v>
      </c>
      <c r="BH321" s="171">
        <f t="shared" si="47"/>
        <v>0</v>
      </c>
      <c r="BI321" s="171">
        <f t="shared" si="48"/>
        <v>0</v>
      </c>
      <c r="BJ321" s="17" t="s">
        <v>142</v>
      </c>
      <c r="BK321" s="171">
        <f t="shared" si="49"/>
        <v>0</v>
      </c>
      <c r="BL321" s="17" t="s">
        <v>213</v>
      </c>
      <c r="BM321" s="170" t="s">
        <v>602</v>
      </c>
    </row>
    <row r="322" spans="1:65" s="2" customFormat="1" ht="16.5" customHeight="1">
      <c r="A322" s="32"/>
      <c r="B322" s="157"/>
      <c r="C322" s="196" t="s">
        <v>603</v>
      </c>
      <c r="D322" s="196" t="s">
        <v>206</v>
      </c>
      <c r="E322" s="197" t="s">
        <v>604</v>
      </c>
      <c r="F322" s="198" t="s">
        <v>605</v>
      </c>
      <c r="G322" s="199" t="s">
        <v>203</v>
      </c>
      <c r="H322" s="200">
        <v>8</v>
      </c>
      <c r="I322" s="201"/>
      <c r="J322" s="202">
        <f t="shared" si="4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41"/>
        <v>0</v>
      </c>
      <c r="Q322" s="168">
        <v>2.7E-4</v>
      </c>
      <c r="R322" s="168">
        <f t="shared" si="42"/>
        <v>2.16E-3</v>
      </c>
      <c r="S322" s="168">
        <v>0</v>
      </c>
      <c r="T322" s="169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307</v>
      </c>
      <c r="AT322" s="170" t="s">
        <v>206</v>
      </c>
      <c r="AU322" s="170" t="s">
        <v>142</v>
      </c>
      <c r="AY322" s="17" t="s">
        <v>134</v>
      </c>
      <c r="BE322" s="171">
        <f t="shared" si="44"/>
        <v>0</v>
      </c>
      <c r="BF322" s="171">
        <f t="shared" si="45"/>
        <v>0</v>
      </c>
      <c r="BG322" s="171">
        <f t="shared" si="46"/>
        <v>0</v>
      </c>
      <c r="BH322" s="171">
        <f t="shared" si="47"/>
        <v>0</v>
      </c>
      <c r="BI322" s="171">
        <f t="shared" si="48"/>
        <v>0</v>
      </c>
      <c r="BJ322" s="17" t="s">
        <v>142</v>
      </c>
      <c r="BK322" s="171">
        <f t="shared" si="49"/>
        <v>0</v>
      </c>
      <c r="BL322" s="17" t="s">
        <v>213</v>
      </c>
      <c r="BM322" s="170" t="s">
        <v>606</v>
      </c>
    </row>
    <row r="323" spans="1:65" s="2" customFormat="1" ht="21.75" customHeight="1">
      <c r="A323" s="32"/>
      <c r="B323" s="157"/>
      <c r="C323" s="158" t="s">
        <v>607</v>
      </c>
      <c r="D323" s="158" t="s">
        <v>137</v>
      </c>
      <c r="E323" s="159" t="s">
        <v>608</v>
      </c>
      <c r="F323" s="160" t="s">
        <v>609</v>
      </c>
      <c r="G323" s="161" t="s">
        <v>203</v>
      </c>
      <c r="H323" s="162">
        <v>4</v>
      </c>
      <c r="I323" s="163"/>
      <c r="J323" s="164">
        <f t="shared" si="4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41"/>
        <v>0</v>
      </c>
      <c r="Q323" s="168">
        <v>0</v>
      </c>
      <c r="R323" s="168">
        <f t="shared" si="42"/>
        <v>0</v>
      </c>
      <c r="S323" s="168">
        <v>0</v>
      </c>
      <c r="T323" s="169">
        <f t="shared" si="4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213</v>
      </c>
      <c r="AT323" s="170" t="s">
        <v>137</v>
      </c>
      <c r="AU323" s="170" t="s">
        <v>142</v>
      </c>
      <c r="AY323" s="17" t="s">
        <v>134</v>
      </c>
      <c r="BE323" s="171">
        <f t="shared" si="44"/>
        <v>0</v>
      </c>
      <c r="BF323" s="171">
        <f t="shared" si="45"/>
        <v>0</v>
      </c>
      <c r="BG323" s="171">
        <f t="shared" si="46"/>
        <v>0</v>
      </c>
      <c r="BH323" s="171">
        <f t="shared" si="47"/>
        <v>0</v>
      </c>
      <c r="BI323" s="171">
        <f t="shared" si="48"/>
        <v>0</v>
      </c>
      <c r="BJ323" s="17" t="s">
        <v>142</v>
      </c>
      <c r="BK323" s="171">
        <f t="shared" si="49"/>
        <v>0</v>
      </c>
      <c r="BL323" s="17" t="s">
        <v>213</v>
      </c>
      <c r="BM323" s="170" t="s">
        <v>610</v>
      </c>
    </row>
    <row r="324" spans="1:65" s="2" customFormat="1" ht="16.5" customHeight="1">
      <c r="A324" s="32"/>
      <c r="B324" s="157"/>
      <c r="C324" s="196" t="s">
        <v>611</v>
      </c>
      <c r="D324" s="196" t="s">
        <v>206</v>
      </c>
      <c r="E324" s="197" t="s">
        <v>612</v>
      </c>
      <c r="F324" s="198" t="s">
        <v>613</v>
      </c>
      <c r="G324" s="199" t="s">
        <v>203</v>
      </c>
      <c r="H324" s="200">
        <v>2</v>
      </c>
      <c r="I324" s="201"/>
      <c r="J324" s="202">
        <f t="shared" si="4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41"/>
        <v>0</v>
      </c>
      <c r="Q324" s="168">
        <v>8.0000000000000004E-4</v>
      </c>
      <c r="R324" s="168">
        <f t="shared" si="42"/>
        <v>1.6000000000000001E-3</v>
      </c>
      <c r="S324" s="168">
        <v>0</v>
      </c>
      <c r="T324" s="169">
        <f t="shared" si="4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307</v>
      </c>
      <c r="AT324" s="170" t="s">
        <v>206</v>
      </c>
      <c r="AU324" s="170" t="s">
        <v>142</v>
      </c>
      <c r="AY324" s="17" t="s">
        <v>134</v>
      </c>
      <c r="BE324" s="171">
        <f t="shared" si="44"/>
        <v>0</v>
      </c>
      <c r="BF324" s="171">
        <f t="shared" si="45"/>
        <v>0</v>
      </c>
      <c r="BG324" s="171">
        <f t="shared" si="46"/>
        <v>0</v>
      </c>
      <c r="BH324" s="171">
        <f t="shared" si="47"/>
        <v>0</v>
      </c>
      <c r="BI324" s="171">
        <f t="shared" si="48"/>
        <v>0</v>
      </c>
      <c r="BJ324" s="17" t="s">
        <v>142</v>
      </c>
      <c r="BK324" s="171">
        <f t="shared" si="49"/>
        <v>0</v>
      </c>
      <c r="BL324" s="17" t="s">
        <v>213</v>
      </c>
      <c r="BM324" s="170" t="s">
        <v>614</v>
      </c>
    </row>
    <row r="325" spans="1:65" s="2" customFormat="1" ht="21.75" customHeight="1">
      <c r="A325" s="32"/>
      <c r="B325" s="157"/>
      <c r="C325" s="196" t="s">
        <v>615</v>
      </c>
      <c r="D325" s="196" t="s">
        <v>206</v>
      </c>
      <c r="E325" s="197" t="s">
        <v>616</v>
      </c>
      <c r="F325" s="198" t="s">
        <v>617</v>
      </c>
      <c r="G325" s="199" t="s">
        <v>203</v>
      </c>
      <c r="H325" s="200">
        <v>2</v>
      </c>
      <c r="I325" s="201"/>
      <c r="J325" s="202">
        <f t="shared" si="4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41"/>
        <v>0</v>
      </c>
      <c r="Q325" s="168">
        <v>1.6000000000000001E-3</v>
      </c>
      <c r="R325" s="168">
        <f t="shared" si="42"/>
        <v>3.2000000000000002E-3</v>
      </c>
      <c r="S325" s="168">
        <v>0</v>
      </c>
      <c r="T325" s="169">
        <f t="shared" si="4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307</v>
      </c>
      <c r="AT325" s="170" t="s">
        <v>206</v>
      </c>
      <c r="AU325" s="170" t="s">
        <v>142</v>
      </c>
      <c r="AY325" s="17" t="s">
        <v>134</v>
      </c>
      <c r="BE325" s="171">
        <f t="shared" si="44"/>
        <v>0</v>
      </c>
      <c r="BF325" s="171">
        <f t="shared" si="45"/>
        <v>0</v>
      </c>
      <c r="BG325" s="171">
        <f t="shared" si="46"/>
        <v>0</v>
      </c>
      <c r="BH325" s="171">
        <f t="shared" si="47"/>
        <v>0</v>
      </c>
      <c r="BI325" s="171">
        <f t="shared" si="48"/>
        <v>0</v>
      </c>
      <c r="BJ325" s="17" t="s">
        <v>142</v>
      </c>
      <c r="BK325" s="171">
        <f t="shared" si="49"/>
        <v>0</v>
      </c>
      <c r="BL325" s="17" t="s">
        <v>213</v>
      </c>
      <c r="BM325" s="170" t="s">
        <v>618</v>
      </c>
    </row>
    <row r="326" spans="1:65" s="2" customFormat="1" ht="16.5" customHeight="1">
      <c r="A326" s="32"/>
      <c r="B326" s="157"/>
      <c r="C326" s="196" t="s">
        <v>619</v>
      </c>
      <c r="D326" s="196" t="s">
        <v>206</v>
      </c>
      <c r="E326" s="197" t="s">
        <v>620</v>
      </c>
      <c r="F326" s="198" t="s">
        <v>621</v>
      </c>
      <c r="G326" s="199" t="s">
        <v>322</v>
      </c>
      <c r="H326" s="200">
        <v>35</v>
      </c>
      <c r="I326" s="201"/>
      <c r="J326" s="202">
        <f t="shared" si="40"/>
        <v>0</v>
      </c>
      <c r="K326" s="203"/>
      <c r="L326" s="204"/>
      <c r="M326" s="205" t="s">
        <v>1</v>
      </c>
      <c r="N326" s="206" t="s">
        <v>42</v>
      </c>
      <c r="O326" s="58"/>
      <c r="P326" s="168">
        <f t="shared" si="41"/>
        <v>0</v>
      </c>
      <c r="Q326" s="168">
        <v>1.2E-4</v>
      </c>
      <c r="R326" s="168">
        <f t="shared" si="42"/>
        <v>4.1999999999999997E-3</v>
      </c>
      <c r="S326" s="168">
        <v>0</v>
      </c>
      <c r="T326" s="169">
        <f t="shared" si="4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307</v>
      </c>
      <c r="AT326" s="170" t="s">
        <v>206</v>
      </c>
      <c r="AU326" s="170" t="s">
        <v>142</v>
      </c>
      <c r="AY326" s="17" t="s">
        <v>134</v>
      </c>
      <c r="BE326" s="171">
        <f t="shared" si="44"/>
        <v>0</v>
      </c>
      <c r="BF326" s="171">
        <f t="shared" si="45"/>
        <v>0</v>
      </c>
      <c r="BG326" s="171">
        <f t="shared" si="46"/>
        <v>0</v>
      </c>
      <c r="BH326" s="171">
        <f t="shared" si="47"/>
        <v>0</v>
      </c>
      <c r="BI326" s="171">
        <f t="shared" si="48"/>
        <v>0</v>
      </c>
      <c r="BJ326" s="17" t="s">
        <v>142</v>
      </c>
      <c r="BK326" s="171">
        <f t="shared" si="49"/>
        <v>0</v>
      </c>
      <c r="BL326" s="17" t="s">
        <v>213</v>
      </c>
      <c r="BM326" s="170" t="s">
        <v>622</v>
      </c>
    </row>
    <row r="327" spans="1:65" s="2" customFormat="1" ht="21.75" customHeight="1">
      <c r="A327" s="32"/>
      <c r="B327" s="157"/>
      <c r="C327" s="158" t="s">
        <v>623</v>
      </c>
      <c r="D327" s="158" t="s">
        <v>137</v>
      </c>
      <c r="E327" s="159" t="s">
        <v>624</v>
      </c>
      <c r="F327" s="160" t="s">
        <v>625</v>
      </c>
      <c r="G327" s="161" t="s">
        <v>203</v>
      </c>
      <c r="H327" s="162">
        <v>1</v>
      </c>
      <c r="I327" s="163"/>
      <c r="J327" s="164">
        <f t="shared" si="4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41"/>
        <v>0</v>
      </c>
      <c r="Q327" s="168">
        <v>0</v>
      </c>
      <c r="R327" s="168">
        <f t="shared" si="42"/>
        <v>0</v>
      </c>
      <c r="S327" s="168">
        <v>0</v>
      </c>
      <c r="T327" s="169">
        <f t="shared" si="4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213</v>
      </c>
      <c r="AT327" s="170" t="s">
        <v>137</v>
      </c>
      <c r="AU327" s="170" t="s">
        <v>142</v>
      </c>
      <c r="AY327" s="17" t="s">
        <v>134</v>
      </c>
      <c r="BE327" s="171">
        <f t="shared" si="44"/>
        <v>0</v>
      </c>
      <c r="BF327" s="171">
        <f t="shared" si="45"/>
        <v>0</v>
      </c>
      <c r="BG327" s="171">
        <f t="shared" si="46"/>
        <v>0</v>
      </c>
      <c r="BH327" s="171">
        <f t="shared" si="47"/>
        <v>0</v>
      </c>
      <c r="BI327" s="171">
        <f t="shared" si="48"/>
        <v>0</v>
      </c>
      <c r="BJ327" s="17" t="s">
        <v>142</v>
      </c>
      <c r="BK327" s="171">
        <f t="shared" si="49"/>
        <v>0</v>
      </c>
      <c r="BL327" s="17" t="s">
        <v>213</v>
      </c>
      <c r="BM327" s="170" t="s">
        <v>626</v>
      </c>
    </row>
    <row r="328" spans="1:65" s="2" customFormat="1" ht="16.5" customHeight="1">
      <c r="A328" s="32"/>
      <c r="B328" s="157"/>
      <c r="C328" s="196" t="s">
        <v>627</v>
      </c>
      <c r="D328" s="196" t="s">
        <v>206</v>
      </c>
      <c r="E328" s="197" t="s">
        <v>628</v>
      </c>
      <c r="F328" s="198" t="s">
        <v>957</v>
      </c>
      <c r="G328" s="199" t="s">
        <v>203</v>
      </c>
      <c r="H328" s="200">
        <v>0</v>
      </c>
      <c r="I328" s="201"/>
      <c r="J328" s="202">
        <f t="shared" si="4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41"/>
        <v>0</v>
      </c>
      <c r="Q328" s="168">
        <v>3.5999999999999997E-2</v>
      </c>
      <c r="R328" s="168">
        <f t="shared" si="42"/>
        <v>0</v>
      </c>
      <c r="S328" s="168">
        <v>0</v>
      </c>
      <c r="T328" s="169">
        <f t="shared" si="4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307</v>
      </c>
      <c r="AT328" s="170" t="s">
        <v>206</v>
      </c>
      <c r="AU328" s="170" t="s">
        <v>142</v>
      </c>
      <c r="AY328" s="17" t="s">
        <v>134</v>
      </c>
      <c r="BE328" s="171">
        <f t="shared" si="44"/>
        <v>0</v>
      </c>
      <c r="BF328" s="171">
        <f t="shared" si="45"/>
        <v>0</v>
      </c>
      <c r="BG328" s="171">
        <f t="shared" si="46"/>
        <v>0</v>
      </c>
      <c r="BH328" s="171">
        <f t="shared" si="47"/>
        <v>0</v>
      </c>
      <c r="BI328" s="171">
        <f t="shared" si="48"/>
        <v>0</v>
      </c>
      <c r="BJ328" s="17" t="s">
        <v>142</v>
      </c>
      <c r="BK328" s="171">
        <f t="shared" si="49"/>
        <v>0</v>
      </c>
      <c r="BL328" s="17" t="s">
        <v>213</v>
      </c>
      <c r="BM328" s="170" t="s">
        <v>629</v>
      </c>
    </row>
    <row r="329" spans="1:65" s="2" customFormat="1" ht="16.5" customHeight="1">
      <c r="A329" s="32"/>
      <c r="B329" s="157"/>
      <c r="C329" s="158" t="s">
        <v>630</v>
      </c>
      <c r="D329" s="158" t="s">
        <v>137</v>
      </c>
      <c r="E329" s="159" t="s">
        <v>631</v>
      </c>
      <c r="F329" s="160" t="s">
        <v>958</v>
      </c>
      <c r="G329" s="161" t="s">
        <v>203</v>
      </c>
      <c r="H329" s="162">
        <v>1</v>
      </c>
      <c r="I329" s="163"/>
      <c r="J329" s="164">
        <f t="shared" si="4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41"/>
        <v>0</v>
      </c>
      <c r="Q329" s="168">
        <v>1.7700000000000001E-3</v>
      </c>
      <c r="R329" s="168">
        <f t="shared" si="42"/>
        <v>1.7700000000000001E-3</v>
      </c>
      <c r="S329" s="168">
        <v>5.7250000000000002E-2</v>
      </c>
      <c r="T329" s="169">
        <f t="shared" si="43"/>
        <v>5.7250000000000002E-2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213</v>
      </c>
      <c r="AT329" s="170" t="s">
        <v>137</v>
      </c>
      <c r="AU329" s="170" t="s">
        <v>142</v>
      </c>
      <c r="AY329" s="17" t="s">
        <v>134</v>
      </c>
      <c r="BE329" s="171">
        <f t="shared" si="44"/>
        <v>0</v>
      </c>
      <c r="BF329" s="171">
        <f t="shared" si="45"/>
        <v>0</v>
      </c>
      <c r="BG329" s="171">
        <f t="shared" si="46"/>
        <v>0</v>
      </c>
      <c r="BH329" s="171">
        <f t="shared" si="47"/>
        <v>0</v>
      </c>
      <c r="BI329" s="171">
        <f t="shared" si="48"/>
        <v>0</v>
      </c>
      <c r="BJ329" s="17" t="s">
        <v>142</v>
      </c>
      <c r="BK329" s="171">
        <f t="shared" si="49"/>
        <v>0</v>
      </c>
      <c r="BL329" s="17" t="s">
        <v>213</v>
      </c>
      <c r="BM329" s="170" t="s">
        <v>632</v>
      </c>
    </row>
    <row r="330" spans="1:65" s="2" customFormat="1" ht="21.75" customHeight="1">
      <c r="A330" s="32"/>
      <c r="B330" s="157"/>
      <c r="C330" s="158" t="s">
        <v>633</v>
      </c>
      <c r="D330" s="158" t="s">
        <v>137</v>
      </c>
      <c r="E330" s="159" t="s">
        <v>634</v>
      </c>
      <c r="F330" s="160" t="s">
        <v>635</v>
      </c>
      <c r="G330" s="161" t="s">
        <v>256</v>
      </c>
      <c r="H330" s="162">
        <v>7.3999999999999996E-2</v>
      </c>
      <c r="I330" s="163"/>
      <c r="J330" s="164">
        <f t="shared" si="4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1"/>
        <v>0</v>
      </c>
      <c r="Q330" s="168">
        <v>0</v>
      </c>
      <c r="R330" s="168">
        <f t="shared" si="42"/>
        <v>0</v>
      </c>
      <c r="S330" s="168">
        <v>0</v>
      </c>
      <c r="T330" s="169">
        <f t="shared" si="4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213</v>
      </c>
      <c r="AT330" s="170" t="s">
        <v>137</v>
      </c>
      <c r="AU330" s="170" t="s">
        <v>142</v>
      </c>
      <c r="AY330" s="17" t="s">
        <v>134</v>
      </c>
      <c r="BE330" s="171">
        <f t="shared" si="44"/>
        <v>0</v>
      </c>
      <c r="BF330" s="171">
        <f t="shared" si="45"/>
        <v>0</v>
      </c>
      <c r="BG330" s="171">
        <f t="shared" si="46"/>
        <v>0</v>
      </c>
      <c r="BH330" s="171">
        <f t="shared" si="47"/>
        <v>0</v>
      </c>
      <c r="BI330" s="171">
        <f t="shared" si="48"/>
        <v>0</v>
      </c>
      <c r="BJ330" s="17" t="s">
        <v>142</v>
      </c>
      <c r="BK330" s="171">
        <f t="shared" si="49"/>
        <v>0</v>
      </c>
      <c r="BL330" s="17" t="s">
        <v>213</v>
      </c>
      <c r="BM330" s="170" t="s">
        <v>636</v>
      </c>
    </row>
    <row r="331" spans="1:65" s="2" customFormat="1" ht="21.75" customHeight="1">
      <c r="A331" s="32"/>
      <c r="B331" s="157"/>
      <c r="C331" s="158" t="s">
        <v>637</v>
      </c>
      <c r="D331" s="158" t="s">
        <v>137</v>
      </c>
      <c r="E331" s="159" t="s">
        <v>638</v>
      </c>
      <c r="F331" s="160" t="s">
        <v>639</v>
      </c>
      <c r="G331" s="161" t="s">
        <v>256</v>
      </c>
      <c r="H331" s="162">
        <v>7.3999999999999996E-2</v>
      </c>
      <c r="I331" s="163"/>
      <c r="J331" s="164">
        <f t="shared" si="4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41"/>
        <v>0</v>
      </c>
      <c r="Q331" s="168">
        <v>0</v>
      </c>
      <c r="R331" s="168">
        <f t="shared" si="42"/>
        <v>0</v>
      </c>
      <c r="S331" s="168">
        <v>0</v>
      </c>
      <c r="T331" s="169">
        <f t="shared" si="4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213</v>
      </c>
      <c r="AT331" s="170" t="s">
        <v>137</v>
      </c>
      <c r="AU331" s="170" t="s">
        <v>142</v>
      </c>
      <c r="AY331" s="17" t="s">
        <v>134</v>
      </c>
      <c r="BE331" s="171">
        <f t="shared" si="44"/>
        <v>0</v>
      </c>
      <c r="BF331" s="171">
        <f t="shared" si="45"/>
        <v>0</v>
      </c>
      <c r="BG331" s="171">
        <f t="shared" si="46"/>
        <v>0</v>
      </c>
      <c r="BH331" s="171">
        <f t="shared" si="47"/>
        <v>0</v>
      </c>
      <c r="BI331" s="171">
        <f t="shared" si="48"/>
        <v>0</v>
      </c>
      <c r="BJ331" s="17" t="s">
        <v>142</v>
      </c>
      <c r="BK331" s="171">
        <f t="shared" si="49"/>
        <v>0</v>
      </c>
      <c r="BL331" s="17" t="s">
        <v>213</v>
      </c>
      <c r="BM331" s="170" t="s">
        <v>640</v>
      </c>
    </row>
    <row r="332" spans="1:65" s="12" customFormat="1" ht="22.9" customHeight="1">
      <c r="B332" s="144"/>
      <c r="D332" s="145" t="s">
        <v>75</v>
      </c>
      <c r="E332" s="155" t="s">
        <v>641</v>
      </c>
      <c r="F332" s="155" t="s">
        <v>642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SUM(P333:P339)</f>
        <v>0</v>
      </c>
      <c r="Q332" s="150"/>
      <c r="R332" s="151">
        <f>SUM(R333:R339)</f>
        <v>0.01</v>
      </c>
      <c r="S332" s="150"/>
      <c r="T332" s="152">
        <f>SUM(T333:T339)</f>
        <v>4.0000000000000001E-3</v>
      </c>
      <c r="AR332" s="145" t="s">
        <v>142</v>
      </c>
      <c r="AT332" s="153" t="s">
        <v>75</v>
      </c>
      <c r="AU332" s="153" t="s">
        <v>81</v>
      </c>
      <c r="AY332" s="145" t="s">
        <v>134</v>
      </c>
      <c r="BK332" s="154">
        <f>SUM(BK333:BK339)</f>
        <v>0</v>
      </c>
    </row>
    <row r="333" spans="1:65" s="2" customFormat="1" ht="16.5" customHeight="1">
      <c r="A333" s="32"/>
      <c r="B333" s="157"/>
      <c r="C333" s="158" t="s">
        <v>643</v>
      </c>
      <c r="D333" s="158" t="s">
        <v>137</v>
      </c>
      <c r="E333" s="159" t="s">
        <v>644</v>
      </c>
      <c r="F333" s="160" t="s">
        <v>645</v>
      </c>
      <c r="G333" s="161" t="s">
        <v>203</v>
      </c>
      <c r="H333" s="162">
        <v>2</v>
      </c>
      <c r="I333" s="163"/>
      <c r="J333" s="164">
        <f t="shared" ref="J333:J339" si="50"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ref="P333:P339" si="51">O333*H333</f>
        <v>0</v>
      </c>
      <c r="Q333" s="168">
        <v>0</v>
      </c>
      <c r="R333" s="168">
        <f t="shared" ref="R333:R339" si="52">Q333*H333</f>
        <v>0</v>
      </c>
      <c r="S333" s="168">
        <v>0</v>
      </c>
      <c r="T333" s="169">
        <f t="shared" ref="T333:T339" si="53"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213</v>
      </c>
      <c r="AT333" s="170" t="s">
        <v>137</v>
      </c>
      <c r="AU333" s="170" t="s">
        <v>142</v>
      </c>
      <c r="AY333" s="17" t="s">
        <v>134</v>
      </c>
      <c r="BE333" s="171">
        <f t="shared" ref="BE333:BE339" si="54">IF(N333="základní",J333,0)</f>
        <v>0</v>
      </c>
      <c r="BF333" s="171">
        <f t="shared" ref="BF333:BF339" si="55">IF(N333="snížená",J333,0)</f>
        <v>0</v>
      </c>
      <c r="BG333" s="171">
        <f t="shared" ref="BG333:BG339" si="56">IF(N333="zákl. přenesená",J333,0)</f>
        <v>0</v>
      </c>
      <c r="BH333" s="171">
        <f t="shared" ref="BH333:BH339" si="57">IF(N333="sníž. přenesená",J333,0)</f>
        <v>0</v>
      </c>
      <c r="BI333" s="171">
        <f t="shared" ref="BI333:BI339" si="58">IF(N333="nulová",J333,0)</f>
        <v>0</v>
      </c>
      <c r="BJ333" s="17" t="s">
        <v>142</v>
      </c>
      <c r="BK333" s="171">
        <f t="shared" ref="BK333:BK339" si="59">ROUND(I333*H333,2)</f>
        <v>0</v>
      </c>
      <c r="BL333" s="17" t="s">
        <v>213</v>
      </c>
      <c r="BM333" s="170" t="s">
        <v>646</v>
      </c>
    </row>
    <row r="334" spans="1:65" s="2" customFormat="1" ht="16.5" customHeight="1">
      <c r="A334" s="32"/>
      <c r="B334" s="157"/>
      <c r="C334" s="196" t="s">
        <v>647</v>
      </c>
      <c r="D334" s="196" t="s">
        <v>206</v>
      </c>
      <c r="E334" s="197" t="s">
        <v>648</v>
      </c>
      <c r="F334" s="198" t="s">
        <v>649</v>
      </c>
      <c r="G334" s="199" t="s">
        <v>203</v>
      </c>
      <c r="H334" s="200">
        <v>2</v>
      </c>
      <c r="I334" s="201"/>
      <c r="J334" s="202">
        <f t="shared" si="50"/>
        <v>0</v>
      </c>
      <c r="K334" s="203"/>
      <c r="L334" s="204"/>
      <c r="M334" s="205" t="s">
        <v>1</v>
      </c>
      <c r="N334" s="206" t="s">
        <v>42</v>
      </c>
      <c r="O334" s="58"/>
      <c r="P334" s="168">
        <f t="shared" si="51"/>
        <v>0</v>
      </c>
      <c r="Q334" s="168">
        <v>5.0000000000000001E-3</v>
      </c>
      <c r="R334" s="168">
        <f t="shared" si="52"/>
        <v>0.01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307</v>
      </c>
      <c r="AT334" s="170" t="s">
        <v>206</v>
      </c>
      <c r="AU334" s="170" t="s">
        <v>142</v>
      </c>
      <c r="AY334" s="17" t="s">
        <v>134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142</v>
      </c>
      <c r="BK334" s="171">
        <f t="shared" si="59"/>
        <v>0</v>
      </c>
      <c r="BL334" s="17" t="s">
        <v>213</v>
      </c>
      <c r="BM334" s="170" t="s">
        <v>650</v>
      </c>
    </row>
    <row r="335" spans="1:65" s="2" customFormat="1" ht="21.75" customHeight="1">
      <c r="A335" s="32"/>
      <c r="B335" s="157"/>
      <c r="C335" s="158" t="s">
        <v>651</v>
      </c>
      <c r="D335" s="158" t="s">
        <v>137</v>
      </c>
      <c r="E335" s="159" t="s">
        <v>652</v>
      </c>
      <c r="F335" s="160" t="s">
        <v>653</v>
      </c>
      <c r="G335" s="161" t="s">
        <v>203</v>
      </c>
      <c r="H335" s="162">
        <v>2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2E-3</v>
      </c>
      <c r="T335" s="169">
        <f t="shared" si="53"/>
        <v>4.0000000000000001E-3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213</v>
      </c>
      <c r="AT335" s="170" t="s">
        <v>137</v>
      </c>
      <c r="AU335" s="170" t="s">
        <v>142</v>
      </c>
      <c r="AY335" s="17" t="s">
        <v>134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142</v>
      </c>
      <c r="BK335" s="171">
        <f t="shared" si="59"/>
        <v>0</v>
      </c>
      <c r="BL335" s="17" t="s">
        <v>213</v>
      </c>
      <c r="BM335" s="170" t="s">
        <v>654</v>
      </c>
    </row>
    <row r="336" spans="1:65" s="2" customFormat="1" ht="16.5" customHeight="1">
      <c r="A336" s="32"/>
      <c r="B336" s="157"/>
      <c r="C336" s="158" t="s">
        <v>655</v>
      </c>
      <c r="D336" s="158" t="s">
        <v>137</v>
      </c>
      <c r="E336" s="159" t="s">
        <v>656</v>
      </c>
      <c r="F336" s="160" t="s">
        <v>657</v>
      </c>
      <c r="G336" s="161" t="s">
        <v>203</v>
      </c>
      <c r="H336" s="162">
        <v>1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213</v>
      </c>
      <c r="AT336" s="170" t="s">
        <v>137</v>
      </c>
      <c r="AU336" s="170" t="s">
        <v>142</v>
      </c>
      <c r="AY336" s="17" t="s">
        <v>134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142</v>
      </c>
      <c r="BK336" s="171">
        <f t="shared" si="59"/>
        <v>0</v>
      </c>
      <c r="BL336" s="17" t="s">
        <v>213</v>
      </c>
      <c r="BM336" s="170" t="s">
        <v>658</v>
      </c>
    </row>
    <row r="337" spans="1:65" s="2" customFormat="1" ht="16.5" customHeight="1">
      <c r="A337" s="32"/>
      <c r="B337" s="157"/>
      <c r="C337" s="196" t="s">
        <v>659</v>
      </c>
      <c r="D337" s="196" t="s">
        <v>206</v>
      </c>
      <c r="E337" s="197" t="s">
        <v>75</v>
      </c>
      <c r="F337" s="198" t="s">
        <v>660</v>
      </c>
      <c r="G337" s="199" t="s">
        <v>545</v>
      </c>
      <c r="H337" s="200">
        <v>1</v>
      </c>
      <c r="I337" s="201"/>
      <c r="J337" s="202">
        <f t="shared" si="50"/>
        <v>0</v>
      </c>
      <c r="K337" s="203"/>
      <c r="L337" s="204"/>
      <c r="M337" s="205" t="s">
        <v>1</v>
      </c>
      <c r="N337" s="206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307</v>
      </c>
      <c r="AT337" s="170" t="s">
        <v>206</v>
      </c>
      <c r="AU337" s="170" t="s">
        <v>142</v>
      </c>
      <c r="AY337" s="17" t="s">
        <v>134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142</v>
      </c>
      <c r="BK337" s="171">
        <f t="shared" si="59"/>
        <v>0</v>
      </c>
      <c r="BL337" s="17" t="s">
        <v>213</v>
      </c>
      <c r="BM337" s="170" t="s">
        <v>661</v>
      </c>
    </row>
    <row r="338" spans="1:65" s="2" customFormat="1" ht="21.75" customHeight="1">
      <c r="A338" s="32"/>
      <c r="B338" s="157"/>
      <c r="C338" s="158" t="s">
        <v>662</v>
      </c>
      <c r="D338" s="158" t="s">
        <v>137</v>
      </c>
      <c r="E338" s="159" t="s">
        <v>663</v>
      </c>
      <c r="F338" s="160" t="s">
        <v>664</v>
      </c>
      <c r="G338" s="161" t="s">
        <v>256</v>
      </c>
      <c r="H338" s="162">
        <v>0.01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213</v>
      </c>
      <c r="AT338" s="170" t="s">
        <v>137</v>
      </c>
      <c r="AU338" s="170" t="s">
        <v>142</v>
      </c>
      <c r="AY338" s="17" t="s">
        <v>134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142</v>
      </c>
      <c r="BK338" s="171">
        <f t="shared" si="59"/>
        <v>0</v>
      </c>
      <c r="BL338" s="17" t="s">
        <v>213</v>
      </c>
      <c r="BM338" s="170" t="s">
        <v>665</v>
      </c>
    </row>
    <row r="339" spans="1:65" s="2" customFormat="1" ht="21.75" customHeight="1">
      <c r="A339" s="32"/>
      <c r="B339" s="157"/>
      <c r="C339" s="158" t="s">
        <v>666</v>
      </c>
      <c r="D339" s="158" t="s">
        <v>137</v>
      </c>
      <c r="E339" s="159" t="s">
        <v>667</v>
      </c>
      <c r="F339" s="160" t="s">
        <v>668</v>
      </c>
      <c r="G339" s="161" t="s">
        <v>256</v>
      </c>
      <c r="H339" s="162">
        <v>0.01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213</v>
      </c>
      <c r="AT339" s="170" t="s">
        <v>137</v>
      </c>
      <c r="AU339" s="170" t="s">
        <v>142</v>
      </c>
      <c r="AY339" s="17" t="s">
        <v>134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142</v>
      </c>
      <c r="BK339" s="171">
        <f t="shared" si="59"/>
        <v>0</v>
      </c>
      <c r="BL339" s="17" t="s">
        <v>213</v>
      </c>
      <c r="BM339" s="170" t="s">
        <v>669</v>
      </c>
    </row>
    <row r="340" spans="1:65" s="12" customFormat="1" ht="22.9" customHeight="1">
      <c r="B340" s="144"/>
      <c r="D340" s="145" t="s">
        <v>75</v>
      </c>
      <c r="E340" s="155" t="s">
        <v>670</v>
      </c>
      <c r="F340" s="155" t="s">
        <v>671</v>
      </c>
      <c r="I340" s="147"/>
      <c r="J340" s="156">
        <f>BK340</f>
        <v>0</v>
      </c>
      <c r="L340" s="144"/>
      <c r="M340" s="149"/>
      <c r="N340" s="150"/>
      <c r="O340" s="150"/>
      <c r="P340" s="151">
        <f>SUM(P341:P360)</f>
        <v>0</v>
      </c>
      <c r="Q340" s="150"/>
      <c r="R340" s="151">
        <f>SUM(R341:R360)</f>
        <v>0.77691332999999996</v>
      </c>
      <c r="S340" s="150"/>
      <c r="T340" s="152">
        <f>SUM(T341:T360)</f>
        <v>0</v>
      </c>
      <c r="AR340" s="145" t="s">
        <v>142</v>
      </c>
      <c r="AT340" s="153" t="s">
        <v>75</v>
      </c>
      <c r="AU340" s="153" t="s">
        <v>81</v>
      </c>
      <c r="AY340" s="145" t="s">
        <v>134</v>
      </c>
      <c r="BK340" s="154">
        <f>SUM(BK341:BK360)</f>
        <v>0</v>
      </c>
    </row>
    <row r="341" spans="1:65" s="2" customFormat="1" ht="21.75" customHeight="1">
      <c r="A341" s="32"/>
      <c r="B341" s="157"/>
      <c r="C341" s="158" t="s">
        <v>672</v>
      </c>
      <c r="D341" s="158" t="s">
        <v>137</v>
      </c>
      <c r="E341" s="159" t="s">
        <v>673</v>
      </c>
      <c r="F341" s="160" t="s">
        <v>674</v>
      </c>
      <c r="G341" s="161" t="s">
        <v>140</v>
      </c>
      <c r="H341" s="162">
        <v>29.263000000000002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2.5409999999999999E-2</v>
      </c>
      <c r="R341" s="168">
        <f>Q341*H341</f>
        <v>0.74357282999999996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213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213</v>
      </c>
      <c r="BM341" s="170" t="s">
        <v>675</v>
      </c>
    </row>
    <row r="342" spans="1:65" s="13" customFormat="1" ht="11.25">
      <c r="B342" s="172"/>
      <c r="D342" s="173" t="s">
        <v>144</v>
      </c>
      <c r="E342" s="174" t="s">
        <v>1</v>
      </c>
      <c r="F342" s="175" t="s">
        <v>676</v>
      </c>
      <c r="H342" s="176">
        <v>7.93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76</v>
      </c>
      <c r="AY342" s="174" t="s">
        <v>134</v>
      </c>
    </row>
    <row r="343" spans="1:65" s="13" customFormat="1" ht="11.25">
      <c r="B343" s="172"/>
      <c r="D343" s="173" t="s">
        <v>144</v>
      </c>
      <c r="E343" s="174" t="s">
        <v>1</v>
      </c>
      <c r="F343" s="175" t="s">
        <v>677</v>
      </c>
      <c r="H343" s="176">
        <v>6.7210000000000001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142</v>
      </c>
      <c r="AV343" s="13" t="s">
        <v>142</v>
      </c>
      <c r="AW343" s="13" t="s">
        <v>33</v>
      </c>
      <c r="AX343" s="13" t="s">
        <v>76</v>
      </c>
      <c r="AY343" s="174" t="s">
        <v>134</v>
      </c>
    </row>
    <row r="344" spans="1:65" s="13" customFormat="1" ht="11.25">
      <c r="B344" s="172"/>
      <c r="D344" s="173" t="s">
        <v>144</v>
      </c>
      <c r="E344" s="174" t="s">
        <v>1</v>
      </c>
      <c r="F344" s="175" t="s">
        <v>678</v>
      </c>
      <c r="H344" s="176">
        <v>14.612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144</v>
      </c>
      <c r="AU344" s="174" t="s">
        <v>142</v>
      </c>
      <c r="AV344" s="13" t="s">
        <v>142</v>
      </c>
      <c r="AW344" s="13" t="s">
        <v>33</v>
      </c>
      <c r="AX344" s="13" t="s">
        <v>76</v>
      </c>
      <c r="AY344" s="174" t="s">
        <v>134</v>
      </c>
    </row>
    <row r="345" spans="1:65" s="14" customFormat="1" ht="11.25">
      <c r="B345" s="181"/>
      <c r="D345" s="173" t="s">
        <v>144</v>
      </c>
      <c r="E345" s="182" t="s">
        <v>1</v>
      </c>
      <c r="F345" s="183" t="s">
        <v>154</v>
      </c>
      <c r="H345" s="184">
        <v>29.262999999999998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2" t="s">
        <v>144</v>
      </c>
      <c r="AU345" s="182" t="s">
        <v>142</v>
      </c>
      <c r="AV345" s="14" t="s">
        <v>141</v>
      </c>
      <c r="AW345" s="14" t="s">
        <v>33</v>
      </c>
      <c r="AX345" s="14" t="s">
        <v>81</v>
      </c>
      <c r="AY345" s="182" t="s">
        <v>134</v>
      </c>
    </row>
    <row r="346" spans="1:65" s="2" customFormat="1" ht="21.75" customHeight="1">
      <c r="A346" s="32"/>
      <c r="B346" s="157"/>
      <c r="C346" s="158" t="s">
        <v>679</v>
      </c>
      <c r="D346" s="158" t="s">
        <v>137</v>
      </c>
      <c r="E346" s="159" t="s">
        <v>680</v>
      </c>
      <c r="F346" s="160" t="s">
        <v>681</v>
      </c>
      <c r="G346" s="161" t="s">
        <v>322</v>
      </c>
      <c r="H346" s="162">
        <v>28.78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4.0000000000000003E-5</v>
      </c>
      <c r="R346" s="168">
        <f>Q346*H346</f>
        <v>1.1512000000000002E-3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213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213</v>
      </c>
      <c r="BM346" s="170" t="s">
        <v>682</v>
      </c>
    </row>
    <row r="347" spans="1:65" s="13" customFormat="1" ht="11.25">
      <c r="B347" s="172"/>
      <c r="D347" s="173" t="s">
        <v>144</v>
      </c>
      <c r="E347" s="174" t="s">
        <v>1</v>
      </c>
      <c r="F347" s="175" t="s">
        <v>683</v>
      </c>
      <c r="H347" s="176">
        <v>3.94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144</v>
      </c>
      <c r="AU347" s="174" t="s">
        <v>142</v>
      </c>
      <c r="AV347" s="13" t="s">
        <v>142</v>
      </c>
      <c r="AW347" s="13" t="s">
        <v>33</v>
      </c>
      <c r="AX347" s="13" t="s">
        <v>76</v>
      </c>
      <c r="AY347" s="174" t="s">
        <v>134</v>
      </c>
    </row>
    <row r="348" spans="1:65" s="13" customFormat="1" ht="11.25">
      <c r="B348" s="172"/>
      <c r="D348" s="173" t="s">
        <v>144</v>
      </c>
      <c r="E348" s="174" t="s">
        <v>1</v>
      </c>
      <c r="F348" s="175" t="s">
        <v>684</v>
      </c>
      <c r="H348" s="176">
        <v>7.21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144</v>
      </c>
      <c r="AU348" s="174" t="s">
        <v>142</v>
      </c>
      <c r="AV348" s="13" t="s">
        <v>142</v>
      </c>
      <c r="AW348" s="13" t="s">
        <v>33</v>
      </c>
      <c r="AX348" s="13" t="s">
        <v>76</v>
      </c>
      <c r="AY348" s="174" t="s">
        <v>134</v>
      </c>
    </row>
    <row r="349" spans="1:65" s="13" customFormat="1" ht="11.25">
      <c r="B349" s="172"/>
      <c r="D349" s="173" t="s">
        <v>144</v>
      </c>
      <c r="E349" s="174" t="s">
        <v>1</v>
      </c>
      <c r="F349" s="175" t="s">
        <v>685</v>
      </c>
      <c r="H349" s="176">
        <v>9.83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144</v>
      </c>
      <c r="AU349" s="174" t="s">
        <v>142</v>
      </c>
      <c r="AV349" s="13" t="s">
        <v>142</v>
      </c>
      <c r="AW349" s="13" t="s">
        <v>33</v>
      </c>
      <c r="AX349" s="13" t="s">
        <v>76</v>
      </c>
      <c r="AY349" s="174" t="s">
        <v>134</v>
      </c>
    </row>
    <row r="350" spans="1:65" s="13" customFormat="1" ht="11.25">
      <c r="B350" s="172"/>
      <c r="D350" s="173" t="s">
        <v>144</v>
      </c>
      <c r="E350" s="174" t="s">
        <v>1</v>
      </c>
      <c r="F350" s="175" t="s">
        <v>686</v>
      </c>
      <c r="H350" s="176">
        <v>7.8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142</v>
      </c>
      <c r="AV350" s="13" t="s">
        <v>142</v>
      </c>
      <c r="AW350" s="13" t="s">
        <v>33</v>
      </c>
      <c r="AX350" s="13" t="s">
        <v>76</v>
      </c>
      <c r="AY350" s="174" t="s">
        <v>134</v>
      </c>
    </row>
    <row r="351" spans="1:65" s="14" customFormat="1" ht="11.25">
      <c r="B351" s="181"/>
      <c r="D351" s="173" t="s">
        <v>144</v>
      </c>
      <c r="E351" s="182" t="s">
        <v>1</v>
      </c>
      <c r="F351" s="183" t="s">
        <v>154</v>
      </c>
      <c r="H351" s="184">
        <v>28.78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142</v>
      </c>
      <c r="AV351" s="14" t="s">
        <v>141</v>
      </c>
      <c r="AW351" s="14" t="s">
        <v>33</v>
      </c>
      <c r="AX351" s="14" t="s">
        <v>81</v>
      </c>
      <c r="AY351" s="182" t="s">
        <v>134</v>
      </c>
    </row>
    <row r="352" spans="1:65" s="2" customFormat="1" ht="16.5" customHeight="1">
      <c r="A352" s="32"/>
      <c r="B352" s="157"/>
      <c r="C352" s="158" t="s">
        <v>687</v>
      </c>
      <c r="D352" s="158" t="s">
        <v>137</v>
      </c>
      <c r="E352" s="159" t="s">
        <v>688</v>
      </c>
      <c r="F352" s="160" t="s">
        <v>689</v>
      </c>
      <c r="G352" s="161" t="s">
        <v>140</v>
      </c>
      <c r="H352" s="162">
        <v>29.263000000000002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213</v>
      </c>
      <c r="AT352" s="170" t="s">
        <v>137</v>
      </c>
      <c r="AU352" s="170" t="s">
        <v>142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142</v>
      </c>
      <c r="BK352" s="171">
        <f>ROUND(I352*H352,2)</f>
        <v>0</v>
      </c>
      <c r="BL352" s="17" t="s">
        <v>213</v>
      </c>
      <c r="BM352" s="170" t="s">
        <v>690</v>
      </c>
    </row>
    <row r="353" spans="1:65" s="2" customFormat="1" ht="21.75" customHeight="1">
      <c r="A353" s="32"/>
      <c r="B353" s="157"/>
      <c r="C353" s="158" t="s">
        <v>691</v>
      </c>
      <c r="D353" s="158" t="s">
        <v>137</v>
      </c>
      <c r="E353" s="159" t="s">
        <v>692</v>
      </c>
      <c r="F353" s="160" t="s">
        <v>693</v>
      </c>
      <c r="G353" s="161" t="s">
        <v>140</v>
      </c>
      <c r="H353" s="162">
        <v>29.263000000000002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6.9999999999999999E-4</v>
      </c>
      <c r="R353" s="168">
        <f>Q353*H353</f>
        <v>2.0484100000000002E-2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213</v>
      </c>
      <c r="AT353" s="170" t="s">
        <v>137</v>
      </c>
      <c r="AU353" s="170" t="s">
        <v>142</v>
      </c>
      <c r="AY353" s="17" t="s">
        <v>134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142</v>
      </c>
      <c r="BK353" s="171">
        <f>ROUND(I353*H353,2)</f>
        <v>0</v>
      </c>
      <c r="BL353" s="17" t="s">
        <v>213</v>
      </c>
      <c r="BM353" s="170" t="s">
        <v>694</v>
      </c>
    </row>
    <row r="354" spans="1:65" s="2" customFormat="1" ht="16.5" customHeight="1">
      <c r="A354" s="32"/>
      <c r="B354" s="157"/>
      <c r="C354" s="158" t="s">
        <v>695</v>
      </c>
      <c r="D354" s="158" t="s">
        <v>137</v>
      </c>
      <c r="E354" s="159" t="s">
        <v>696</v>
      </c>
      <c r="F354" s="160" t="s">
        <v>697</v>
      </c>
      <c r="G354" s="161" t="s">
        <v>140</v>
      </c>
      <c r="H354" s="162">
        <v>58.526000000000003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2.0000000000000001E-4</v>
      </c>
      <c r="R354" s="168">
        <f>Q354*H354</f>
        <v>1.1705200000000001E-2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213</v>
      </c>
      <c r="AT354" s="170" t="s">
        <v>137</v>
      </c>
      <c r="AU354" s="170" t="s">
        <v>142</v>
      </c>
      <c r="AY354" s="17" t="s">
        <v>134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142</v>
      </c>
      <c r="BK354" s="171">
        <f>ROUND(I354*H354,2)</f>
        <v>0</v>
      </c>
      <c r="BL354" s="17" t="s">
        <v>213</v>
      </c>
      <c r="BM354" s="170" t="s">
        <v>698</v>
      </c>
    </row>
    <row r="355" spans="1:65" s="13" customFormat="1" ht="11.25">
      <c r="B355" s="172"/>
      <c r="D355" s="173" t="s">
        <v>144</v>
      </c>
      <c r="E355" s="174" t="s">
        <v>1</v>
      </c>
      <c r="F355" s="175" t="s">
        <v>699</v>
      </c>
      <c r="H355" s="176">
        <v>58.526000000000003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144</v>
      </c>
      <c r="AU355" s="174" t="s">
        <v>142</v>
      </c>
      <c r="AV355" s="13" t="s">
        <v>142</v>
      </c>
      <c r="AW355" s="13" t="s">
        <v>33</v>
      </c>
      <c r="AX355" s="13" t="s">
        <v>76</v>
      </c>
      <c r="AY355" s="174" t="s">
        <v>134</v>
      </c>
    </row>
    <row r="356" spans="1:65" s="14" customFormat="1" ht="11.25">
      <c r="B356" s="181"/>
      <c r="D356" s="173" t="s">
        <v>144</v>
      </c>
      <c r="E356" s="182" t="s">
        <v>1</v>
      </c>
      <c r="F356" s="183" t="s">
        <v>154</v>
      </c>
      <c r="H356" s="184">
        <v>58.526000000000003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144</v>
      </c>
      <c r="AU356" s="182" t="s">
        <v>142</v>
      </c>
      <c r="AV356" s="14" t="s">
        <v>141</v>
      </c>
      <c r="AW356" s="14" t="s">
        <v>33</v>
      </c>
      <c r="AX356" s="14" t="s">
        <v>81</v>
      </c>
      <c r="AY356" s="182" t="s">
        <v>134</v>
      </c>
    </row>
    <row r="357" spans="1:65" s="2" customFormat="1" ht="21.75" customHeight="1">
      <c r="A357" s="32"/>
      <c r="B357" s="157"/>
      <c r="C357" s="158" t="s">
        <v>700</v>
      </c>
      <c r="D357" s="158" t="s">
        <v>137</v>
      </c>
      <c r="E357" s="159" t="s">
        <v>701</v>
      </c>
      <c r="F357" s="160" t="s">
        <v>702</v>
      </c>
      <c r="G357" s="161" t="s">
        <v>256</v>
      </c>
      <c r="H357" s="162">
        <v>0.77700000000000002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213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213</v>
      </c>
      <c r="BM357" s="170" t="s">
        <v>703</v>
      </c>
    </row>
    <row r="358" spans="1:65" s="2" customFormat="1" ht="21.75" customHeight="1">
      <c r="A358" s="32"/>
      <c r="B358" s="157"/>
      <c r="C358" s="158" t="s">
        <v>704</v>
      </c>
      <c r="D358" s="158" t="s">
        <v>137</v>
      </c>
      <c r="E358" s="159" t="s">
        <v>705</v>
      </c>
      <c r="F358" s="160" t="s">
        <v>706</v>
      </c>
      <c r="G358" s="161" t="s">
        <v>256</v>
      </c>
      <c r="H358" s="162">
        <v>0.77700000000000002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213</v>
      </c>
      <c r="AT358" s="170" t="s">
        <v>137</v>
      </c>
      <c r="AU358" s="170" t="s">
        <v>142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142</v>
      </c>
      <c r="BK358" s="171">
        <f>ROUND(I358*H358,2)</f>
        <v>0</v>
      </c>
      <c r="BL358" s="17" t="s">
        <v>213</v>
      </c>
      <c r="BM358" s="170" t="s">
        <v>707</v>
      </c>
    </row>
    <row r="359" spans="1:65" s="2" customFormat="1" ht="21.75" customHeight="1">
      <c r="A359" s="32"/>
      <c r="B359" s="157"/>
      <c r="C359" s="158" t="s">
        <v>708</v>
      </c>
      <c r="D359" s="158" t="s">
        <v>137</v>
      </c>
      <c r="E359" s="159" t="s">
        <v>709</v>
      </c>
      <c r="F359" s="160" t="s">
        <v>710</v>
      </c>
      <c r="G359" s="161" t="s">
        <v>140</v>
      </c>
      <c r="H359" s="162">
        <v>7.8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213</v>
      </c>
      <c r="AT359" s="170" t="s">
        <v>137</v>
      </c>
      <c r="AU359" s="170" t="s">
        <v>142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213</v>
      </c>
      <c r="BM359" s="170" t="s">
        <v>711</v>
      </c>
    </row>
    <row r="360" spans="1:65" s="13" customFormat="1" ht="11.25">
      <c r="B360" s="172"/>
      <c r="D360" s="173" t="s">
        <v>144</v>
      </c>
      <c r="E360" s="174" t="s">
        <v>1</v>
      </c>
      <c r="F360" s="175" t="s">
        <v>225</v>
      </c>
      <c r="H360" s="176">
        <v>7.8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144</v>
      </c>
      <c r="AU360" s="174" t="s">
        <v>142</v>
      </c>
      <c r="AV360" s="13" t="s">
        <v>142</v>
      </c>
      <c r="AW360" s="13" t="s">
        <v>33</v>
      </c>
      <c r="AX360" s="13" t="s">
        <v>81</v>
      </c>
      <c r="AY360" s="174" t="s">
        <v>134</v>
      </c>
    </row>
    <row r="361" spans="1:65" s="12" customFormat="1" ht="22.9" customHeight="1">
      <c r="B361" s="144"/>
      <c r="D361" s="145" t="s">
        <v>75</v>
      </c>
      <c r="E361" s="155" t="s">
        <v>712</v>
      </c>
      <c r="F361" s="155" t="s">
        <v>713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SUM(P362:P381)</f>
        <v>0</v>
      </c>
      <c r="Q361" s="150"/>
      <c r="R361" s="151">
        <f>SUM(R362:R381)</f>
        <v>3.6999999999999998E-2</v>
      </c>
      <c r="S361" s="150"/>
      <c r="T361" s="152">
        <f>SUM(T362:T381)</f>
        <v>0.26865600000000001</v>
      </c>
      <c r="AR361" s="145" t="s">
        <v>142</v>
      </c>
      <c r="AT361" s="153" t="s">
        <v>75</v>
      </c>
      <c r="AU361" s="153" t="s">
        <v>81</v>
      </c>
      <c r="AY361" s="145" t="s">
        <v>134</v>
      </c>
      <c r="BK361" s="154">
        <f>SUM(BK362:BK381)</f>
        <v>0</v>
      </c>
    </row>
    <row r="362" spans="1:65" s="2" customFormat="1" ht="21.75" customHeight="1">
      <c r="A362" s="32"/>
      <c r="B362" s="157"/>
      <c r="C362" s="158" t="s">
        <v>714</v>
      </c>
      <c r="D362" s="158" t="s">
        <v>137</v>
      </c>
      <c r="E362" s="159" t="s">
        <v>715</v>
      </c>
      <c r="F362" s="160" t="s">
        <v>716</v>
      </c>
      <c r="G362" s="161" t="s">
        <v>140</v>
      </c>
      <c r="H362" s="162">
        <v>3.84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2.4649999999999998E-2</v>
      </c>
      <c r="T362" s="169">
        <f>S362*H362</f>
        <v>9.465599999999999E-2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213</v>
      </c>
      <c r="AT362" s="170" t="s">
        <v>137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213</v>
      </c>
      <c r="BM362" s="170" t="s">
        <v>717</v>
      </c>
    </row>
    <row r="363" spans="1:65" s="15" customFormat="1" ht="11.25">
      <c r="B363" s="189"/>
      <c r="D363" s="173" t="s">
        <v>144</v>
      </c>
      <c r="E363" s="190" t="s">
        <v>1</v>
      </c>
      <c r="F363" s="191" t="s">
        <v>718</v>
      </c>
      <c r="H363" s="190" t="s">
        <v>1</v>
      </c>
      <c r="I363" s="192"/>
      <c r="L363" s="189"/>
      <c r="M363" s="193"/>
      <c r="N363" s="194"/>
      <c r="O363" s="194"/>
      <c r="P363" s="194"/>
      <c r="Q363" s="194"/>
      <c r="R363" s="194"/>
      <c r="S363" s="194"/>
      <c r="T363" s="195"/>
      <c r="AT363" s="190" t="s">
        <v>144</v>
      </c>
      <c r="AU363" s="190" t="s">
        <v>142</v>
      </c>
      <c r="AV363" s="15" t="s">
        <v>81</v>
      </c>
      <c r="AW363" s="15" t="s">
        <v>33</v>
      </c>
      <c r="AX363" s="15" t="s">
        <v>76</v>
      </c>
      <c r="AY363" s="190" t="s">
        <v>134</v>
      </c>
    </row>
    <row r="364" spans="1:65" s="13" customFormat="1" ht="11.25">
      <c r="B364" s="172"/>
      <c r="D364" s="173" t="s">
        <v>144</v>
      </c>
      <c r="E364" s="174" t="s">
        <v>1</v>
      </c>
      <c r="F364" s="175" t="s">
        <v>719</v>
      </c>
      <c r="H364" s="176">
        <v>1.0880000000000001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3" customFormat="1" ht="11.25">
      <c r="B365" s="172"/>
      <c r="D365" s="173" t="s">
        <v>144</v>
      </c>
      <c r="E365" s="174" t="s">
        <v>1</v>
      </c>
      <c r="F365" s="175" t="s">
        <v>720</v>
      </c>
      <c r="H365" s="176">
        <v>2.7519999999999998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144</v>
      </c>
      <c r="AU365" s="174" t="s">
        <v>142</v>
      </c>
      <c r="AV365" s="13" t="s">
        <v>142</v>
      </c>
      <c r="AW365" s="13" t="s">
        <v>33</v>
      </c>
      <c r="AX365" s="13" t="s">
        <v>76</v>
      </c>
      <c r="AY365" s="174" t="s">
        <v>134</v>
      </c>
    </row>
    <row r="366" spans="1:65" s="14" customFormat="1" ht="11.25">
      <c r="B366" s="181"/>
      <c r="D366" s="173" t="s">
        <v>144</v>
      </c>
      <c r="E366" s="182" t="s">
        <v>1</v>
      </c>
      <c r="F366" s="183" t="s">
        <v>154</v>
      </c>
      <c r="H366" s="184">
        <v>3.84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144</v>
      </c>
      <c r="AU366" s="182" t="s">
        <v>142</v>
      </c>
      <c r="AV366" s="14" t="s">
        <v>141</v>
      </c>
      <c r="AW366" s="14" t="s">
        <v>33</v>
      </c>
      <c r="AX366" s="14" t="s">
        <v>81</v>
      </c>
      <c r="AY366" s="182" t="s">
        <v>134</v>
      </c>
    </row>
    <row r="367" spans="1:65" s="2" customFormat="1" ht="21.75" customHeight="1">
      <c r="A367" s="32"/>
      <c r="B367" s="157"/>
      <c r="C367" s="158" t="s">
        <v>721</v>
      </c>
      <c r="D367" s="158" t="s">
        <v>137</v>
      </c>
      <c r="E367" s="159" t="s">
        <v>722</v>
      </c>
      <c r="F367" s="160" t="s">
        <v>723</v>
      </c>
      <c r="G367" s="161" t="s">
        <v>203</v>
      </c>
      <c r="H367" s="162">
        <v>2</v>
      </c>
      <c r="I367" s="163"/>
      <c r="J367" s="164">
        <f t="shared" ref="J367:J381" si="60"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 t="shared" ref="P367:P381" si="61">O367*H367</f>
        <v>0</v>
      </c>
      <c r="Q367" s="168">
        <v>0</v>
      </c>
      <c r="R367" s="168">
        <f t="shared" ref="R367:R381" si="62">Q367*H367</f>
        <v>0</v>
      </c>
      <c r="S367" s="168">
        <v>0</v>
      </c>
      <c r="T367" s="169">
        <f t="shared" ref="T367:T381" si="63"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213</v>
      </c>
      <c r="AT367" s="170" t="s">
        <v>137</v>
      </c>
      <c r="AU367" s="170" t="s">
        <v>142</v>
      </c>
      <c r="AY367" s="17" t="s">
        <v>134</v>
      </c>
      <c r="BE367" s="171">
        <f t="shared" ref="BE367:BE381" si="64">IF(N367="základní",J367,0)</f>
        <v>0</v>
      </c>
      <c r="BF367" s="171">
        <f t="shared" ref="BF367:BF381" si="65">IF(N367="snížená",J367,0)</f>
        <v>0</v>
      </c>
      <c r="BG367" s="171">
        <f t="shared" ref="BG367:BG381" si="66">IF(N367="zákl. přenesená",J367,0)</f>
        <v>0</v>
      </c>
      <c r="BH367" s="171">
        <f t="shared" ref="BH367:BH381" si="67">IF(N367="sníž. přenesená",J367,0)</f>
        <v>0</v>
      </c>
      <c r="BI367" s="171">
        <f t="shared" ref="BI367:BI381" si="68">IF(N367="nulová",J367,0)</f>
        <v>0</v>
      </c>
      <c r="BJ367" s="17" t="s">
        <v>142</v>
      </c>
      <c r="BK367" s="171">
        <f t="shared" ref="BK367:BK381" si="69">ROUND(I367*H367,2)</f>
        <v>0</v>
      </c>
      <c r="BL367" s="17" t="s">
        <v>213</v>
      </c>
      <c r="BM367" s="170" t="s">
        <v>724</v>
      </c>
    </row>
    <row r="368" spans="1:65" s="2" customFormat="1" ht="16.5" customHeight="1">
      <c r="A368" s="32"/>
      <c r="B368" s="157"/>
      <c r="C368" s="196" t="s">
        <v>725</v>
      </c>
      <c r="D368" s="196" t="s">
        <v>206</v>
      </c>
      <c r="E368" s="197" t="s">
        <v>726</v>
      </c>
      <c r="F368" s="198" t="s">
        <v>727</v>
      </c>
      <c r="G368" s="199" t="s">
        <v>203</v>
      </c>
      <c r="H368" s="200">
        <v>2</v>
      </c>
      <c r="I368" s="201"/>
      <c r="J368" s="202">
        <f t="shared" si="60"/>
        <v>0</v>
      </c>
      <c r="K368" s="203"/>
      <c r="L368" s="204"/>
      <c r="M368" s="205" t="s">
        <v>1</v>
      </c>
      <c r="N368" s="206" t="s">
        <v>42</v>
      </c>
      <c r="O368" s="58"/>
      <c r="P368" s="168">
        <f t="shared" si="61"/>
        <v>0</v>
      </c>
      <c r="Q368" s="168">
        <v>1.55E-2</v>
      </c>
      <c r="R368" s="168">
        <f t="shared" si="62"/>
        <v>3.1E-2</v>
      </c>
      <c r="S368" s="168">
        <v>0</v>
      </c>
      <c r="T368" s="169">
        <f t="shared" si="6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307</v>
      </c>
      <c r="AT368" s="170" t="s">
        <v>206</v>
      </c>
      <c r="AU368" s="170" t="s">
        <v>142</v>
      </c>
      <c r="AY368" s="17" t="s">
        <v>134</v>
      </c>
      <c r="BE368" s="171">
        <f t="shared" si="64"/>
        <v>0</v>
      </c>
      <c r="BF368" s="171">
        <f t="shared" si="65"/>
        <v>0</v>
      </c>
      <c r="BG368" s="171">
        <f t="shared" si="66"/>
        <v>0</v>
      </c>
      <c r="BH368" s="171">
        <f t="shared" si="67"/>
        <v>0</v>
      </c>
      <c r="BI368" s="171">
        <f t="shared" si="68"/>
        <v>0</v>
      </c>
      <c r="BJ368" s="17" t="s">
        <v>142</v>
      </c>
      <c r="BK368" s="171">
        <f t="shared" si="69"/>
        <v>0</v>
      </c>
      <c r="BL368" s="17" t="s">
        <v>213</v>
      </c>
      <c r="BM368" s="170" t="s">
        <v>728</v>
      </c>
    </row>
    <row r="369" spans="1:65" s="2" customFormat="1" ht="21.75" customHeight="1">
      <c r="A369" s="32"/>
      <c r="B369" s="157"/>
      <c r="C369" s="196" t="s">
        <v>729</v>
      </c>
      <c r="D369" s="196" t="s">
        <v>206</v>
      </c>
      <c r="E369" s="197" t="s">
        <v>730</v>
      </c>
      <c r="F369" s="198" t="s">
        <v>731</v>
      </c>
      <c r="G369" s="199" t="s">
        <v>203</v>
      </c>
      <c r="H369" s="200">
        <v>2</v>
      </c>
      <c r="I369" s="201"/>
      <c r="J369" s="202">
        <f t="shared" si="60"/>
        <v>0</v>
      </c>
      <c r="K369" s="203"/>
      <c r="L369" s="204"/>
      <c r="M369" s="205" t="s">
        <v>1</v>
      </c>
      <c r="N369" s="206" t="s">
        <v>42</v>
      </c>
      <c r="O369" s="58"/>
      <c r="P369" s="168">
        <f t="shared" si="61"/>
        <v>0</v>
      </c>
      <c r="Q369" s="168">
        <v>1.1999999999999999E-3</v>
      </c>
      <c r="R369" s="168">
        <f t="shared" si="62"/>
        <v>2.3999999999999998E-3</v>
      </c>
      <c r="S369" s="168">
        <v>0</v>
      </c>
      <c r="T369" s="169">
        <f t="shared" si="6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307</v>
      </c>
      <c r="AT369" s="170" t="s">
        <v>206</v>
      </c>
      <c r="AU369" s="170" t="s">
        <v>142</v>
      </c>
      <c r="AY369" s="17" t="s">
        <v>134</v>
      </c>
      <c r="BE369" s="171">
        <f t="shared" si="64"/>
        <v>0</v>
      </c>
      <c r="BF369" s="171">
        <f t="shared" si="65"/>
        <v>0</v>
      </c>
      <c r="BG369" s="171">
        <f t="shared" si="66"/>
        <v>0</v>
      </c>
      <c r="BH369" s="171">
        <f t="shared" si="67"/>
        <v>0</v>
      </c>
      <c r="BI369" s="171">
        <f t="shared" si="68"/>
        <v>0</v>
      </c>
      <c r="BJ369" s="17" t="s">
        <v>142</v>
      </c>
      <c r="BK369" s="171">
        <f t="shared" si="69"/>
        <v>0</v>
      </c>
      <c r="BL369" s="17" t="s">
        <v>213</v>
      </c>
      <c r="BM369" s="170" t="s">
        <v>732</v>
      </c>
    </row>
    <row r="370" spans="1:65" s="2" customFormat="1" ht="16.5" customHeight="1">
      <c r="A370" s="32"/>
      <c r="B370" s="157"/>
      <c r="C370" s="158" t="s">
        <v>733</v>
      </c>
      <c r="D370" s="158" t="s">
        <v>137</v>
      </c>
      <c r="E370" s="159" t="s">
        <v>734</v>
      </c>
      <c r="F370" s="160" t="s">
        <v>735</v>
      </c>
      <c r="G370" s="161" t="s">
        <v>203</v>
      </c>
      <c r="H370" s="162">
        <v>2</v>
      </c>
      <c r="I370" s="163"/>
      <c r="J370" s="164">
        <f t="shared" si="60"/>
        <v>0</v>
      </c>
      <c r="K370" s="165"/>
      <c r="L370" s="33"/>
      <c r="M370" s="166" t="s">
        <v>1</v>
      </c>
      <c r="N370" s="167" t="s">
        <v>42</v>
      </c>
      <c r="O370" s="58"/>
      <c r="P370" s="168">
        <f t="shared" si="61"/>
        <v>0</v>
      </c>
      <c r="Q370" s="168">
        <v>0</v>
      </c>
      <c r="R370" s="168">
        <f t="shared" si="62"/>
        <v>0</v>
      </c>
      <c r="S370" s="168">
        <v>0</v>
      </c>
      <c r="T370" s="169">
        <f t="shared" si="6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213</v>
      </c>
      <c r="AT370" s="170" t="s">
        <v>137</v>
      </c>
      <c r="AU370" s="170" t="s">
        <v>142</v>
      </c>
      <c r="AY370" s="17" t="s">
        <v>134</v>
      </c>
      <c r="BE370" s="171">
        <f t="shared" si="64"/>
        <v>0</v>
      </c>
      <c r="BF370" s="171">
        <f t="shared" si="65"/>
        <v>0</v>
      </c>
      <c r="BG370" s="171">
        <f t="shared" si="66"/>
        <v>0</v>
      </c>
      <c r="BH370" s="171">
        <f t="shared" si="67"/>
        <v>0</v>
      </c>
      <c r="BI370" s="171">
        <f t="shared" si="68"/>
        <v>0</v>
      </c>
      <c r="BJ370" s="17" t="s">
        <v>142</v>
      </c>
      <c r="BK370" s="171">
        <f t="shared" si="69"/>
        <v>0</v>
      </c>
      <c r="BL370" s="17" t="s">
        <v>213</v>
      </c>
      <c r="BM370" s="170" t="s">
        <v>736</v>
      </c>
    </row>
    <row r="371" spans="1:65" s="2" customFormat="1" ht="16.5" customHeight="1">
      <c r="A371" s="32"/>
      <c r="B371" s="157"/>
      <c r="C371" s="196" t="s">
        <v>737</v>
      </c>
      <c r="D371" s="196" t="s">
        <v>206</v>
      </c>
      <c r="E371" s="197" t="s">
        <v>738</v>
      </c>
      <c r="F371" s="198" t="s">
        <v>739</v>
      </c>
      <c r="G371" s="199" t="s">
        <v>203</v>
      </c>
      <c r="H371" s="200">
        <v>2</v>
      </c>
      <c r="I371" s="201"/>
      <c r="J371" s="202">
        <f t="shared" si="60"/>
        <v>0</v>
      </c>
      <c r="K371" s="203"/>
      <c r="L371" s="204"/>
      <c r="M371" s="205" t="s">
        <v>1</v>
      </c>
      <c r="N371" s="206" t="s">
        <v>42</v>
      </c>
      <c r="O371" s="58"/>
      <c r="P371" s="168">
        <f t="shared" si="61"/>
        <v>0</v>
      </c>
      <c r="Q371" s="168">
        <v>4.4999999999999999E-4</v>
      </c>
      <c r="R371" s="168">
        <f t="shared" si="62"/>
        <v>8.9999999999999998E-4</v>
      </c>
      <c r="S371" s="168">
        <v>0</v>
      </c>
      <c r="T371" s="169">
        <f t="shared" si="6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307</v>
      </c>
      <c r="AT371" s="170" t="s">
        <v>206</v>
      </c>
      <c r="AU371" s="170" t="s">
        <v>142</v>
      </c>
      <c r="AY371" s="17" t="s">
        <v>134</v>
      </c>
      <c r="BE371" s="171">
        <f t="shared" si="64"/>
        <v>0</v>
      </c>
      <c r="BF371" s="171">
        <f t="shared" si="65"/>
        <v>0</v>
      </c>
      <c r="BG371" s="171">
        <f t="shared" si="66"/>
        <v>0</v>
      </c>
      <c r="BH371" s="171">
        <f t="shared" si="67"/>
        <v>0</v>
      </c>
      <c r="BI371" s="171">
        <f t="shared" si="68"/>
        <v>0</v>
      </c>
      <c r="BJ371" s="17" t="s">
        <v>142</v>
      </c>
      <c r="BK371" s="171">
        <f t="shared" si="69"/>
        <v>0</v>
      </c>
      <c r="BL371" s="17" t="s">
        <v>213</v>
      </c>
      <c r="BM371" s="170" t="s">
        <v>740</v>
      </c>
    </row>
    <row r="372" spans="1:65" s="2" customFormat="1" ht="21.75" customHeight="1">
      <c r="A372" s="32"/>
      <c r="B372" s="157"/>
      <c r="C372" s="158" t="s">
        <v>741</v>
      </c>
      <c r="D372" s="158" t="s">
        <v>137</v>
      </c>
      <c r="E372" s="159" t="s">
        <v>742</v>
      </c>
      <c r="F372" s="160" t="s">
        <v>743</v>
      </c>
      <c r="G372" s="161" t="s">
        <v>203</v>
      </c>
      <c r="H372" s="162">
        <v>2</v>
      </c>
      <c r="I372" s="163"/>
      <c r="J372" s="164">
        <f t="shared" si="60"/>
        <v>0</v>
      </c>
      <c r="K372" s="165"/>
      <c r="L372" s="33"/>
      <c r="M372" s="166" t="s">
        <v>1</v>
      </c>
      <c r="N372" s="167" t="s">
        <v>42</v>
      </c>
      <c r="O372" s="58"/>
      <c r="P372" s="168">
        <f t="shared" si="61"/>
        <v>0</v>
      </c>
      <c r="Q372" s="168">
        <v>0</v>
      </c>
      <c r="R372" s="168">
        <f t="shared" si="62"/>
        <v>0</v>
      </c>
      <c r="S372" s="168">
        <v>0</v>
      </c>
      <c r="T372" s="169">
        <f t="shared" si="6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213</v>
      </c>
      <c r="AT372" s="170" t="s">
        <v>137</v>
      </c>
      <c r="AU372" s="170" t="s">
        <v>142</v>
      </c>
      <c r="AY372" s="17" t="s">
        <v>134</v>
      </c>
      <c r="BE372" s="171">
        <f t="shared" si="64"/>
        <v>0</v>
      </c>
      <c r="BF372" s="171">
        <f t="shared" si="65"/>
        <v>0</v>
      </c>
      <c r="BG372" s="171">
        <f t="shared" si="66"/>
        <v>0</v>
      </c>
      <c r="BH372" s="171">
        <f t="shared" si="67"/>
        <v>0</v>
      </c>
      <c r="BI372" s="171">
        <f t="shared" si="68"/>
        <v>0</v>
      </c>
      <c r="BJ372" s="17" t="s">
        <v>142</v>
      </c>
      <c r="BK372" s="171">
        <f t="shared" si="69"/>
        <v>0</v>
      </c>
      <c r="BL372" s="17" t="s">
        <v>213</v>
      </c>
      <c r="BM372" s="170" t="s">
        <v>744</v>
      </c>
    </row>
    <row r="373" spans="1:65" s="2" customFormat="1" ht="16.5" customHeight="1">
      <c r="A373" s="32"/>
      <c r="B373" s="157"/>
      <c r="C373" s="196" t="s">
        <v>745</v>
      </c>
      <c r="D373" s="196" t="s">
        <v>206</v>
      </c>
      <c r="E373" s="197" t="s">
        <v>746</v>
      </c>
      <c r="F373" s="198" t="s">
        <v>747</v>
      </c>
      <c r="G373" s="199" t="s">
        <v>203</v>
      </c>
      <c r="H373" s="200">
        <v>2</v>
      </c>
      <c r="I373" s="201"/>
      <c r="J373" s="202">
        <f t="shared" si="60"/>
        <v>0</v>
      </c>
      <c r="K373" s="203"/>
      <c r="L373" s="204"/>
      <c r="M373" s="205" t="s">
        <v>1</v>
      </c>
      <c r="N373" s="206" t="s">
        <v>42</v>
      </c>
      <c r="O373" s="58"/>
      <c r="P373" s="168">
        <f t="shared" si="61"/>
        <v>0</v>
      </c>
      <c r="Q373" s="168">
        <v>1.3500000000000001E-3</v>
      </c>
      <c r="R373" s="168">
        <f t="shared" si="62"/>
        <v>2.7000000000000001E-3</v>
      </c>
      <c r="S373" s="168">
        <v>0</v>
      </c>
      <c r="T373" s="169">
        <f t="shared" si="6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307</v>
      </c>
      <c r="AT373" s="170" t="s">
        <v>206</v>
      </c>
      <c r="AU373" s="170" t="s">
        <v>142</v>
      </c>
      <c r="AY373" s="17" t="s">
        <v>134</v>
      </c>
      <c r="BE373" s="171">
        <f t="shared" si="64"/>
        <v>0</v>
      </c>
      <c r="BF373" s="171">
        <f t="shared" si="65"/>
        <v>0</v>
      </c>
      <c r="BG373" s="171">
        <f t="shared" si="66"/>
        <v>0</v>
      </c>
      <c r="BH373" s="171">
        <f t="shared" si="67"/>
        <v>0</v>
      </c>
      <c r="BI373" s="171">
        <f t="shared" si="68"/>
        <v>0</v>
      </c>
      <c r="BJ373" s="17" t="s">
        <v>142</v>
      </c>
      <c r="BK373" s="171">
        <f t="shared" si="69"/>
        <v>0</v>
      </c>
      <c r="BL373" s="17" t="s">
        <v>213</v>
      </c>
      <c r="BM373" s="170" t="s">
        <v>748</v>
      </c>
    </row>
    <row r="374" spans="1:65" s="2" customFormat="1" ht="21.75" customHeight="1">
      <c r="A374" s="32"/>
      <c r="B374" s="157"/>
      <c r="C374" s="158" t="s">
        <v>749</v>
      </c>
      <c r="D374" s="158" t="s">
        <v>137</v>
      </c>
      <c r="E374" s="159" t="s">
        <v>750</v>
      </c>
      <c r="F374" s="160" t="s">
        <v>751</v>
      </c>
      <c r="G374" s="161" t="s">
        <v>203</v>
      </c>
      <c r="H374" s="162">
        <v>1</v>
      </c>
      <c r="I374" s="163"/>
      <c r="J374" s="164">
        <f t="shared" si="60"/>
        <v>0</v>
      </c>
      <c r="K374" s="165"/>
      <c r="L374" s="33"/>
      <c r="M374" s="166" t="s">
        <v>1</v>
      </c>
      <c r="N374" s="167" t="s">
        <v>42</v>
      </c>
      <c r="O374" s="58"/>
      <c r="P374" s="168">
        <f t="shared" si="61"/>
        <v>0</v>
      </c>
      <c r="Q374" s="168">
        <v>0</v>
      </c>
      <c r="R374" s="168">
        <f t="shared" si="62"/>
        <v>0</v>
      </c>
      <c r="S374" s="168">
        <v>0.17399999999999999</v>
      </c>
      <c r="T374" s="169">
        <f t="shared" si="63"/>
        <v>0.17399999999999999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213</v>
      </c>
      <c r="AT374" s="170" t="s">
        <v>137</v>
      </c>
      <c r="AU374" s="170" t="s">
        <v>142</v>
      </c>
      <c r="AY374" s="17" t="s">
        <v>134</v>
      </c>
      <c r="BE374" s="171">
        <f t="shared" si="64"/>
        <v>0</v>
      </c>
      <c r="BF374" s="171">
        <f t="shared" si="65"/>
        <v>0</v>
      </c>
      <c r="BG374" s="171">
        <f t="shared" si="66"/>
        <v>0</v>
      </c>
      <c r="BH374" s="171">
        <f t="shared" si="67"/>
        <v>0</v>
      </c>
      <c r="BI374" s="171">
        <f t="shared" si="68"/>
        <v>0</v>
      </c>
      <c r="BJ374" s="17" t="s">
        <v>142</v>
      </c>
      <c r="BK374" s="171">
        <f t="shared" si="69"/>
        <v>0</v>
      </c>
      <c r="BL374" s="17" t="s">
        <v>213</v>
      </c>
      <c r="BM374" s="170" t="s">
        <v>752</v>
      </c>
    </row>
    <row r="375" spans="1:65" s="2" customFormat="1" ht="21.75" customHeight="1">
      <c r="A375" s="32"/>
      <c r="B375" s="157"/>
      <c r="C375" s="158" t="s">
        <v>753</v>
      </c>
      <c r="D375" s="158" t="s">
        <v>137</v>
      </c>
      <c r="E375" s="159" t="s">
        <v>754</v>
      </c>
      <c r="F375" s="160" t="s">
        <v>755</v>
      </c>
      <c r="G375" s="161" t="s">
        <v>256</v>
      </c>
      <c r="H375" s="162">
        <v>3.6999999999999998E-2</v>
      </c>
      <c r="I375" s="163"/>
      <c r="J375" s="164">
        <f t="shared" si="60"/>
        <v>0</v>
      </c>
      <c r="K375" s="165"/>
      <c r="L375" s="33"/>
      <c r="M375" s="166" t="s">
        <v>1</v>
      </c>
      <c r="N375" s="167" t="s">
        <v>42</v>
      </c>
      <c r="O375" s="58"/>
      <c r="P375" s="168">
        <f t="shared" si="61"/>
        <v>0</v>
      </c>
      <c r="Q375" s="168">
        <v>0</v>
      </c>
      <c r="R375" s="168">
        <f t="shared" si="62"/>
        <v>0</v>
      </c>
      <c r="S375" s="168">
        <v>0</v>
      </c>
      <c r="T375" s="169">
        <f t="shared" si="6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213</v>
      </c>
      <c r="AT375" s="170" t="s">
        <v>137</v>
      </c>
      <c r="AU375" s="170" t="s">
        <v>142</v>
      </c>
      <c r="AY375" s="17" t="s">
        <v>134</v>
      </c>
      <c r="BE375" s="171">
        <f t="shared" si="64"/>
        <v>0</v>
      </c>
      <c r="BF375" s="171">
        <f t="shared" si="65"/>
        <v>0</v>
      </c>
      <c r="BG375" s="171">
        <f t="shared" si="66"/>
        <v>0</v>
      </c>
      <c r="BH375" s="171">
        <f t="shared" si="67"/>
        <v>0</v>
      </c>
      <c r="BI375" s="171">
        <f t="shared" si="68"/>
        <v>0</v>
      </c>
      <c r="BJ375" s="17" t="s">
        <v>142</v>
      </c>
      <c r="BK375" s="171">
        <f t="shared" si="69"/>
        <v>0</v>
      </c>
      <c r="BL375" s="17" t="s">
        <v>213</v>
      </c>
      <c r="BM375" s="170" t="s">
        <v>756</v>
      </c>
    </row>
    <row r="376" spans="1:65" s="2" customFormat="1" ht="21.75" customHeight="1">
      <c r="A376" s="32"/>
      <c r="B376" s="157"/>
      <c r="C376" s="158" t="s">
        <v>757</v>
      </c>
      <c r="D376" s="158" t="s">
        <v>137</v>
      </c>
      <c r="E376" s="159" t="s">
        <v>758</v>
      </c>
      <c r="F376" s="160" t="s">
        <v>759</v>
      </c>
      <c r="G376" s="161" t="s">
        <v>256</v>
      </c>
      <c r="H376" s="162">
        <v>3.6999999999999998E-2</v>
      </c>
      <c r="I376" s="163"/>
      <c r="J376" s="164">
        <f t="shared" si="60"/>
        <v>0</v>
      </c>
      <c r="K376" s="165"/>
      <c r="L376" s="33"/>
      <c r="M376" s="166" t="s">
        <v>1</v>
      </c>
      <c r="N376" s="167" t="s">
        <v>42</v>
      </c>
      <c r="O376" s="58"/>
      <c r="P376" s="168">
        <f t="shared" si="61"/>
        <v>0</v>
      </c>
      <c r="Q376" s="168">
        <v>0</v>
      </c>
      <c r="R376" s="168">
        <f t="shared" si="62"/>
        <v>0</v>
      </c>
      <c r="S376" s="168">
        <v>0</v>
      </c>
      <c r="T376" s="169">
        <f t="shared" si="6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213</v>
      </c>
      <c r="AT376" s="170" t="s">
        <v>137</v>
      </c>
      <c r="AU376" s="170" t="s">
        <v>142</v>
      </c>
      <c r="AY376" s="17" t="s">
        <v>134</v>
      </c>
      <c r="BE376" s="171">
        <f t="shared" si="64"/>
        <v>0</v>
      </c>
      <c r="BF376" s="171">
        <f t="shared" si="65"/>
        <v>0</v>
      </c>
      <c r="BG376" s="171">
        <f t="shared" si="66"/>
        <v>0</v>
      </c>
      <c r="BH376" s="171">
        <f t="shared" si="67"/>
        <v>0</v>
      </c>
      <c r="BI376" s="171">
        <f t="shared" si="68"/>
        <v>0</v>
      </c>
      <c r="BJ376" s="17" t="s">
        <v>142</v>
      </c>
      <c r="BK376" s="171">
        <f t="shared" si="69"/>
        <v>0</v>
      </c>
      <c r="BL376" s="17" t="s">
        <v>213</v>
      </c>
      <c r="BM376" s="170" t="s">
        <v>760</v>
      </c>
    </row>
    <row r="377" spans="1:65" s="2" customFormat="1" ht="21.75" customHeight="1">
      <c r="A377" s="32"/>
      <c r="B377" s="157"/>
      <c r="C377" s="158" t="s">
        <v>761</v>
      </c>
      <c r="D377" s="158" t="s">
        <v>137</v>
      </c>
      <c r="E377" s="159" t="s">
        <v>762</v>
      </c>
      <c r="F377" s="160" t="s">
        <v>763</v>
      </c>
      <c r="G377" s="161" t="s">
        <v>545</v>
      </c>
      <c r="H377" s="162">
        <v>1</v>
      </c>
      <c r="I377" s="163"/>
      <c r="J377" s="164">
        <f t="shared" si="60"/>
        <v>0</v>
      </c>
      <c r="K377" s="165"/>
      <c r="L377" s="33"/>
      <c r="M377" s="166" t="s">
        <v>1</v>
      </c>
      <c r="N377" s="167" t="s">
        <v>42</v>
      </c>
      <c r="O377" s="58"/>
      <c r="P377" s="168">
        <f t="shared" si="61"/>
        <v>0</v>
      </c>
      <c r="Q377" s="168">
        <v>0</v>
      </c>
      <c r="R377" s="168">
        <f t="shared" si="62"/>
        <v>0</v>
      </c>
      <c r="S377" s="168">
        <v>0</v>
      </c>
      <c r="T377" s="169">
        <f t="shared" si="6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213</v>
      </c>
      <c r="AT377" s="170" t="s">
        <v>137</v>
      </c>
      <c r="AU377" s="170" t="s">
        <v>142</v>
      </c>
      <c r="AY377" s="17" t="s">
        <v>134</v>
      </c>
      <c r="BE377" s="171">
        <f t="shared" si="64"/>
        <v>0</v>
      </c>
      <c r="BF377" s="171">
        <f t="shared" si="65"/>
        <v>0</v>
      </c>
      <c r="BG377" s="171">
        <f t="shared" si="66"/>
        <v>0</v>
      </c>
      <c r="BH377" s="171">
        <f t="shared" si="67"/>
        <v>0</v>
      </c>
      <c r="BI377" s="171">
        <f t="shared" si="68"/>
        <v>0</v>
      </c>
      <c r="BJ377" s="17" t="s">
        <v>142</v>
      </c>
      <c r="BK377" s="171">
        <f t="shared" si="69"/>
        <v>0</v>
      </c>
      <c r="BL377" s="17" t="s">
        <v>213</v>
      </c>
      <c r="BM377" s="170" t="s">
        <v>764</v>
      </c>
    </row>
    <row r="378" spans="1:65" s="2" customFormat="1" ht="16.5" customHeight="1">
      <c r="A378" s="32"/>
      <c r="B378" s="157"/>
      <c r="C378" s="158" t="s">
        <v>765</v>
      </c>
      <c r="D378" s="158" t="s">
        <v>137</v>
      </c>
      <c r="E378" s="159" t="s">
        <v>766</v>
      </c>
      <c r="F378" s="160" t="s">
        <v>767</v>
      </c>
      <c r="G378" s="161" t="s">
        <v>545</v>
      </c>
      <c r="H378" s="162">
        <v>1</v>
      </c>
      <c r="I378" s="163"/>
      <c r="J378" s="164">
        <f t="shared" si="60"/>
        <v>0</v>
      </c>
      <c r="K378" s="165"/>
      <c r="L378" s="33"/>
      <c r="M378" s="166" t="s">
        <v>1</v>
      </c>
      <c r="N378" s="167" t="s">
        <v>42</v>
      </c>
      <c r="O378" s="58"/>
      <c r="P378" s="168">
        <f t="shared" si="61"/>
        <v>0</v>
      </c>
      <c r="Q378" s="168">
        <v>0</v>
      </c>
      <c r="R378" s="168">
        <f t="shared" si="62"/>
        <v>0</v>
      </c>
      <c r="S378" s="168">
        <v>0</v>
      </c>
      <c r="T378" s="169">
        <f t="shared" si="6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213</v>
      </c>
      <c r="AT378" s="170" t="s">
        <v>137</v>
      </c>
      <c r="AU378" s="170" t="s">
        <v>142</v>
      </c>
      <c r="AY378" s="17" t="s">
        <v>134</v>
      </c>
      <c r="BE378" s="171">
        <f t="shared" si="64"/>
        <v>0</v>
      </c>
      <c r="BF378" s="171">
        <f t="shared" si="65"/>
        <v>0</v>
      </c>
      <c r="BG378" s="171">
        <f t="shared" si="66"/>
        <v>0</v>
      </c>
      <c r="BH378" s="171">
        <f t="shared" si="67"/>
        <v>0</v>
      </c>
      <c r="BI378" s="171">
        <f t="shared" si="68"/>
        <v>0</v>
      </c>
      <c r="BJ378" s="17" t="s">
        <v>142</v>
      </c>
      <c r="BK378" s="171">
        <f t="shared" si="69"/>
        <v>0</v>
      </c>
      <c r="BL378" s="17" t="s">
        <v>213</v>
      </c>
      <c r="BM378" s="170" t="s">
        <v>768</v>
      </c>
    </row>
    <row r="379" spans="1:65" s="2" customFormat="1" ht="16.5" customHeight="1">
      <c r="A379" s="32"/>
      <c r="B379" s="157"/>
      <c r="C379" s="158" t="s">
        <v>769</v>
      </c>
      <c r="D379" s="158" t="s">
        <v>137</v>
      </c>
      <c r="E379" s="159" t="s">
        <v>770</v>
      </c>
      <c r="F379" s="160" t="s">
        <v>771</v>
      </c>
      <c r="G379" s="161" t="s">
        <v>545</v>
      </c>
      <c r="H379" s="162">
        <v>1</v>
      </c>
      <c r="I379" s="163"/>
      <c r="J379" s="164">
        <f t="shared" si="60"/>
        <v>0</v>
      </c>
      <c r="K379" s="165"/>
      <c r="L379" s="33"/>
      <c r="M379" s="166" t="s">
        <v>1</v>
      </c>
      <c r="N379" s="167" t="s">
        <v>42</v>
      </c>
      <c r="O379" s="58"/>
      <c r="P379" s="168">
        <f t="shared" si="61"/>
        <v>0</v>
      </c>
      <c r="Q379" s="168">
        <v>0</v>
      </c>
      <c r="R379" s="168">
        <f t="shared" si="62"/>
        <v>0</v>
      </c>
      <c r="S379" s="168">
        <v>0</v>
      </c>
      <c r="T379" s="169">
        <f t="shared" si="6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213</v>
      </c>
      <c r="AT379" s="170" t="s">
        <v>137</v>
      </c>
      <c r="AU379" s="170" t="s">
        <v>142</v>
      </c>
      <c r="AY379" s="17" t="s">
        <v>134</v>
      </c>
      <c r="BE379" s="171">
        <f t="shared" si="64"/>
        <v>0</v>
      </c>
      <c r="BF379" s="171">
        <f t="shared" si="65"/>
        <v>0</v>
      </c>
      <c r="BG379" s="171">
        <f t="shared" si="66"/>
        <v>0</v>
      </c>
      <c r="BH379" s="171">
        <f t="shared" si="67"/>
        <v>0</v>
      </c>
      <c r="BI379" s="171">
        <f t="shared" si="68"/>
        <v>0</v>
      </c>
      <c r="BJ379" s="17" t="s">
        <v>142</v>
      </c>
      <c r="BK379" s="171">
        <f t="shared" si="69"/>
        <v>0</v>
      </c>
      <c r="BL379" s="17" t="s">
        <v>213</v>
      </c>
      <c r="BM379" s="170" t="s">
        <v>772</v>
      </c>
    </row>
    <row r="380" spans="1:65" s="2" customFormat="1" ht="16.5" customHeight="1">
      <c r="A380" s="32"/>
      <c r="B380" s="157"/>
      <c r="C380" s="158" t="s">
        <v>773</v>
      </c>
      <c r="D380" s="158" t="s">
        <v>137</v>
      </c>
      <c r="E380" s="159" t="s">
        <v>774</v>
      </c>
      <c r="F380" s="160" t="s">
        <v>775</v>
      </c>
      <c r="G380" s="161" t="s">
        <v>545</v>
      </c>
      <c r="H380" s="162">
        <v>1</v>
      </c>
      <c r="I380" s="163"/>
      <c r="J380" s="164">
        <f t="shared" si="60"/>
        <v>0</v>
      </c>
      <c r="K380" s="165"/>
      <c r="L380" s="33"/>
      <c r="M380" s="166" t="s">
        <v>1</v>
      </c>
      <c r="N380" s="167" t="s">
        <v>42</v>
      </c>
      <c r="O380" s="58"/>
      <c r="P380" s="168">
        <f t="shared" si="61"/>
        <v>0</v>
      </c>
      <c r="Q380" s="168">
        <v>0</v>
      </c>
      <c r="R380" s="168">
        <f t="shared" si="62"/>
        <v>0</v>
      </c>
      <c r="S380" s="168">
        <v>0</v>
      </c>
      <c r="T380" s="169">
        <f t="shared" si="6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213</v>
      </c>
      <c r="AT380" s="170" t="s">
        <v>137</v>
      </c>
      <c r="AU380" s="170" t="s">
        <v>142</v>
      </c>
      <c r="AY380" s="17" t="s">
        <v>134</v>
      </c>
      <c r="BE380" s="171">
        <f t="shared" si="64"/>
        <v>0</v>
      </c>
      <c r="BF380" s="171">
        <f t="shared" si="65"/>
        <v>0</v>
      </c>
      <c r="BG380" s="171">
        <f t="shared" si="66"/>
        <v>0</v>
      </c>
      <c r="BH380" s="171">
        <f t="shared" si="67"/>
        <v>0</v>
      </c>
      <c r="BI380" s="171">
        <f t="shared" si="68"/>
        <v>0</v>
      </c>
      <c r="BJ380" s="17" t="s">
        <v>142</v>
      </c>
      <c r="BK380" s="171">
        <f t="shared" si="69"/>
        <v>0</v>
      </c>
      <c r="BL380" s="17" t="s">
        <v>213</v>
      </c>
      <c r="BM380" s="170" t="s">
        <v>776</v>
      </c>
    </row>
    <row r="381" spans="1:65" s="2" customFormat="1" ht="21.75" customHeight="1">
      <c r="A381" s="32"/>
      <c r="B381" s="157"/>
      <c r="C381" s="158" t="s">
        <v>777</v>
      </c>
      <c r="D381" s="158" t="s">
        <v>137</v>
      </c>
      <c r="E381" s="159" t="s">
        <v>778</v>
      </c>
      <c r="F381" s="160" t="s">
        <v>779</v>
      </c>
      <c r="G381" s="161" t="s">
        <v>545</v>
      </c>
      <c r="H381" s="162">
        <v>2</v>
      </c>
      <c r="I381" s="163"/>
      <c r="J381" s="164">
        <f t="shared" si="60"/>
        <v>0</v>
      </c>
      <c r="K381" s="165"/>
      <c r="L381" s="33"/>
      <c r="M381" s="166" t="s">
        <v>1</v>
      </c>
      <c r="N381" s="167" t="s">
        <v>42</v>
      </c>
      <c r="O381" s="58"/>
      <c r="P381" s="168">
        <f t="shared" si="61"/>
        <v>0</v>
      </c>
      <c r="Q381" s="168">
        <v>0</v>
      </c>
      <c r="R381" s="168">
        <f t="shared" si="62"/>
        <v>0</v>
      </c>
      <c r="S381" s="168">
        <v>0</v>
      </c>
      <c r="T381" s="169">
        <f t="shared" si="6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213</v>
      </c>
      <c r="AT381" s="170" t="s">
        <v>137</v>
      </c>
      <c r="AU381" s="170" t="s">
        <v>142</v>
      </c>
      <c r="AY381" s="17" t="s">
        <v>134</v>
      </c>
      <c r="BE381" s="171">
        <f t="shared" si="64"/>
        <v>0</v>
      </c>
      <c r="BF381" s="171">
        <f t="shared" si="65"/>
        <v>0</v>
      </c>
      <c r="BG381" s="171">
        <f t="shared" si="66"/>
        <v>0</v>
      </c>
      <c r="BH381" s="171">
        <f t="shared" si="67"/>
        <v>0</v>
      </c>
      <c r="BI381" s="171">
        <f t="shared" si="68"/>
        <v>0</v>
      </c>
      <c r="BJ381" s="17" t="s">
        <v>142</v>
      </c>
      <c r="BK381" s="171">
        <f t="shared" si="69"/>
        <v>0</v>
      </c>
      <c r="BL381" s="17" t="s">
        <v>213</v>
      </c>
      <c r="BM381" s="170" t="s">
        <v>780</v>
      </c>
    </row>
    <row r="382" spans="1:65" s="12" customFormat="1" ht="22.9" customHeight="1">
      <c r="B382" s="144"/>
      <c r="D382" s="145" t="s">
        <v>75</v>
      </c>
      <c r="E382" s="155" t="s">
        <v>781</v>
      </c>
      <c r="F382" s="155" t="s">
        <v>782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SUM(P383:P391)</f>
        <v>0</v>
      </c>
      <c r="Q382" s="150"/>
      <c r="R382" s="151">
        <f>SUM(R383:R391)</f>
        <v>0.24781577999999999</v>
      </c>
      <c r="S382" s="150"/>
      <c r="T382" s="152">
        <f>SUM(T383:T391)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SUM(BK383:BK391)</f>
        <v>0</v>
      </c>
    </row>
    <row r="383" spans="1:65" s="2" customFormat="1" ht="21.75" customHeight="1">
      <c r="A383" s="32"/>
      <c r="B383" s="157"/>
      <c r="C383" s="158" t="s">
        <v>783</v>
      </c>
      <c r="D383" s="158" t="s">
        <v>137</v>
      </c>
      <c r="E383" s="159" t="s">
        <v>784</v>
      </c>
      <c r="F383" s="160" t="s">
        <v>785</v>
      </c>
      <c r="G383" s="161" t="s">
        <v>140</v>
      </c>
      <c r="H383" s="162">
        <v>4.194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3.7670000000000002E-2</v>
      </c>
      <c r="R383" s="168">
        <f>Q383*H383</f>
        <v>0.15798798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213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213</v>
      </c>
      <c r="BM383" s="170" t="s">
        <v>786</v>
      </c>
    </row>
    <row r="384" spans="1:65" s="13" customFormat="1" ht="11.25">
      <c r="B384" s="172"/>
      <c r="D384" s="173" t="s">
        <v>144</v>
      </c>
      <c r="E384" s="174" t="s">
        <v>1</v>
      </c>
      <c r="F384" s="175" t="s">
        <v>151</v>
      </c>
      <c r="H384" s="176">
        <v>0.96799999999999997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 ht="11.25">
      <c r="B385" s="172"/>
      <c r="D385" s="173" t="s">
        <v>144</v>
      </c>
      <c r="E385" s="174" t="s">
        <v>1</v>
      </c>
      <c r="F385" s="175" t="s">
        <v>152</v>
      </c>
      <c r="H385" s="176">
        <v>3.226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4" customFormat="1" ht="11.25">
      <c r="B386" s="181"/>
      <c r="D386" s="173" t="s">
        <v>144</v>
      </c>
      <c r="E386" s="182" t="s">
        <v>1</v>
      </c>
      <c r="F386" s="183" t="s">
        <v>154</v>
      </c>
      <c r="H386" s="184">
        <v>4.194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144</v>
      </c>
      <c r="AU386" s="182" t="s">
        <v>142</v>
      </c>
      <c r="AV386" s="14" t="s">
        <v>141</v>
      </c>
      <c r="AW386" s="14" t="s">
        <v>33</v>
      </c>
      <c r="AX386" s="14" t="s">
        <v>81</v>
      </c>
      <c r="AY386" s="182" t="s">
        <v>134</v>
      </c>
    </row>
    <row r="387" spans="1:65" s="2" customFormat="1" ht="16.5" customHeight="1">
      <c r="A387" s="32"/>
      <c r="B387" s="157"/>
      <c r="C387" s="158" t="s">
        <v>787</v>
      </c>
      <c r="D387" s="158" t="s">
        <v>137</v>
      </c>
      <c r="E387" s="159" t="s">
        <v>788</v>
      </c>
      <c r="F387" s="160" t="s">
        <v>789</v>
      </c>
      <c r="G387" s="161" t="s">
        <v>140</v>
      </c>
      <c r="H387" s="162">
        <v>4.194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2.9999999999999997E-4</v>
      </c>
      <c r="R387" s="168">
        <f>Q387*H387</f>
        <v>1.2581999999999999E-3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213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213</v>
      </c>
      <c r="BM387" s="170" t="s">
        <v>790</v>
      </c>
    </row>
    <row r="388" spans="1:65" s="2" customFormat="1" ht="16.5" customHeight="1">
      <c r="A388" s="32"/>
      <c r="B388" s="157"/>
      <c r="C388" s="196" t="s">
        <v>791</v>
      </c>
      <c r="D388" s="196" t="s">
        <v>206</v>
      </c>
      <c r="E388" s="197" t="s">
        <v>792</v>
      </c>
      <c r="F388" s="198" t="s">
        <v>793</v>
      </c>
      <c r="G388" s="199" t="s">
        <v>140</v>
      </c>
      <c r="H388" s="200">
        <v>4.6130000000000004</v>
      </c>
      <c r="I388" s="201"/>
      <c r="J388" s="202">
        <f>ROUND(I388*H388,2)</f>
        <v>0</v>
      </c>
      <c r="K388" s="203"/>
      <c r="L388" s="204"/>
      <c r="M388" s="205" t="s">
        <v>1</v>
      </c>
      <c r="N388" s="206" t="s">
        <v>42</v>
      </c>
      <c r="O388" s="58"/>
      <c r="P388" s="168">
        <f>O388*H388</f>
        <v>0</v>
      </c>
      <c r="Q388" s="168">
        <v>1.9199999999999998E-2</v>
      </c>
      <c r="R388" s="168">
        <f>Q388*H388</f>
        <v>8.8569599999999998E-2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307</v>
      </c>
      <c r="AT388" s="170" t="s">
        <v>206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213</v>
      </c>
      <c r="BM388" s="170" t="s">
        <v>794</v>
      </c>
    </row>
    <row r="389" spans="1:65" s="13" customFormat="1" ht="11.25">
      <c r="B389" s="172"/>
      <c r="D389" s="173" t="s">
        <v>144</v>
      </c>
      <c r="F389" s="175" t="s">
        <v>795</v>
      </c>
      <c r="H389" s="176">
        <v>4.6130000000000004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</v>
      </c>
      <c r="AX389" s="13" t="s">
        <v>81</v>
      </c>
      <c r="AY389" s="174" t="s">
        <v>134</v>
      </c>
    </row>
    <row r="390" spans="1:65" s="2" customFormat="1" ht="21.75" customHeight="1">
      <c r="A390" s="32"/>
      <c r="B390" s="157"/>
      <c r="C390" s="158" t="s">
        <v>796</v>
      </c>
      <c r="D390" s="158" t="s">
        <v>137</v>
      </c>
      <c r="E390" s="159" t="s">
        <v>797</v>
      </c>
      <c r="F390" s="160" t="s">
        <v>798</v>
      </c>
      <c r="G390" s="161" t="s">
        <v>256</v>
      </c>
      <c r="H390" s="162">
        <v>0.248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213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213</v>
      </c>
      <c r="BM390" s="170" t="s">
        <v>799</v>
      </c>
    </row>
    <row r="391" spans="1:65" s="2" customFormat="1" ht="21.75" customHeight="1">
      <c r="A391" s="32"/>
      <c r="B391" s="157"/>
      <c r="C391" s="158" t="s">
        <v>800</v>
      </c>
      <c r="D391" s="158" t="s">
        <v>137</v>
      </c>
      <c r="E391" s="159" t="s">
        <v>801</v>
      </c>
      <c r="F391" s="160" t="s">
        <v>802</v>
      </c>
      <c r="G391" s="161" t="s">
        <v>256</v>
      </c>
      <c r="H391" s="162">
        <v>0.248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213</v>
      </c>
      <c r="AT391" s="170" t="s">
        <v>137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213</v>
      </c>
      <c r="BM391" s="170" t="s">
        <v>803</v>
      </c>
    </row>
    <row r="392" spans="1:65" s="12" customFormat="1" ht="22.9" customHeight="1">
      <c r="B392" s="144"/>
      <c r="D392" s="145" t="s">
        <v>75</v>
      </c>
      <c r="E392" s="155" t="s">
        <v>804</v>
      </c>
      <c r="F392" s="155" t="s">
        <v>805</v>
      </c>
      <c r="I392" s="147"/>
      <c r="J392" s="156">
        <f>BK392</f>
        <v>0</v>
      </c>
      <c r="L392" s="144"/>
      <c r="M392" s="149"/>
      <c r="N392" s="150"/>
      <c r="O392" s="150"/>
      <c r="P392" s="151">
        <f>SUM(P393:P404)</f>
        <v>0</v>
      </c>
      <c r="Q392" s="150"/>
      <c r="R392" s="151">
        <f>SUM(R393:R404)</f>
        <v>1.80668E-3</v>
      </c>
      <c r="S392" s="150"/>
      <c r="T392" s="152">
        <f>SUM(T393:T404)</f>
        <v>1.4100000000000001E-2</v>
      </c>
      <c r="AR392" s="145" t="s">
        <v>142</v>
      </c>
      <c r="AT392" s="153" t="s">
        <v>75</v>
      </c>
      <c r="AU392" s="153" t="s">
        <v>81</v>
      </c>
      <c r="AY392" s="145" t="s">
        <v>134</v>
      </c>
      <c r="BK392" s="154">
        <f>SUM(BK393:BK404)</f>
        <v>0</v>
      </c>
    </row>
    <row r="393" spans="1:65" s="2" customFormat="1" ht="21.75" customHeight="1">
      <c r="A393" s="32"/>
      <c r="B393" s="157"/>
      <c r="C393" s="158" t="s">
        <v>806</v>
      </c>
      <c r="D393" s="158" t="s">
        <v>137</v>
      </c>
      <c r="E393" s="159" t="s">
        <v>807</v>
      </c>
      <c r="F393" s="160" t="s">
        <v>808</v>
      </c>
      <c r="G393" s="161" t="s">
        <v>140</v>
      </c>
      <c r="H393" s="162">
        <v>4.7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0</v>
      </c>
      <c r="R393" s="168">
        <f>Q393*H393</f>
        <v>0</v>
      </c>
      <c r="S393" s="168">
        <v>3.0000000000000001E-3</v>
      </c>
      <c r="T393" s="169">
        <f>S393*H393</f>
        <v>1.4100000000000001E-2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213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213</v>
      </c>
      <c r="BM393" s="170" t="s">
        <v>809</v>
      </c>
    </row>
    <row r="394" spans="1:65" s="15" customFormat="1" ht="11.25">
      <c r="B394" s="189"/>
      <c r="D394" s="173" t="s">
        <v>144</v>
      </c>
      <c r="E394" s="190" t="s">
        <v>1</v>
      </c>
      <c r="F394" s="191" t="s">
        <v>810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144</v>
      </c>
      <c r="AU394" s="190" t="s">
        <v>142</v>
      </c>
      <c r="AV394" s="15" t="s">
        <v>81</v>
      </c>
      <c r="AW394" s="15" t="s">
        <v>33</v>
      </c>
      <c r="AX394" s="15" t="s">
        <v>76</v>
      </c>
      <c r="AY394" s="190" t="s">
        <v>134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719</v>
      </c>
      <c r="H395" s="176">
        <v>1.0880000000000001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720</v>
      </c>
      <c r="H396" s="176">
        <v>2.7519999999999998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811</v>
      </c>
      <c r="H397" s="176">
        <v>0.86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4" customFormat="1" ht="11.25">
      <c r="B398" s="181"/>
      <c r="D398" s="173" t="s">
        <v>144</v>
      </c>
      <c r="E398" s="182" t="s">
        <v>1</v>
      </c>
      <c r="F398" s="183" t="s">
        <v>154</v>
      </c>
      <c r="H398" s="184">
        <v>4.7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144</v>
      </c>
      <c r="AU398" s="182" t="s">
        <v>142</v>
      </c>
      <c r="AV398" s="14" t="s">
        <v>141</v>
      </c>
      <c r="AW398" s="14" t="s">
        <v>33</v>
      </c>
      <c r="AX398" s="14" t="s">
        <v>81</v>
      </c>
      <c r="AY398" s="182" t="s">
        <v>134</v>
      </c>
    </row>
    <row r="399" spans="1:65" s="2" customFormat="1" ht="16.5" customHeight="1">
      <c r="A399" s="32"/>
      <c r="B399" s="157"/>
      <c r="C399" s="158" t="s">
        <v>812</v>
      </c>
      <c r="D399" s="158" t="s">
        <v>137</v>
      </c>
      <c r="E399" s="159" t="s">
        <v>813</v>
      </c>
      <c r="F399" s="160" t="s">
        <v>814</v>
      </c>
      <c r="G399" s="161" t="s">
        <v>322</v>
      </c>
      <c r="H399" s="162">
        <v>6.78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1.0000000000000001E-5</v>
      </c>
      <c r="R399" s="168">
        <f>Q399*H399</f>
        <v>6.7800000000000008E-5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213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213</v>
      </c>
      <c r="BM399" s="170" t="s">
        <v>815</v>
      </c>
    </row>
    <row r="400" spans="1:65" s="13" customFormat="1" ht="11.25">
      <c r="B400" s="172"/>
      <c r="D400" s="173" t="s">
        <v>144</v>
      </c>
      <c r="E400" s="174" t="s">
        <v>1</v>
      </c>
      <c r="F400" s="175" t="s">
        <v>816</v>
      </c>
      <c r="H400" s="176">
        <v>6.78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81</v>
      </c>
      <c r="AY400" s="174" t="s">
        <v>134</v>
      </c>
    </row>
    <row r="401" spans="1:65" s="2" customFormat="1" ht="16.5" customHeight="1">
      <c r="A401" s="32"/>
      <c r="B401" s="157"/>
      <c r="C401" s="196" t="s">
        <v>817</v>
      </c>
      <c r="D401" s="196" t="s">
        <v>206</v>
      </c>
      <c r="E401" s="197" t="s">
        <v>818</v>
      </c>
      <c r="F401" s="198" t="s">
        <v>819</v>
      </c>
      <c r="G401" s="199" t="s">
        <v>322</v>
      </c>
      <c r="H401" s="200">
        <v>7.9039999999999999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42</v>
      </c>
      <c r="O401" s="58"/>
      <c r="P401" s="168">
        <f>O401*H401</f>
        <v>0</v>
      </c>
      <c r="Q401" s="168">
        <v>2.2000000000000001E-4</v>
      </c>
      <c r="R401" s="168">
        <f>Q401*H401</f>
        <v>1.7388799999999999E-3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307</v>
      </c>
      <c r="AT401" s="170" t="s">
        <v>206</v>
      </c>
      <c r="AU401" s="170" t="s">
        <v>142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142</v>
      </c>
      <c r="BK401" s="171">
        <f>ROUND(I401*H401,2)</f>
        <v>0</v>
      </c>
      <c r="BL401" s="17" t="s">
        <v>213</v>
      </c>
      <c r="BM401" s="170" t="s">
        <v>820</v>
      </c>
    </row>
    <row r="402" spans="1:65" s="13" customFormat="1" ht="11.25">
      <c r="B402" s="172"/>
      <c r="D402" s="173" t="s">
        <v>144</v>
      </c>
      <c r="F402" s="175" t="s">
        <v>821</v>
      </c>
      <c r="H402" s="176">
        <v>7.9039999999999999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</v>
      </c>
      <c r="AX402" s="13" t="s">
        <v>81</v>
      </c>
      <c r="AY402" s="174" t="s">
        <v>134</v>
      </c>
    </row>
    <row r="403" spans="1:65" s="2" customFormat="1" ht="21.75" customHeight="1">
      <c r="A403" s="32"/>
      <c r="B403" s="157"/>
      <c r="C403" s="158" t="s">
        <v>822</v>
      </c>
      <c r="D403" s="158" t="s">
        <v>137</v>
      </c>
      <c r="E403" s="159" t="s">
        <v>823</v>
      </c>
      <c r="F403" s="160" t="s">
        <v>824</v>
      </c>
      <c r="G403" s="161" t="s">
        <v>256</v>
      </c>
      <c r="H403" s="162">
        <v>2E-3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213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213</v>
      </c>
      <c r="BM403" s="170" t="s">
        <v>825</v>
      </c>
    </row>
    <row r="404" spans="1:65" s="2" customFormat="1" ht="21.75" customHeight="1">
      <c r="A404" s="32"/>
      <c r="B404" s="157"/>
      <c r="C404" s="158" t="s">
        <v>826</v>
      </c>
      <c r="D404" s="158" t="s">
        <v>137</v>
      </c>
      <c r="E404" s="159" t="s">
        <v>827</v>
      </c>
      <c r="F404" s="160" t="s">
        <v>828</v>
      </c>
      <c r="G404" s="161" t="s">
        <v>256</v>
      </c>
      <c r="H404" s="162">
        <v>2E-3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213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213</v>
      </c>
      <c r="BM404" s="170" t="s">
        <v>829</v>
      </c>
    </row>
    <row r="405" spans="1:65" s="12" customFormat="1" ht="22.9" customHeight="1">
      <c r="B405" s="144"/>
      <c r="D405" s="145" t="s">
        <v>75</v>
      </c>
      <c r="E405" s="155" t="s">
        <v>830</v>
      </c>
      <c r="F405" s="155" t="s">
        <v>831</v>
      </c>
      <c r="I405" s="147"/>
      <c r="J405" s="156">
        <f>BK405</f>
        <v>0</v>
      </c>
      <c r="L405" s="144"/>
      <c r="M405" s="149"/>
      <c r="N405" s="150"/>
      <c r="O405" s="150"/>
      <c r="P405" s="151">
        <f>SUM(P406:P422)</f>
        <v>0</v>
      </c>
      <c r="Q405" s="150"/>
      <c r="R405" s="151">
        <f>SUM(R406:R422)</f>
        <v>1.2521578</v>
      </c>
      <c r="S405" s="150"/>
      <c r="T405" s="152">
        <f>SUM(T406:T422)</f>
        <v>0</v>
      </c>
      <c r="AR405" s="145" t="s">
        <v>142</v>
      </c>
      <c r="AT405" s="153" t="s">
        <v>75</v>
      </c>
      <c r="AU405" s="153" t="s">
        <v>81</v>
      </c>
      <c r="AY405" s="145" t="s">
        <v>134</v>
      </c>
      <c r="BK405" s="154">
        <f>SUM(BK406:BK422)</f>
        <v>0</v>
      </c>
    </row>
    <row r="406" spans="1:65" s="2" customFormat="1" ht="21.75" customHeight="1">
      <c r="A406" s="32"/>
      <c r="B406" s="157"/>
      <c r="C406" s="158" t="s">
        <v>832</v>
      </c>
      <c r="D406" s="158" t="s">
        <v>137</v>
      </c>
      <c r="E406" s="159" t="s">
        <v>833</v>
      </c>
      <c r="F406" s="160" t="s">
        <v>834</v>
      </c>
      <c r="G406" s="161" t="s">
        <v>322</v>
      </c>
      <c r="H406" s="162">
        <v>11.15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3.5E-4</v>
      </c>
      <c r="R406" s="168">
        <f>Q406*H406</f>
        <v>3.9025000000000002E-3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213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213</v>
      </c>
      <c r="BM406" s="170" t="s">
        <v>835</v>
      </c>
    </row>
    <row r="407" spans="1:65" s="13" customFormat="1" ht="11.25">
      <c r="B407" s="172"/>
      <c r="D407" s="173" t="s">
        <v>144</v>
      </c>
      <c r="E407" s="174" t="s">
        <v>1</v>
      </c>
      <c r="F407" s="175" t="s">
        <v>683</v>
      </c>
      <c r="H407" s="176">
        <v>3.94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3" customFormat="1" ht="11.25">
      <c r="B408" s="172"/>
      <c r="D408" s="173" t="s">
        <v>144</v>
      </c>
      <c r="E408" s="174" t="s">
        <v>1</v>
      </c>
      <c r="F408" s="175" t="s">
        <v>684</v>
      </c>
      <c r="H408" s="176">
        <v>7.21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76</v>
      </c>
      <c r="AY408" s="174" t="s">
        <v>134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154</v>
      </c>
      <c r="H409" s="184">
        <v>11.15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144</v>
      </c>
      <c r="AU409" s="182" t="s">
        <v>142</v>
      </c>
      <c r="AV409" s="14" t="s">
        <v>141</v>
      </c>
      <c r="AW409" s="14" t="s">
        <v>33</v>
      </c>
      <c r="AX409" s="14" t="s">
        <v>81</v>
      </c>
      <c r="AY409" s="182" t="s">
        <v>134</v>
      </c>
    </row>
    <row r="410" spans="1:65" s="2" customFormat="1" ht="16.5" customHeight="1">
      <c r="A410" s="32"/>
      <c r="B410" s="157"/>
      <c r="C410" s="196" t="s">
        <v>836</v>
      </c>
      <c r="D410" s="196" t="s">
        <v>206</v>
      </c>
      <c r="E410" s="197" t="s">
        <v>837</v>
      </c>
      <c r="F410" s="198" t="s">
        <v>838</v>
      </c>
      <c r="G410" s="199" t="s">
        <v>203</v>
      </c>
      <c r="H410" s="200">
        <v>30.663</v>
      </c>
      <c r="I410" s="201"/>
      <c r="J410" s="202">
        <f>ROUND(I410*H410,2)</f>
        <v>0</v>
      </c>
      <c r="K410" s="203"/>
      <c r="L410" s="204"/>
      <c r="M410" s="205" t="s">
        <v>1</v>
      </c>
      <c r="N410" s="206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307</v>
      </c>
      <c r="AT410" s="170" t="s">
        <v>206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213</v>
      </c>
      <c r="BM410" s="170" t="s">
        <v>839</v>
      </c>
    </row>
    <row r="411" spans="1:65" s="13" customFormat="1" ht="11.25">
      <c r="B411" s="172"/>
      <c r="D411" s="173" t="s">
        <v>144</v>
      </c>
      <c r="E411" s="174" t="s">
        <v>1</v>
      </c>
      <c r="F411" s="175" t="s">
        <v>840</v>
      </c>
      <c r="H411" s="176">
        <v>30.663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81</v>
      </c>
      <c r="AY411" s="174" t="s">
        <v>134</v>
      </c>
    </row>
    <row r="412" spans="1:65" s="2" customFormat="1" ht="21.75" customHeight="1">
      <c r="A412" s="32"/>
      <c r="B412" s="157"/>
      <c r="C412" s="158" t="s">
        <v>841</v>
      </c>
      <c r="D412" s="158" t="s">
        <v>137</v>
      </c>
      <c r="E412" s="159" t="s">
        <v>842</v>
      </c>
      <c r="F412" s="160" t="s">
        <v>843</v>
      </c>
      <c r="G412" s="161" t="s">
        <v>140</v>
      </c>
      <c r="H412" s="162">
        <v>24.49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3.3619999999999997E-2</v>
      </c>
      <c r="R412" s="168">
        <f>Q412*H412</f>
        <v>0.82335379999999991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213</v>
      </c>
      <c r="AT412" s="170" t="s">
        <v>137</v>
      </c>
      <c r="AU412" s="170" t="s">
        <v>142</v>
      </c>
      <c r="AY412" s="17" t="s">
        <v>134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142</v>
      </c>
      <c r="BK412" s="171">
        <f>ROUND(I412*H412,2)</f>
        <v>0</v>
      </c>
      <c r="BL412" s="17" t="s">
        <v>213</v>
      </c>
      <c r="BM412" s="170" t="s">
        <v>844</v>
      </c>
    </row>
    <row r="413" spans="1:65" s="13" customFormat="1" ht="11.25">
      <c r="B413" s="172"/>
      <c r="D413" s="173" t="s">
        <v>144</v>
      </c>
      <c r="E413" s="174" t="s">
        <v>1</v>
      </c>
      <c r="F413" s="175" t="s">
        <v>845</v>
      </c>
      <c r="H413" s="176">
        <v>7.88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846</v>
      </c>
      <c r="H414" s="176">
        <v>14.42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3" customFormat="1" ht="11.25">
      <c r="B415" s="172"/>
      <c r="D415" s="173" t="s">
        <v>144</v>
      </c>
      <c r="E415" s="174" t="s">
        <v>1</v>
      </c>
      <c r="F415" s="175" t="s">
        <v>847</v>
      </c>
      <c r="H415" s="176">
        <v>2.19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4" customFormat="1" ht="11.25">
      <c r="B416" s="181"/>
      <c r="D416" s="173" t="s">
        <v>144</v>
      </c>
      <c r="E416" s="182" t="s">
        <v>1</v>
      </c>
      <c r="F416" s="183" t="s">
        <v>154</v>
      </c>
      <c r="H416" s="184">
        <v>24.490000000000002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144</v>
      </c>
      <c r="AU416" s="182" t="s">
        <v>142</v>
      </c>
      <c r="AV416" s="14" t="s">
        <v>141</v>
      </c>
      <c r="AW416" s="14" t="s">
        <v>33</v>
      </c>
      <c r="AX416" s="14" t="s">
        <v>81</v>
      </c>
      <c r="AY416" s="182" t="s">
        <v>134</v>
      </c>
    </row>
    <row r="417" spans="1:65" s="2" customFormat="1" ht="21.75" customHeight="1">
      <c r="A417" s="32"/>
      <c r="B417" s="157"/>
      <c r="C417" s="196" t="s">
        <v>848</v>
      </c>
      <c r="D417" s="196" t="s">
        <v>206</v>
      </c>
      <c r="E417" s="197" t="s">
        <v>849</v>
      </c>
      <c r="F417" s="198" t="s">
        <v>850</v>
      </c>
      <c r="G417" s="199" t="s">
        <v>140</v>
      </c>
      <c r="H417" s="200">
        <v>26.939</v>
      </c>
      <c r="I417" s="201"/>
      <c r="J417" s="202">
        <f>ROUND(I417*H417,2)</f>
        <v>0</v>
      </c>
      <c r="K417" s="203"/>
      <c r="L417" s="204"/>
      <c r="M417" s="205" t="s">
        <v>1</v>
      </c>
      <c r="N417" s="206" t="s">
        <v>42</v>
      </c>
      <c r="O417" s="58"/>
      <c r="P417" s="168">
        <f>O417*H417</f>
        <v>0</v>
      </c>
      <c r="Q417" s="168">
        <v>1.55E-2</v>
      </c>
      <c r="R417" s="168">
        <f>Q417*H417</f>
        <v>0.4175545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307</v>
      </c>
      <c r="AT417" s="170" t="s">
        <v>206</v>
      </c>
      <c r="AU417" s="170" t="s">
        <v>142</v>
      </c>
      <c r="AY417" s="17" t="s">
        <v>134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142</v>
      </c>
      <c r="BK417" s="171">
        <f>ROUND(I417*H417,2)</f>
        <v>0</v>
      </c>
      <c r="BL417" s="17" t="s">
        <v>213</v>
      </c>
      <c r="BM417" s="170" t="s">
        <v>851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852</v>
      </c>
      <c r="H418" s="176">
        <v>26.939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81</v>
      </c>
      <c r="AY418" s="174" t="s">
        <v>134</v>
      </c>
    </row>
    <row r="419" spans="1:65" s="2" customFormat="1" ht="16.5" customHeight="1">
      <c r="A419" s="32"/>
      <c r="B419" s="157"/>
      <c r="C419" s="158" t="s">
        <v>853</v>
      </c>
      <c r="D419" s="158" t="s">
        <v>137</v>
      </c>
      <c r="E419" s="159" t="s">
        <v>854</v>
      </c>
      <c r="F419" s="160" t="s">
        <v>855</v>
      </c>
      <c r="G419" s="161" t="s">
        <v>140</v>
      </c>
      <c r="H419" s="162">
        <v>24.49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2.9999999999999997E-4</v>
      </c>
      <c r="R419" s="168">
        <f>Q419*H419</f>
        <v>7.3469999999999985E-3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213</v>
      </c>
      <c r="AT419" s="170" t="s">
        <v>137</v>
      </c>
      <c r="AU419" s="170" t="s">
        <v>142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142</v>
      </c>
      <c r="BK419" s="171">
        <f>ROUND(I419*H419,2)</f>
        <v>0</v>
      </c>
      <c r="BL419" s="17" t="s">
        <v>213</v>
      </c>
      <c r="BM419" s="170" t="s">
        <v>856</v>
      </c>
    </row>
    <row r="420" spans="1:65" s="2" customFormat="1" ht="21.75" customHeight="1">
      <c r="A420" s="32"/>
      <c r="B420" s="157"/>
      <c r="C420" s="158" t="s">
        <v>857</v>
      </c>
      <c r="D420" s="158" t="s">
        <v>137</v>
      </c>
      <c r="E420" s="159" t="s">
        <v>858</v>
      </c>
      <c r="F420" s="160" t="s">
        <v>859</v>
      </c>
      <c r="G420" s="161" t="s">
        <v>256</v>
      </c>
      <c r="H420" s="162">
        <v>1.252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0</v>
      </c>
      <c r="R420" s="168">
        <f>Q420*H420</f>
        <v>0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213</v>
      </c>
      <c r="AT420" s="170" t="s">
        <v>137</v>
      </c>
      <c r="AU420" s="170" t="s">
        <v>142</v>
      </c>
      <c r="AY420" s="17" t="s">
        <v>134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142</v>
      </c>
      <c r="BK420" s="171">
        <f>ROUND(I420*H420,2)</f>
        <v>0</v>
      </c>
      <c r="BL420" s="17" t="s">
        <v>213</v>
      </c>
      <c r="BM420" s="170" t="s">
        <v>860</v>
      </c>
    </row>
    <row r="421" spans="1:65" s="2" customFormat="1" ht="21.75" customHeight="1">
      <c r="A421" s="32"/>
      <c r="B421" s="157"/>
      <c r="C421" s="158" t="s">
        <v>861</v>
      </c>
      <c r="D421" s="158" t="s">
        <v>137</v>
      </c>
      <c r="E421" s="159" t="s">
        <v>862</v>
      </c>
      <c r="F421" s="160" t="s">
        <v>863</v>
      </c>
      <c r="G421" s="161" t="s">
        <v>256</v>
      </c>
      <c r="H421" s="162">
        <v>1.252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213</v>
      </c>
      <c r="AT421" s="170" t="s">
        <v>137</v>
      </c>
      <c r="AU421" s="170" t="s">
        <v>142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142</v>
      </c>
      <c r="BK421" s="171">
        <f>ROUND(I421*H421,2)</f>
        <v>0</v>
      </c>
      <c r="BL421" s="17" t="s">
        <v>213</v>
      </c>
      <c r="BM421" s="170" t="s">
        <v>864</v>
      </c>
    </row>
    <row r="422" spans="1:65" s="2" customFormat="1" ht="16.5" customHeight="1">
      <c r="A422" s="32"/>
      <c r="B422" s="157"/>
      <c r="C422" s="158" t="s">
        <v>865</v>
      </c>
      <c r="D422" s="158" t="s">
        <v>137</v>
      </c>
      <c r="E422" s="159" t="s">
        <v>866</v>
      </c>
      <c r="F422" s="160" t="s">
        <v>867</v>
      </c>
      <c r="G422" s="161" t="s">
        <v>545</v>
      </c>
      <c r="H422" s="162">
        <v>1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213</v>
      </c>
      <c r="AT422" s="170" t="s">
        <v>137</v>
      </c>
      <c r="AU422" s="170" t="s">
        <v>142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142</v>
      </c>
      <c r="BK422" s="171">
        <f>ROUND(I422*H422,2)</f>
        <v>0</v>
      </c>
      <c r="BL422" s="17" t="s">
        <v>213</v>
      </c>
      <c r="BM422" s="170" t="s">
        <v>868</v>
      </c>
    </row>
    <row r="423" spans="1:65" s="12" customFormat="1" ht="22.9" customHeight="1">
      <c r="B423" s="144"/>
      <c r="D423" s="145" t="s">
        <v>75</v>
      </c>
      <c r="E423" s="155" t="s">
        <v>869</v>
      </c>
      <c r="F423" s="155" t="s">
        <v>870</v>
      </c>
      <c r="I423" s="147"/>
      <c r="J423" s="156">
        <f>BK423</f>
        <v>0</v>
      </c>
      <c r="L423" s="144"/>
      <c r="M423" s="149"/>
      <c r="N423" s="150"/>
      <c r="O423" s="150"/>
      <c r="P423" s="151">
        <f>SUM(P424:P428)</f>
        <v>0</v>
      </c>
      <c r="Q423" s="150"/>
      <c r="R423" s="151">
        <f>SUM(R424:R428)</f>
        <v>1.6169999999999999E-3</v>
      </c>
      <c r="S423" s="150"/>
      <c r="T423" s="152">
        <f>SUM(T424:T428)</f>
        <v>0</v>
      </c>
      <c r="AR423" s="145" t="s">
        <v>142</v>
      </c>
      <c r="AT423" s="153" t="s">
        <v>75</v>
      </c>
      <c r="AU423" s="153" t="s">
        <v>81</v>
      </c>
      <c r="AY423" s="145" t="s">
        <v>134</v>
      </c>
      <c r="BK423" s="154">
        <f>SUM(BK424:BK428)</f>
        <v>0</v>
      </c>
    </row>
    <row r="424" spans="1:65" s="2" customFormat="1" ht="21.75" customHeight="1">
      <c r="A424" s="32"/>
      <c r="B424" s="157"/>
      <c r="C424" s="158" t="s">
        <v>871</v>
      </c>
      <c r="D424" s="158" t="s">
        <v>137</v>
      </c>
      <c r="E424" s="159" t="s">
        <v>872</v>
      </c>
      <c r="F424" s="160" t="s">
        <v>873</v>
      </c>
      <c r="G424" s="161" t="s">
        <v>140</v>
      </c>
      <c r="H424" s="162">
        <v>4.9000000000000004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6.9999999999999994E-5</v>
      </c>
      <c r="R424" s="168">
        <f>Q424*H424</f>
        <v>3.4299999999999999E-4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213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213</v>
      </c>
      <c r="BM424" s="170" t="s">
        <v>874</v>
      </c>
    </row>
    <row r="425" spans="1:65" s="2" customFormat="1" ht="21.75" customHeight="1">
      <c r="A425" s="32"/>
      <c r="B425" s="157"/>
      <c r="C425" s="158" t="s">
        <v>875</v>
      </c>
      <c r="D425" s="158" t="s">
        <v>137</v>
      </c>
      <c r="E425" s="159" t="s">
        <v>876</v>
      </c>
      <c r="F425" s="160" t="s">
        <v>877</v>
      </c>
      <c r="G425" s="161" t="s">
        <v>140</v>
      </c>
      <c r="H425" s="162">
        <v>4.9000000000000004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1.3999999999999999E-4</v>
      </c>
      <c r="R425" s="168">
        <f>Q425*H425</f>
        <v>6.8599999999999998E-4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213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213</v>
      </c>
      <c r="BM425" s="170" t="s">
        <v>878</v>
      </c>
    </row>
    <row r="426" spans="1:65" s="15" customFormat="1" ht="11.25">
      <c r="B426" s="189"/>
      <c r="D426" s="173" t="s">
        <v>144</v>
      </c>
      <c r="E426" s="190" t="s">
        <v>1</v>
      </c>
      <c r="F426" s="191" t="s">
        <v>879</v>
      </c>
      <c r="H426" s="190" t="s">
        <v>1</v>
      </c>
      <c r="I426" s="192"/>
      <c r="L426" s="189"/>
      <c r="M426" s="193"/>
      <c r="N426" s="194"/>
      <c r="O426" s="194"/>
      <c r="P426" s="194"/>
      <c r="Q426" s="194"/>
      <c r="R426" s="194"/>
      <c r="S426" s="194"/>
      <c r="T426" s="195"/>
      <c r="AT426" s="190" t="s">
        <v>144</v>
      </c>
      <c r="AU426" s="190" t="s">
        <v>142</v>
      </c>
      <c r="AV426" s="15" t="s">
        <v>81</v>
      </c>
      <c r="AW426" s="15" t="s">
        <v>33</v>
      </c>
      <c r="AX426" s="15" t="s">
        <v>76</v>
      </c>
      <c r="AY426" s="190" t="s">
        <v>134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880</v>
      </c>
      <c r="H427" s="176">
        <v>4.9000000000000004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142</v>
      </c>
      <c r="AV427" s="13" t="s">
        <v>142</v>
      </c>
      <c r="AW427" s="13" t="s">
        <v>33</v>
      </c>
      <c r="AX427" s="13" t="s">
        <v>81</v>
      </c>
      <c r="AY427" s="174" t="s">
        <v>134</v>
      </c>
    </row>
    <row r="428" spans="1:65" s="2" customFormat="1" ht="21.75" customHeight="1">
      <c r="A428" s="32"/>
      <c r="B428" s="157"/>
      <c r="C428" s="158" t="s">
        <v>881</v>
      </c>
      <c r="D428" s="158" t="s">
        <v>137</v>
      </c>
      <c r="E428" s="159" t="s">
        <v>882</v>
      </c>
      <c r="F428" s="160" t="s">
        <v>883</v>
      </c>
      <c r="G428" s="161" t="s">
        <v>140</v>
      </c>
      <c r="H428" s="162">
        <v>4.9000000000000004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1.2E-4</v>
      </c>
      <c r="R428" s="168">
        <f>Q428*H428</f>
        <v>5.8800000000000009E-4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213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213</v>
      </c>
      <c r="BM428" s="170" t="s">
        <v>884</v>
      </c>
    </row>
    <row r="429" spans="1:65" s="12" customFormat="1" ht="22.9" customHeight="1">
      <c r="B429" s="144"/>
      <c r="D429" s="145" t="s">
        <v>75</v>
      </c>
      <c r="E429" s="155" t="s">
        <v>885</v>
      </c>
      <c r="F429" s="155" t="s">
        <v>886</v>
      </c>
      <c r="I429" s="147"/>
      <c r="J429" s="156">
        <f>BK429</f>
        <v>0</v>
      </c>
      <c r="L429" s="144"/>
      <c r="M429" s="149"/>
      <c r="N429" s="150"/>
      <c r="O429" s="150"/>
      <c r="P429" s="151">
        <f>SUM(P430:P454)</f>
        <v>0</v>
      </c>
      <c r="Q429" s="150"/>
      <c r="R429" s="151">
        <f>SUM(R430:R454)</f>
        <v>7.5054919999999997E-2</v>
      </c>
      <c r="S429" s="150"/>
      <c r="T429" s="152">
        <f>SUM(T430:T454)</f>
        <v>1.4742979999999999E-2</v>
      </c>
      <c r="AR429" s="145" t="s">
        <v>142</v>
      </c>
      <c r="AT429" s="153" t="s">
        <v>75</v>
      </c>
      <c r="AU429" s="153" t="s">
        <v>81</v>
      </c>
      <c r="AY429" s="145" t="s">
        <v>134</v>
      </c>
      <c r="BK429" s="154">
        <f>SUM(BK430:BK454)</f>
        <v>0</v>
      </c>
    </row>
    <row r="430" spans="1:65" s="2" customFormat="1" ht="21.75" customHeight="1">
      <c r="A430" s="32"/>
      <c r="B430" s="157"/>
      <c r="C430" s="158" t="s">
        <v>887</v>
      </c>
      <c r="D430" s="158" t="s">
        <v>137</v>
      </c>
      <c r="E430" s="159" t="s">
        <v>211</v>
      </c>
      <c r="F430" s="160" t="s">
        <v>212</v>
      </c>
      <c r="G430" s="161" t="s">
        <v>140</v>
      </c>
      <c r="H430" s="162">
        <v>74.316000000000003</v>
      </c>
      <c r="I430" s="163"/>
      <c r="J430" s="164">
        <f>ROUND(I430*H430,2)</f>
        <v>0</v>
      </c>
      <c r="K430" s="165"/>
      <c r="L430" s="33"/>
      <c r="M430" s="166" t="s">
        <v>1</v>
      </c>
      <c r="N430" s="167" t="s">
        <v>42</v>
      </c>
      <c r="O430" s="58"/>
      <c r="P430" s="168">
        <f>O430*H430</f>
        <v>0</v>
      </c>
      <c r="Q430" s="168">
        <v>0</v>
      </c>
      <c r="R430" s="168">
        <f>Q430*H430</f>
        <v>0</v>
      </c>
      <c r="S430" s="168">
        <v>0</v>
      </c>
      <c r="T430" s="169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213</v>
      </c>
      <c r="AT430" s="170" t="s">
        <v>137</v>
      </c>
      <c r="AU430" s="170" t="s">
        <v>142</v>
      </c>
      <c r="AY430" s="17" t="s">
        <v>134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142</v>
      </c>
      <c r="BK430" s="171">
        <f>ROUND(I430*H430,2)</f>
        <v>0</v>
      </c>
      <c r="BL430" s="17" t="s">
        <v>213</v>
      </c>
      <c r="BM430" s="170" t="s">
        <v>888</v>
      </c>
    </row>
    <row r="431" spans="1:65" s="15" customFormat="1" ht="11.25">
      <c r="B431" s="189"/>
      <c r="D431" s="173" t="s">
        <v>144</v>
      </c>
      <c r="E431" s="190" t="s">
        <v>1</v>
      </c>
      <c r="F431" s="191" t="s">
        <v>218</v>
      </c>
      <c r="H431" s="190" t="s">
        <v>1</v>
      </c>
      <c r="I431" s="192"/>
      <c r="L431" s="189"/>
      <c r="M431" s="193"/>
      <c r="N431" s="194"/>
      <c r="O431" s="194"/>
      <c r="P431" s="194"/>
      <c r="Q431" s="194"/>
      <c r="R431" s="194"/>
      <c r="S431" s="194"/>
      <c r="T431" s="195"/>
      <c r="AT431" s="190" t="s">
        <v>144</v>
      </c>
      <c r="AU431" s="190" t="s">
        <v>142</v>
      </c>
      <c r="AV431" s="15" t="s">
        <v>81</v>
      </c>
      <c r="AW431" s="15" t="s">
        <v>33</v>
      </c>
      <c r="AX431" s="15" t="s">
        <v>76</v>
      </c>
      <c r="AY431" s="190" t="s">
        <v>134</v>
      </c>
    </row>
    <row r="432" spans="1:65" s="13" customFormat="1" ht="11.25">
      <c r="B432" s="172"/>
      <c r="D432" s="173" t="s">
        <v>144</v>
      </c>
      <c r="E432" s="174" t="s">
        <v>1</v>
      </c>
      <c r="F432" s="175" t="s">
        <v>151</v>
      </c>
      <c r="H432" s="176">
        <v>0.96799999999999997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142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3" customFormat="1" ht="11.25">
      <c r="B433" s="172"/>
      <c r="D433" s="173" t="s">
        <v>144</v>
      </c>
      <c r="E433" s="174" t="s">
        <v>1</v>
      </c>
      <c r="F433" s="175" t="s">
        <v>152</v>
      </c>
      <c r="H433" s="176">
        <v>3.226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142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889</v>
      </c>
      <c r="H434" s="176">
        <v>1.73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142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3" customFormat="1" ht="11.25">
      <c r="B435" s="172"/>
      <c r="D435" s="173" t="s">
        <v>144</v>
      </c>
      <c r="E435" s="174" t="s">
        <v>1</v>
      </c>
      <c r="F435" s="175" t="s">
        <v>890</v>
      </c>
      <c r="H435" s="176">
        <v>8.91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142</v>
      </c>
      <c r="AV435" s="13" t="s">
        <v>142</v>
      </c>
      <c r="AW435" s="13" t="s">
        <v>33</v>
      </c>
      <c r="AX435" s="13" t="s">
        <v>76</v>
      </c>
      <c r="AY435" s="174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891</v>
      </c>
      <c r="H436" s="176">
        <v>5.2649999999999997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142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5" customFormat="1" ht="11.25">
      <c r="B437" s="189"/>
      <c r="D437" s="173" t="s">
        <v>144</v>
      </c>
      <c r="E437" s="190" t="s">
        <v>1</v>
      </c>
      <c r="F437" s="191" t="s">
        <v>892</v>
      </c>
      <c r="H437" s="190" t="s">
        <v>1</v>
      </c>
      <c r="I437" s="192"/>
      <c r="L437" s="189"/>
      <c r="M437" s="193"/>
      <c r="N437" s="194"/>
      <c r="O437" s="194"/>
      <c r="P437" s="194"/>
      <c r="Q437" s="194"/>
      <c r="R437" s="194"/>
      <c r="S437" s="194"/>
      <c r="T437" s="195"/>
      <c r="AT437" s="190" t="s">
        <v>144</v>
      </c>
      <c r="AU437" s="190" t="s">
        <v>142</v>
      </c>
      <c r="AV437" s="15" t="s">
        <v>81</v>
      </c>
      <c r="AW437" s="15" t="s">
        <v>33</v>
      </c>
      <c r="AX437" s="15" t="s">
        <v>76</v>
      </c>
      <c r="AY437" s="190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893</v>
      </c>
      <c r="H438" s="176">
        <v>4.3259999999999996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142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3" customFormat="1" ht="11.25">
      <c r="B439" s="172"/>
      <c r="D439" s="173" t="s">
        <v>144</v>
      </c>
      <c r="E439" s="174" t="s">
        <v>1</v>
      </c>
      <c r="F439" s="175" t="s">
        <v>894</v>
      </c>
      <c r="H439" s="176">
        <v>2.363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144</v>
      </c>
      <c r="AU439" s="174" t="s">
        <v>142</v>
      </c>
      <c r="AV439" s="13" t="s">
        <v>142</v>
      </c>
      <c r="AW439" s="13" t="s">
        <v>33</v>
      </c>
      <c r="AX439" s="13" t="s">
        <v>76</v>
      </c>
      <c r="AY439" s="174" t="s">
        <v>134</v>
      </c>
    </row>
    <row r="440" spans="1:65" s="15" customFormat="1" ht="11.25">
      <c r="B440" s="189"/>
      <c r="D440" s="173" t="s">
        <v>144</v>
      </c>
      <c r="E440" s="190" t="s">
        <v>1</v>
      </c>
      <c r="F440" s="191" t="s">
        <v>895</v>
      </c>
      <c r="H440" s="190" t="s">
        <v>1</v>
      </c>
      <c r="I440" s="192"/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144</v>
      </c>
      <c r="AU440" s="190" t="s">
        <v>142</v>
      </c>
      <c r="AV440" s="15" t="s">
        <v>81</v>
      </c>
      <c r="AW440" s="15" t="s">
        <v>33</v>
      </c>
      <c r="AX440" s="15" t="s">
        <v>76</v>
      </c>
      <c r="AY440" s="190" t="s">
        <v>134</v>
      </c>
    </row>
    <row r="441" spans="1:65" s="13" customFormat="1" ht="11.25">
      <c r="B441" s="172"/>
      <c r="D441" s="173" t="s">
        <v>144</v>
      </c>
      <c r="E441" s="174" t="s">
        <v>1</v>
      </c>
      <c r="F441" s="175" t="s">
        <v>896</v>
      </c>
      <c r="H441" s="176">
        <v>15.028</v>
      </c>
      <c r="I441" s="177"/>
      <c r="L441" s="172"/>
      <c r="M441" s="178"/>
      <c r="N441" s="179"/>
      <c r="O441" s="179"/>
      <c r="P441" s="179"/>
      <c r="Q441" s="179"/>
      <c r="R441" s="179"/>
      <c r="S441" s="179"/>
      <c r="T441" s="180"/>
      <c r="AT441" s="174" t="s">
        <v>144</v>
      </c>
      <c r="AU441" s="174" t="s">
        <v>142</v>
      </c>
      <c r="AV441" s="13" t="s">
        <v>142</v>
      </c>
      <c r="AW441" s="13" t="s">
        <v>33</v>
      </c>
      <c r="AX441" s="13" t="s">
        <v>76</v>
      </c>
      <c r="AY441" s="174" t="s">
        <v>134</v>
      </c>
    </row>
    <row r="442" spans="1:65" s="15" customFormat="1" ht="11.25">
      <c r="B442" s="189"/>
      <c r="D442" s="173" t="s">
        <v>144</v>
      </c>
      <c r="E442" s="190" t="s">
        <v>1</v>
      </c>
      <c r="F442" s="191" t="s">
        <v>897</v>
      </c>
      <c r="H442" s="190" t="s">
        <v>1</v>
      </c>
      <c r="I442" s="192"/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144</v>
      </c>
      <c r="AU442" s="190" t="s">
        <v>142</v>
      </c>
      <c r="AV442" s="15" t="s">
        <v>81</v>
      </c>
      <c r="AW442" s="15" t="s">
        <v>33</v>
      </c>
      <c r="AX442" s="15" t="s">
        <v>76</v>
      </c>
      <c r="AY442" s="190" t="s">
        <v>134</v>
      </c>
    </row>
    <row r="443" spans="1:65" s="13" customFormat="1" ht="11.25">
      <c r="B443" s="172"/>
      <c r="D443" s="173" t="s">
        <v>144</v>
      </c>
      <c r="E443" s="174" t="s">
        <v>1</v>
      </c>
      <c r="F443" s="175" t="s">
        <v>898</v>
      </c>
      <c r="H443" s="176">
        <v>32.5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144</v>
      </c>
      <c r="AU443" s="174" t="s">
        <v>142</v>
      </c>
      <c r="AV443" s="13" t="s">
        <v>142</v>
      </c>
      <c r="AW443" s="13" t="s">
        <v>33</v>
      </c>
      <c r="AX443" s="13" t="s">
        <v>76</v>
      </c>
      <c r="AY443" s="174" t="s">
        <v>134</v>
      </c>
    </row>
    <row r="444" spans="1:65" s="14" customFormat="1" ht="11.25">
      <c r="B444" s="181"/>
      <c r="D444" s="173" t="s">
        <v>144</v>
      </c>
      <c r="E444" s="182" t="s">
        <v>1</v>
      </c>
      <c r="F444" s="183" t="s">
        <v>154</v>
      </c>
      <c r="H444" s="184">
        <v>74.316000000000003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2" t="s">
        <v>144</v>
      </c>
      <c r="AU444" s="182" t="s">
        <v>142</v>
      </c>
      <c r="AV444" s="14" t="s">
        <v>141</v>
      </c>
      <c r="AW444" s="14" t="s">
        <v>33</v>
      </c>
      <c r="AX444" s="14" t="s">
        <v>81</v>
      </c>
      <c r="AY444" s="182" t="s">
        <v>134</v>
      </c>
    </row>
    <row r="445" spans="1:65" s="2" customFormat="1" ht="16.5" customHeight="1">
      <c r="A445" s="32"/>
      <c r="B445" s="157"/>
      <c r="C445" s="158" t="s">
        <v>899</v>
      </c>
      <c r="D445" s="158" t="s">
        <v>137</v>
      </c>
      <c r="E445" s="159" t="s">
        <v>900</v>
      </c>
      <c r="F445" s="160" t="s">
        <v>901</v>
      </c>
      <c r="G445" s="161" t="s">
        <v>140</v>
      </c>
      <c r="H445" s="162">
        <v>47.558</v>
      </c>
      <c r="I445" s="163"/>
      <c r="J445" s="164">
        <f>ROUND(I445*H445,2)</f>
        <v>0</v>
      </c>
      <c r="K445" s="165"/>
      <c r="L445" s="33"/>
      <c r="M445" s="166" t="s">
        <v>1</v>
      </c>
      <c r="N445" s="167" t="s">
        <v>42</v>
      </c>
      <c r="O445" s="58"/>
      <c r="P445" s="168">
        <f>O445*H445</f>
        <v>0</v>
      </c>
      <c r="Q445" s="168">
        <v>1E-3</v>
      </c>
      <c r="R445" s="168">
        <f>Q445*H445</f>
        <v>4.7558000000000003E-2</v>
      </c>
      <c r="S445" s="168">
        <v>3.1E-4</v>
      </c>
      <c r="T445" s="169">
        <f>S445*H445</f>
        <v>1.4742979999999999E-2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0" t="s">
        <v>213</v>
      </c>
      <c r="AT445" s="170" t="s">
        <v>137</v>
      </c>
      <c r="AU445" s="170" t="s">
        <v>142</v>
      </c>
      <c r="AY445" s="17" t="s">
        <v>134</v>
      </c>
      <c r="BE445" s="171">
        <f>IF(N445="základní",J445,0)</f>
        <v>0</v>
      </c>
      <c r="BF445" s="171">
        <f>IF(N445="snížená",J445,0)</f>
        <v>0</v>
      </c>
      <c r="BG445" s="171">
        <f>IF(N445="zákl. přenesená",J445,0)</f>
        <v>0</v>
      </c>
      <c r="BH445" s="171">
        <f>IF(N445="sníž. přenesená",J445,0)</f>
        <v>0</v>
      </c>
      <c r="BI445" s="171">
        <f>IF(N445="nulová",J445,0)</f>
        <v>0</v>
      </c>
      <c r="BJ445" s="17" t="s">
        <v>142</v>
      </c>
      <c r="BK445" s="171">
        <f>ROUND(I445*H445,2)</f>
        <v>0</v>
      </c>
      <c r="BL445" s="17" t="s">
        <v>213</v>
      </c>
      <c r="BM445" s="170" t="s">
        <v>902</v>
      </c>
    </row>
    <row r="446" spans="1:65" s="15" customFormat="1" ht="11.25">
      <c r="B446" s="189"/>
      <c r="D446" s="173" t="s">
        <v>144</v>
      </c>
      <c r="E446" s="190" t="s">
        <v>1</v>
      </c>
      <c r="F446" s="191" t="s">
        <v>903</v>
      </c>
      <c r="H446" s="190" t="s">
        <v>1</v>
      </c>
      <c r="I446" s="192"/>
      <c r="L446" s="189"/>
      <c r="M446" s="193"/>
      <c r="N446" s="194"/>
      <c r="O446" s="194"/>
      <c r="P446" s="194"/>
      <c r="Q446" s="194"/>
      <c r="R446" s="194"/>
      <c r="S446" s="194"/>
      <c r="T446" s="195"/>
      <c r="AT446" s="190" t="s">
        <v>144</v>
      </c>
      <c r="AU446" s="190" t="s">
        <v>142</v>
      </c>
      <c r="AV446" s="15" t="s">
        <v>81</v>
      </c>
      <c r="AW446" s="15" t="s">
        <v>33</v>
      </c>
      <c r="AX446" s="15" t="s">
        <v>76</v>
      </c>
      <c r="AY446" s="190" t="s">
        <v>134</v>
      </c>
    </row>
    <row r="447" spans="1:65" s="13" customFormat="1" ht="11.25">
      <c r="B447" s="172"/>
      <c r="D447" s="173" t="s">
        <v>144</v>
      </c>
      <c r="E447" s="174" t="s">
        <v>1</v>
      </c>
      <c r="F447" s="175" t="s">
        <v>904</v>
      </c>
      <c r="H447" s="176">
        <v>1.65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144</v>
      </c>
      <c r="AU447" s="174" t="s">
        <v>142</v>
      </c>
      <c r="AV447" s="13" t="s">
        <v>142</v>
      </c>
      <c r="AW447" s="13" t="s">
        <v>33</v>
      </c>
      <c r="AX447" s="13" t="s">
        <v>76</v>
      </c>
      <c r="AY447" s="174" t="s">
        <v>134</v>
      </c>
    </row>
    <row r="448" spans="1:65" s="13" customFormat="1" ht="11.25">
      <c r="B448" s="172"/>
      <c r="D448" s="173" t="s">
        <v>144</v>
      </c>
      <c r="E448" s="174" t="s">
        <v>1</v>
      </c>
      <c r="F448" s="175" t="s">
        <v>177</v>
      </c>
      <c r="H448" s="176">
        <v>4.4980000000000002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142</v>
      </c>
      <c r="AV448" s="13" t="s">
        <v>142</v>
      </c>
      <c r="AW448" s="13" t="s">
        <v>33</v>
      </c>
      <c r="AX448" s="13" t="s">
        <v>76</v>
      </c>
      <c r="AY448" s="174" t="s">
        <v>134</v>
      </c>
    </row>
    <row r="449" spans="1:65" s="15" customFormat="1" ht="11.25">
      <c r="B449" s="189"/>
      <c r="D449" s="173" t="s">
        <v>144</v>
      </c>
      <c r="E449" s="190" t="s">
        <v>1</v>
      </c>
      <c r="F449" s="191" t="s">
        <v>897</v>
      </c>
      <c r="H449" s="190" t="s">
        <v>1</v>
      </c>
      <c r="I449" s="192"/>
      <c r="L449" s="189"/>
      <c r="M449" s="193"/>
      <c r="N449" s="194"/>
      <c r="O449" s="194"/>
      <c r="P449" s="194"/>
      <c r="Q449" s="194"/>
      <c r="R449" s="194"/>
      <c r="S449" s="194"/>
      <c r="T449" s="195"/>
      <c r="AT449" s="190" t="s">
        <v>144</v>
      </c>
      <c r="AU449" s="190" t="s">
        <v>142</v>
      </c>
      <c r="AV449" s="15" t="s">
        <v>81</v>
      </c>
      <c r="AW449" s="15" t="s">
        <v>33</v>
      </c>
      <c r="AX449" s="15" t="s">
        <v>76</v>
      </c>
      <c r="AY449" s="190" t="s">
        <v>134</v>
      </c>
    </row>
    <row r="450" spans="1:65" s="13" customFormat="1" ht="11.25">
      <c r="B450" s="172"/>
      <c r="D450" s="173" t="s">
        <v>144</v>
      </c>
      <c r="E450" s="174" t="s">
        <v>1</v>
      </c>
      <c r="F450" s="175" t="s">
        <v>890</v>
      </c>
      <c r="H450" s="176">
        <v>8.91</v>
      </c>
      <c r="I450" s="177"/>
      <c r="L450" s="172"/>
      <c r="M450" s="178"/>
      <c r="N450" s="179"/>
      <c r="O450" s="179"/>
      <c r="P450" s="179"/>
      <c r="Q450" s="179"/>
      <c r="R450" s="179"/>
      <c r="S450" s="179"/>
      <c r="T450" s="180"/>
      <c r="AT450" s="174" t="s">
        <v>144</v>
      </c>
      <c r="AU450" s="174" t="s">
        <v>142</v>
      </c>
      <c r="AV450" s="13" t="s">
        <v>142</v>
      </c>
      <c r="AW450" s="13" t="s">
        <v>33</v>
      </c>
      <c r="AX450" s="13" t="s">
        <v>76</v>
      </c>
      <c r="AY450" s="174" t="s">
        <v>134</v>
      </c>
    </row>
    <row r="451" spans="1:65" s="13" customFormat="1" ht="11.25">
      <c r="B451" s="172"/>
      <c r="D451" s="173" t="s">
        <v>144</v>
      </c>
      <c r="E451" s="174" t="s">
        <v>1</v>
      </c>
      <c r="F451" s="175" t="s">
        <v>898</v>
      </c>
      <c r="H451" s="176">
        <v>32.5</v>
      </c>
      <c r="I451" s="177"/>
      <c r="L451" s="172"/>
      <c r="M451" s="178"/>
      <c r="N451" s="179"/>
      <c r="O451" s="179"/>
      <c r="P451" s="179"/>
      <c r="Q451" s="179"/>
      <c r="R451" s="179"/>
      <c r="S451" s="179"/>
      <c r="T451" s="180"/>
      <c r="AT451" s="174" t="s">
        <v>144</v>
      </c>
      <c r="AU451" s="174" t="s">
        <v>142</v>
      </c>
      <c r="AV451" s="13" t="s">
        <v>142</v>
      </c>
      <c r="AW451" s="13" t="s">
        <v>33</v>
      </c>
      <c r="AX451" s="13" t="s">
        <v>76</v>
      </c>
      <c r="AY451" s="174" t="s">
        <v>134</v>
      </c>
    </row>
    <row r="452" spans="1:65" s="14" customFormat="1" ht="11.25">
      <c r="B452" s="181"/>
      <c r="D452" s="173" t="s">
        <v>144</v>
      </c>
      <c r="E452" s="182" t="s">
        <v>1</v>
      </c>
      <c r="F452" s="183" t="s">
        <v>154</v>
      </c>
      <c r="H452" s="184">
        <v>47.558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2" t="s">
        <v>144</v>
      </c>
      <c r="AU452" s="182" t="s">
        <v>142</v>
      </c>
      <c r="AV452" s="14" t="s">
        <v>141</v>
      </c>
      <c r="AW452" s="14" t="s">
        <v>33</v>
      </c>
      <c r="AX452" s="14" t="s">
        <v>81</v>
      </c>
      <c r="AY452" s="182" t="s">
        <v>134</v>
      </c>
    </row>
    <row r="453" spans="1:65" s="2" customFormat="1" ht="21.75" customHeight="1">
      <c r="A453" s="32"/>
      <c r="B453" s="157"/>
      <c r="C453" s="158" t="s">
        <v>905</v>
      </c>
      <c r="D453" s="158" t="s">
        <v>137</v>
      </c>
      <c r="E453" s="159" t="s">
        <v>906</v>
      </c>
      <c r="F453" s="160" t="s">
        <v>907</v>
      </c>
      <c r="G453" s="161" t="s">
        <v>140</v>
      </c>
      <c r="H453" s="162">
        <v>74.316000000000003</v>
      </c>
      <c r="I453" s="163"/>
      <c r="J453" s="164">
        <f>ROUND(I453*H453,2)</f>
        <v>0</v>
      </c>
      <c r="K453" s="165"/>
      <c r="L453" s="33"/>
      <c r="M453" s="166" t="s">
        <v>1</v>
      </c>
      <c r="N453" s="167" t="s">
        <v>42</v>
      </c>
      <c r="O453" s="58"/>
      <c r="P453" s="168">
        <f>O453*H453</f>
        <v>0</v>
      </c>
      <c r="Q453" s="168">
        <v>2.1000000000000001E-4</v>
      </c>
      <c r="R453" s="168">
        <f>Q453*H453</f>
        <v>1.5606360000000001E-2</v>
      </c>
      <c r="S453" s="168">
        <v>0</v>
      </c>
      <c r="T453" s="169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213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213</v>
      </c>
      <c r="BM453" s="170" t="s">
        <v>908</v>
      </c>
    </row>
    <row r="454" spans="1:65" s="2" customFormat="1" ht="21.75" customHeight="1">
      <c r="A454" s="32"/>
      <c r="B454" s="157"/>
      <c r="C454" s="158" t="s">
        <v>909</v>
      </c>
      <c r="D454" s="158" t="s">
        <v>137</v>
      </c>
      <c r="E454" s="159" t="s">
        <v>910</v>
      </c>
      <c r="F454" s="160" t="s">
        <v>911</v>
      </c>
      <c r="G454" s="161" t="s">
        <v>140</v>
      </c>
      <c r="H454" s="162">
        <v>74.316000000000003</v>
      </c>
      <c r="I454" s="163"/>
      <c r="J454" s="164">
        <f>ROUND(I454*H454,2)</f>
        <v>0</v>
      </c>
      <c r="K454" s="165"/>
      <c r="L454" s="33"/>
      <c r="M454" s="166" t="s">
        <v>1</v>
      </c>
      <c r="N454" s="167" t="s">
        <v>42</v>
      </c>
      <c r="O454" s="58"/>
      <c r="P454" s="168">
        <f>O454*H454</f>
        <v>0</v>
      </c>
      <c r="Q454" s="168">
        <v>1.6000000000000001E-4</v>
      </c>
      <c r="R454" s="168">
        <f>Q454*H454</f>
        <v>1.1890560000000001E-2</v>
      </c>
      <c r="S454" s="168">
        <v>0</v>
      </c>
      <c r="T454" s="169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70" t="s">
        <v>213</v>
      </c>
      <c r="AT454" s="170" t="s">
        <v>137</v>
      </c>
      <c r="AU454" s="170" t="s">
        <v>142</v>
      </c>
      <c r="AY454" s="17" t="s">
        <v>134</v>
      </c>
      <c r="BE454" s="171">
        <f>IF(N454="základní",J454,0)</f>
        <v>0</v>
      </c>
      <c r="BF454" s="171">
        <f>IF(N454="snížená",J454,0)</f>
        <v>0</v>
      </c>
      <c r="BG454" s="171">
        <f>IF(N454="zákl. přenesená",J454,0)</f>
        <v>0</v>
      </c>
      <c r="BH454" s="171">
        <f>IF(N454="sníž. přenesená",J454,0)</f>
        <v>0</v>
      </c>
      <c r="BI454" s="171">
        <f>IF(N454="nulová",J454,0)</f>
        <v>0</v>
      </c>
      <c r="BJ454" s="17" t="s">
        <v>142</v>
      </c>
      <c r="BK454" s="171">
        <f>ROUND(I454*H454,2)</f>
        <v>0</v>
      </c>
      <c r="BL454" s="17" t="s">
        <v>213</v>
      </c>
      <c r="BM454" s="170" t="s">
        <v>912</v>
      </c>
    </row>
    <row r="455" spans="1:65" s="12" customFormat="1" ht="25.9" customHeight="1">
      <c r="B455" s="144"/>
      <c r="D455" s="145" t="s">
        <v>75</v>
      </c>
      <c r="E455" s="146" t="s">
        <v>913</v>
      </c>
      <c r="F455" s="146" t="s">
        <v>914</v>
      </c>
      <c r="I455" s="147"/>
      <c r="J455" s="148">
        <f>BK455</f>
        <v>0</v>
      </c>
      <c r="L455" s="144"/>
      <c r="M455" s="149"/>
      <c r="N455" s="150"/>
      <c r="O455" s="150"/>
      <c r="P455" s="151">
        <f>SUM(P456:P482)</f>
        <v>0</v>
      </c>
      <c r="Q455" s="150"/>
      <c r="R455" s="151">
        <f>SUM(R456:R482)</f>
        <v>0</v>
      </c>
      <c r="S455" s="150"/>
      <c r="T455" s="152">
        <f>SUM(T456:T482)</f>
        <v>0</v>
      </c>
      <c r="AR455" s="145" t="s">
        <v>141</v>
      </c>
      <c r="AT455" s="153" t="s">
        <v>75</v>
      </c>
      <c r="AU455" s="153" t="s">
        <v>76</v>
      </c>
      <c r="AY455" s="145" t="s">
        <v>134</v>
      </c>
      <c r="BK455" s="154">
        <f>SUM(BK456:BK482)</f>
        <v>0</v>
      </c>
    </row>
    <row r="456" spans="1:65" s="2" customFormat="1" ht="16.5" customHeight="1">
      <c r="A456" s="32"/>
      <c r="B456" s="157"/>
      <c r="C456" s="158" t="s">
        <v>915</v>
      </c>
      <c r="D456" s="158" t="s">
        <v>137</v>
      </c>
      <c r="E456" s="159" t="s">
        <v>916</v>
      </c>
      <c r="F456" s="160" t="s">
        <v>917</v>
      </c>
      <c r="G456" s="161" t="s">
        <v>918</v>
      </c>
      <c r="H456" s="162">
        <v>58</v>
      </c>
      <c r="I456" s="163"/>
      <c r="J456" s="164">
        <f>ROUND(I456*H456,2)</f>
        <v>0</v>
      </c>
      <c r="K456" s="165"/>
      <c r="L456" s="33"/>
      <c r="M456" s="166" t="s">
        <v>1</v>
      </c>
      <c r="N456" s="167" t="s">
        <v>42</v>
      </c>
      <c r="O456" s="58"/>
      <c r="P456" s="168">
        <f>O456*H456</f>
        <v>0</v>
      </c>
      <c r="Q456" s="168">
        <v>0</v>
      </c>
      <c r="R456" s="168">
        <f>Q456*H456</f>
        <v>0</v>
      </c>
      <c r="S456" s="168">
        <v>0</v>
      </c>
      <c r="T456" s="169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0" t="s">
        <v>919</v>
      </c>
      <c r="AT456" s="170" t="s">
        <v>137</v>
      </c>
      <c r="AU456" s="170" t="s">
        <v>81</v>
      </c>
      <c r="AY456" s="17" t="s">
        <v>134</v>
      </c>
      <c r="BE456" s="171">
        <f>IF(N456="základní",J456,0)</f>
        <v>0</v>
      </c>
      <c r="BF456" s="171">
        <f>IF(N456="snížená",J456,0)</f>
        <v>0</v>
      </c>
      <c r="BG456" s="171">
        <f>IF(N456="zákl. přenesená",J456,0)</f>
        <v>0</v>
      </c>
      <c r="BH456" s="171">
        <f>IF(N456="sníž. přenesená",J456,0)</f>
        <v>0</v>
      </c>
      <c r="BI456" s="171">
        <f>IF(N456="nulová",J456,0)</f>
        <v>0</v>
      </c>
      <c r="BJ456" s="17" t="s">
        <v>142</v>
      </c>
      <c r="BK456" s="171">
        <f>ROUND(I456*H456,2)</f>
        <v>0</v>
      </c>
      <c r="BL456" s="17" t="s">
        <v>919</v>
      </c>
      <c r="BM456" s="170" t="s">
        <v>920</v>
      </c>
    </row>
    <row r="457" spans="1:65" s="15" customFormat="1" ht="22.5">
      <c r="B457" s="189"/>
      <c r="D457" s="173" t="s">
        <v>144</v>
      </c>
      <c r="E457" s="190" t="s">
        <v>1</v>
      </c>
      <c r="F457" s="191" t="s">
        <v>921</v>
      </c>
      <c r="H457" s="190" t="s">
        <v>1</v>
      </c>
      <c r="I457" s="192"/>
      <c r="L457" s="189"/>
      <c r="M457" s="193"/>
      <c r="N457" s="194"/>
      <c r="O457" s="194"/>
      <c r="P457" s="194"/>
      <c r="Q457" s="194"/>
      <c r="R457" s="194"/>
      <c r="S457" s="194"/>
      <c r="T457" s="195"/>
      <c r="AT457" s="190" t="s">
        <v>144</v>
      </c>
      <c r="AU457" s="190" t="s">
        <v>81</v>
      </c>
      <c r="AV457" s="15" t="s">
        <v>81</v>
      </c>
      <c r="AW457" s="15" t="s">
        <v>33</v>
      </c>
      <c r="AX457" s="15" t="s">
        <v>76</v>
      </c>
      <c r="AY457" s="190" t="s">
        <v>134</v>
      </c>
    </row>
    <row r="458" spans="1:65" s="15" customFormat="1" ht="11.25">
      <c r="B458" s="189"/>
      <c r="D458" s="173" t="s">
        <v>144</v>
      </c>
      <c r="E458" s="190" t="s">
        <v>1</v>
      </c>
      <c r="F458" s="191" t="s">
        <v>922</v>
      </c>
      <c r="H458" s="190" t="s">
        <v>1</v>
      </c>
      <c r="I458" s="192"/>
      <c r="L458" s="189"/>
      <c r="M458" s="193"/>
      <c r="N458" s="194"/>
      <c r="O458" s="194"/>
      <c r="P458" s="194"/>
      <c r="Q458" s="194"/>
      <c r="R458" s="194"/>
      <c r="S458" s="194"/>
      <c r="T458" s="195"/>
      <c r="AT458" s="190" t="s">
        <v>144</v>
      </c>
      <c r="AU458" s="190" t="s">
        <v>81</v>
      </c>
      <c r="AV458" s="15" t="s">
        <v>81</v>
      </c>
      <c r="AW458" s="15" t="s">
        <v>33</v>
      </c>
      <c r="AX458" s="15" t="s">
        <v>76</v>
      </c>
      <c r="AY458" s="190" t="s">
        <v>134</v>
      </c>
    </row>
    <row r="459" spans="1:65" s="13" customFormat="1" ht="11.25">
      <c r="B459" s="172"/>
      <c r="D459" s="173" t="s">
        <v>144</v>
      </c>
      <c r="E459" s="174" t="s">
        <v>1</v>
      </c>
      <c r="F459" s="175" t="s">
        <v>213</v>
      </c>
      <c r="H459" s="176">
        <v>16</v>
      </c>
      <c r="I459" s="177"/>
      <c r="L459" s="172"/>
      <c r="M459" s="178"/>
      <c r="N459" s="179"/>
      <c r="O459" s="179"/>
      <c r="P459" s="179"/>
      <c r="Q459" s="179"/>
      <c r="R459" s="179"/>
      <c r="S459" s="179"/>
      <c r="T459" s="180"/>
      <c r="AT459" s="174" t="s">
        <v>144</v>
      </c>
      <c r="AU459" s="174" t="s">
        <v>81</v>
      </c>
      <c r="AV459" s="13" t="s">
        <v>142</v>
      </c>
      <c r="AW459" s="13" t="s">
        <v>33</v>
      </c>
      <c r="AX459" s="13" t="s">
        <v>76</v>
      </c>
      <c r="AY459" s="174" t="s">
        <v>134</v>
      </c>
    </row>
    <row r="460" spans="1:65" s="15" customFormat="1" ht="11.25">
      <c r="B460" s="189"/>
      <c r="D460" s="173" t="s">
        <v>144</v>
      </c>
      <c r="E460" s="190" t="s">
        <v>1</v>
      </c>
      <c r="F460" s="191" t="s">
        <v>923</v>
      </c>
      <c r="H460" s="190" t="s">
        <v>1</v>
      </c>
      <c r="I460" s="192"/>
      <c r="L460" s="189"/>
      <c r="M460" s="193"/>
      <c r="N460" s="194"/>
      <c r="O460" s="194"/>
      <c r="P460" s="194"/>
      <c r="Q460" s="194"/>
      <c r="R460" s="194"/>
      <c r="S460" s="194"/>
      <c r="T460" s="195"/>
      <c r="AT460" s="190" t="s">
        <v>144</v>
      </c>
      <c r="AU460" s="190" t="s">
        <v>81</v>
      </c>
      <c r="AV460" s="15" t="s">
        <v>81</v>
      </c>
      <c r="AW460" s="15" t="s">
        <v>33</v>
      </c>
      <c r="AX460" s="15" t="s">
        <v>76</v>
      </c>
      <c r="AY460" s="190" t="s">
        <v>134</v>
      </c>
    </row>
    <row r="461" spans="1:65" s="13" customFormat="1" ht="11.25">
      <c r="B461" s="172"/>
      <c r="D461" s="173" t="s">
        <v>144</v>
      </c>
      <c r="E461" s="174" t="s">
        <v>1</v>
      </c>
      <c r="F461" s="175" t="s">
        <v>213</v>
      </c>
      <c r="H461" s="176">
        <v>16</v>
      </c>
      <c r="I461" s="177"/>
      <c r="L461" s="172"/>
      <c r="M461" s="178"/>
      <c r="N461" s="179"/>
      <c r="O461" s="179"/>
      <c r="P461" s="179"/>
      <c r="Q461" s="179"/>
      <c r="R461" s="179"/>
      <c r="S461" s="179"/>
      <c r="T461" s="180"/>
      <c r="AT461" s="174" t="s">
        <v>144</v>
      </c>
      <c r="AU461" s="174" t="s">
        <v>81</v>
      </c>
      <c r="AV461" s="13" t="s">
        <v>142</v>
      </c>
      <c r="AW461" s="13" t="s">
        <v>33</v>
      </c>
      <c r="AX461" s="13" t="s">
        <v>76</v>
      </c>
      <c r="AY461" s="174" t="s">
        <v>134</v>
      </c>
    </row>
    <row r="462" spans="1:65" s="15" customFormat="1" ht="22.5">
      <c r="B462" s="189"/>
      <c r="D462" s="173" t="s">
        <v>144</v>
      </c>
      <c r="E462" s="190" t="s">
        <v>1</v>
      </c>
      <c r="F462" s="191" t="s">
        <v>924</v>
      </c>
      <c r="H462" s="190" t="s">
        <v>1</v>
      </c>
      <c r="I462" s="192"/>
      <c r="L462" s="189"/>
      <c r="M462" s="193"/>
      <c r="N462" s="194"/>
      <c r="O462" s="194"/>
      <c r="P462" s="194"/>
      <c r="Q462" s="194"/>
      <c r="R462" s="194"/>
      <c r="S462" s="194"/>
      <c r="T462" s="195"/>
      <c r="AT462" s="190" t="s">
        <v>144</v>
      </c>
      <c r="AU462" s="190" t="s">
        <v>81</v>
      </c>
      <c r="AV462" s="15" t="s">
        <v>81</v>
      </c>
      <c r="AW462" s="15" t="s">
        <v>33</v>
      </c>
      <c r="AX462" s="15" t="s">
        <v>76</v>
      </c>
      <c r="AY462" s="190" t="s">
        <v>134</v>
      </c>
    </row>
    <row r="463" spans="1:65" s="13" customFormat="1" ht="11.25">
      <c r="B463" s="172"/>
      <c r="D463" s="173" t="s">
        <v>144</v>
      </c>
      <c r="E463" s="174" t="s">
        <v>1</v>
      </c>
      <c r="F463" s="175" t="s">
        <v>142</v>
      </c>
      <c r="H463" s="176">
        <v>2</v>
      </c>
      <c r="I463" s="177"/>
      <c r="L463" s="172"/>
      <c r="M463" s="178"/>
      <c r="N463" s="179"/>
      <c r="O463" s="179"/>
      <c r="P463" s="179"/>
      <c r="Q463" s="179"/>
      <c r="R463" s="179"/>
      <c r="S463" s="179"/>
      <c r="T463" s="180"/>
      <c r="AT463" s="174" t="s">
        <v>144</v>
      </c>
      <c r="AU463" s="174" t="s">
        <v>81</v>
      </c>
      <c r="AV463" s="13" t="s">
        <v>142</v>
      </c>
      <c r="AW463" s="13" t="s">
        <v>33</v>
      </c>
      <c r="AX463" s="13" t="s">
        <v>76</v>
      </c>
      <c r="AY463" s="174" t="s">
        <v>134</v>
      </c>
    </row>
    <row r="464" spans="1:65" s="15" customFormat="1" ht="11.25">
      <c r="B464" s="189"/>
      <c r="D464" s="173" t="s">
        <v>144</v>
      </c>
      <c r="E464" s="190" t="s">
        <v>1</v>
      </c>
      <c r="F464" s="191" t="s">
        <v>925</v>
      </c>
      <c r="H464" s="190" t="s">
        <v>1</v>
      </c>
      <c r="I464" s="192"/>
      <c r="L464" s="189"/>
      <c r="M464" s="193"/>
      <c r="N464" s="194"/>
      <c r="O464" s="194"/>
      <c r="P464" s="194"/>
      <c r="Q464" s="194"/>
      <c r="R464" s="194"/>
      <c r="S464" s="194"/>
      <c r="T464" s="195"/>
      <c r="AT464" s="190" t="s">
        <v>144</v>
      </c>
      <c r="AU464" s="190" t="s">
        <v>81</v>
      </c>
      <c r="AV464" s="15" t="s">
        <v>81</v>
      </c>
      <c r="AW464" s="15" t="s">
        <v>33</v>
      </c>
      <c r="AX464" s="15" t="s">
        <v>76</v>
      </c>
      <c r="AY464" s="190" t="s">
        <v>134</v>
      </c>
    </row>
    <row r="465" spans="1:65" s="13" customFormat="1" ht="11.25">
      <c r="B465" s="172"/>
      <c r="D465" s="173" t="s">
        <v>144</v>
      </c>
      <c r="E465" s="174" t="s">
        <v>1</v>
      </c>
      <c r="F465" s="175" t="s">
        <v>172</v>
      </c>
      <c r="H465" s="176">
        <v>8</v>
      </c>
      <c r="I465" s="177"/>
      <c r="L465" s="172"/>
      <c r="M465" s="178"/>
      <c r="N465" s="179"/>
      <c r="O465" s="179"/>
      <c r="P465" s="179"/>
      <c r="Q465" s="179"/>
      <c r="R465" s="179"/>
      <c r="S465" s="179"/>
      <c r="T465" s="180"/>
      <c r="AT465" s="174" t="s">
        <v>144</v>
      </c>
      <c r="AU465" s="174" t="s">
        <v>81</v>
      </c>
      <c r="AV465" s="13" t="s">
        <v>142</v>
      </c>
      <c r="AW465" s="13" t="s">
        <v>33</v>
      </c>
      <c r="AX465" s="13" t="s">
        <v>76</v>
      </c>
      <c r="AY465" s="174" t="s">
        <v>134</v>
      </c>
    </row>
    <row r="466" spans="1:65" s="15" customFormat="1" ht="22.5">
      <c r="B466" s="189"/>
      <c r="D466" s="173" t="s">
        <v>144</v>
      </c>
      <c r="E466" s="190" t="s">
        <v>1</v>
      </c>
      <c r="F466" s="191" t="s">
        <v>926</v>
      </c>
      <c r="H466" s="190" t="s">
        <v>1</v>
      </c>
      <c r="I466" s="192"/>
      <c r="L466" s="189"/>
      <c r="M466" s="193"/>
      <c r="N466" s="194"/>
      <c r="O466" s="194"/>
      <c r="P466" s="194"/>
      <c r="Q466" s="194"/>
      <c r="R466" s="194"/>
      <c r="S466" s="194"/>
      <c r="T466" s="195"/>
      <c r="AT466" s="190" t="s">
        <v>144</v>
      </c>
      <c r="AU466" s="190" t="s">
        <v>81</v>
      </c>
      <c r="AV466" s="15" t="s">
        <v>81</v>
      </c>
      <c r="AW466" s="15" t="s">
        <v>33</v>
      </c>
      <c r="AX466" s="15" t="s">
        <v>76</v>
      </c>
      <c r="AY466" s="190" t="s">
        <v>134</v>
      </c>
    </row>
    <row r="467" spans="1:65" s="13" customFormat="1" ht="11.25">
      <c r="B467" s="172"/>
      <c r="D467" s="173" t="s">
        <v>144</v>
      </c>
      <c r="E467" s="174" t="s">
        <v>1</v>
      </c>
      <c r="F467" s="175" t="s">
        <v>172</v>
      </c>
      <c r="H467" s="176">
        <v>8</v>
      </c>
      <c r="I467" s="177"/>
      <c r="L467" s="172"/>
      <c r="M467" s="178"/>
      <c r="N467" s="179"/>
      <c r="O467" s="179"/>
      <c r="P467" s="179"/>
      <c r="Q467" s="179"/>
      <c r="R467" s="179"/>
      <c r="S467" s="179"/>
      <c r="T467" s="180"/>
      <c r="AT467" s="174" t="s">
        <v>144</v>
      </c>
      <c r="AU467" s="174" t="s">
        <v>81</v>
      </c>
      <c r="AV467" s="13" t="s">
        <v>142</v>
      </c>
      <c r="AW467" s="13" t="s">
        <v>33</v>
      </c>
      <c r="AX467" s="13" t="s">
        <v>76</v>
      </c>
      <c r="AY467" s="174" t="s">
        <v>134</v>
      </c>
    </row>
    <row r="468" spans="1:65" s="15" customFormat="1" ht="11.25">
      <c r="B468" s="189"/>
      <c r="D468" s="173" t="s">
        <v>144</v>
      </c>
      <c r="E468" s="190" t="s">
        <v>1</v>
      </c>
      <c r="F468" s="191" t="s">
        <v>927</v>
      </c>
      <c r="H468" s="190" t="s">
        <v>1</v>
      </c>
      <c r="I468" s="192"/>
      <c r="L468" s="189"/>
      <c r="M468" s="193"/>
      <c r="N468" s="194"/>
      <c r="O468" s="194"/>
      <c r="P468" s="194"/>
      <c r="Q468" s="194"/>
      <c r="R468" s="194"/>
      <c r="S468" s="194"/>
      <c r="T468" s="195"/>
      <c r="AT468" s="190" t="s">
        <v>144</v>
      </c>
      <c r="AU468" s="190" t="s">
        <v>81</v>
      </c>
      <c r="AV468" s="15" t="s">
        <v>81</v>
      </c>
      <c r="AW468" s="15" t="s">
        <v>33</v>
      </c>
      <c r="AX468" s="15" t="s">
        <v>76</v>
      </c>
      <c r="AY468" s="190" t="s">
        <v>134</v>
      </c>
    </row>
    <row r="469" spans="1:65" s="13" customFormat="1" ht="11.25">
      <c r="B469" s="172"/>
      <c r="D469" s="173" t="s">
        <v>144</v>
      </c>
      <c r="E469" s="174" t="s">
        <v>1</v>
      </c>
      <c r="F469" s="175" t="s">
        <v>172</v>
      </c>
      <c r="H469" s="176">
        <v>8</v>
      </c>
      <c r="I469" s="177"/>
      <c r="L469" s="172"/>
      <c r="M469" s="178"/>
      <c r="N469" s="179"/>
      <c r="O469" s="179"/>
      <c r="P469" s="179"/>
      <c r="Q469" s="179"/>
      <c r="R469" s="179"/>
      <c r="S469" s="179"/>
      <c r="T469" s="180"/>
      <c r="AT469" s="174" t="s">
        <v>144</v>
      </c>
      <c r="AU469" s="174" t="s">
        <v>81</v>
      </c>
      <c r="AV469" s="13" t="s">
        <v>142</v>
      </c>
      <c r="AW469" s="13" t="s">
        <v>33</v>
      </c>
      <c r="AX469" s="13" t="s">
        <v>76</v>
      </c>
      <c r="AY469" s="174" t="s">
        <v>134</v>
      </c>
    </row>
    <row r="470" spans="1:65" s="14" customFormat="1" ht="11.25">
      <c r="B470" s="181"/>
      <c r="D470" s="173" t="s">
        <v>144</v>
      </c>
      <c r="E470" s="182" t="s">
        <v>1</v>
      </c>
      <c r="F470" s="183" t="s">
        <v>154</v>
      </c>
      <c r="H470" s="184">
        <v>58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2" t="s">
        <v>144</v>
      </c>
      <c r="AU470" s="182" t="s">
        <v>81</v>
      </c>
      <c r="AV470" s="14" t="s">
        <v>141</v>
      </c>
      <c r="AW470" s="14" t="s">
        <v>33</v>
      </c>
      <c r="AX470" s="14" t="s">
        <v>81</v>
      </c>
      <c r="AY470" s="182" t="s">
        <v>134</v>
      </c>
    </row>
    <row r="471" spans="1:65" s="2" customFormat="1" ht="16.5" customHeight="1">
      <c r="A471" s="32"/>
      <c r="B471" s="157"/>
      <c r="C471" s="158" t="s">
        <v>928</v>
      </c>
      <c r="D471" s="158" t="s">
        <v>137</v>
      </c>
      <c r="E471" s="159" t="s">
        <v>929</v>
      </c>
      <c r="F471" s="160" t="s">
        <v>930</v>
      </c>
      <c r="G471" s="161" t="s">
        <v>918</v>
      </c>
      <c r="H471" s="162">
        <v>16</v>
      </c>
      <c r="I471" s="163"/>
      <c r="J471" s="164">
        <f>ROUND(I471*H471,2)</f>
        <v>0</v>
      </c>
      <c r="K471" s="165"/>
      <c r="L471" s="33"/>
      <c r="M471" s="166" t="s">
        <v>1</v>
      </c>
      <c r="N471" s="167" t="s">
        <v>42</v>
      </c>
      <c r="O471" s="58"/>
      <c r="P471" s="168">
        <f>O471*H471</f>
        <v>0</v>
      </c>
      <c r="Q471" s="168">
        <v>0</v>
      </c>
      <c r="R471" s="168">
        <f>Q471*H471</f>
        <v>0</v>
      </c>
      <c r="S471" s="168">
        <v>0</v>
      </c>
      <c r="T471" s="169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70" t="s">
        <v>919</v>
      </c>
      <c r="AT471" s="170" t="s">
        <v>137</v>
      </c>
      <c r="AU471" s="170" t="s">
        <v>81</v>
      </c>
      <c r="AY471" s="17" t="s">
        <v>134</v>
      </c>
      <c r="BE471" s="171">
        <f>IF(N471="základní",J471,0)</f>
        <v>0</v>
      </c>
      <c r="BF471" s="171">
        <f>IF(N471="snížená",J471,0)</f>
        <v>0</v>
      </c>
      <c r="BG471" s="171">
        <f>IF(N471="zákl. přenesená",J471,0)</f>
        <v>0</v>
      </c>
      <c r="BH471" s="171">
        <f>IF(N471="sníž. přenesená",J471,0)</f>
        <v>0</v>
      </c>
      <c r="BI471" s="171">
        <f>IF(N471="nulová",J471,0)</f>
        <v>0</v>
      </c>
      <c r="BJ471" s="17" t="s">
        <v>142</v>
      </c>
      <c r="BK471" s="171">
        <f>ROUND(I471*H471,2)</f>
        <v>0</v>
      </c>
      <c r="BL471" s="17" t="s">
        <v>919</v>
      </c>
      <c r="BM471" s="170" t="s">
        <v>931</v>
      </c>
    </row>
    <row r="472" spans="1:65" s="15" customFormat="1" ht="22.5">
      <c r="B472" s="189"/>
      <c r="D472" s="173" t="s">
        <v>144</v>
      </c>
      <c r="E472" s="190" t="s">
        <v>1</v>
      </c>
      <c r="F472" s="191" t="s">
        <v>932</v>
      </c>
      <c r="H472" s="190" t="s">
        <v>1</v>
      </c>
      <c r="I472" s="192"/>
      <c r="L472" s="189"/>
      <c r="M472" s="193"/>
      <c r="N472" s="194"/>
      <c r="O472" s="194"/>
      <c r="P472" s="194"/>
      <c r="Q472" s="194"/>
      <c r="R472" s="194"/>
      <c r="S472" s="194"/>
      <c r="T472" s="195"/>
      <c r="AT472" s="190" t="s">
        <v>144</v>
      </c>
      <c r="AU472" s="190" t="s">
        <v>81</v>
      </c>
      <c r="AV472" s="15" t="s">
        <v>81</v>
      </c>
      <c r="AW472" s="15" t="s">
        <v>33</v>
      </c>
      <c r="AX472" s="15" t="s">
        <v>76</v>
      </c>
      <c r="AY472" s="190" t="s">
        <v>134</v>
      </c>
    </row>
    <row r="473" spans="1:65" s="13" customFormat="1" ht="11.25">
      <c r="B473" s="172"/>
      <c r="D473" s="173" t="s">
        <v>144</v>
      </c>
      <c r="E473" s="174" t="s">
        <v>1</v>
      </c>
      <c r="F473" s="175" t="s">
        <v>172</v>
      </c>
      <c r="H473" s="176">
        <v>8</v>
      </c>
      <c r="I473" s="177"/>
      <c r="L473" s="172"/>
      <c r="M473" s="178"/>
      <c r="N473" s="179"/>
      <c r="O473" s="179"/>
      <c r="P473" s="179"/>
      <c r="Q473" s="179"/>
      <c r="R473" s="179"/>
      <c r="S473" s="179"/>
      <c r="T473" s="180"/>
      <c r="AT473" s="174" t="s">
        <v>144</v>
      </c>
      <c r="AU473" s="174" t="s">
        <v>81</v>
      </c>
      <c r="AV473" s="13" t="s">
        <v>142</v>
      </c>
      <c r="AW473" s="13" t="s">
        <v>33</v>
      </c>
      <c r="AX473" s="13" t="s">
        <v>76</v>
      </c>
      <c r="AY473" s="174" t="s">
        <v>134</v>
      </c>
    </row>
    <row r="474" spans="1:65" s="15" customFormat="1" ht="11.25">
      <c r="B474" s="189"/>
      <c r="D474" s="173" t="s">
        <v>144</v>
      </c>
      <c r="E474" s="190" t="s">
        <v>1</v>
      </c>
      <c r="F474" s="191" t="s">
        <v>933</v>
      </c>
      <c r="H474" s="190" t="s">
        <v>1</v>
      </c>
      <c r="I474" s="192"/>
      <c r="L474" s="189"/>
      <c r="M474" s="193"/>
      <c r="N474" s="194"/>
      <c r="O474" s="194"/>
      <c r="P474" s="194"/>
      <c r="Q474" s="194"/>
      <c r="R474" s="194"/>
      <c r="S474" s="194"/>
      <c r="T474" s="195"/>
      <c r="AT474" s="190" t="s">
        <v>144</v>
      </c>
      <c r="AU474" s="190" t="s">
        <v>81</v>
      </c>
      <c r="AV474" s="15" t="s">
        <v>81</v>
      </c>
      <c r="AW474" s="15" t="s">
        <v>33</v>
      </c>
      <c r="AX474" s="15" t="s">
        <v>76</v>
      </c>
      <c r="AY474" s="190" t="s">
        <v>134</v>
      </c>
    </row>
    <row r="475" spans="1:65" s="13" customFormat="1" ht="11.25">
      <c r="B475" s="172"/>
      <c r="D475" s="173" t="s">
        <v>144</v>
      </c>
      <c r="E475" s="174" t="s">
        <v>1</v>
      </c>
      <c r="F475" s="175" t="s">
        <v>172</v>
      </c>
      <c r="H475" s="176">
        <v>8</v>
      </c>
      <c r="I475" s="177"/>
      <c r="L475" s="172"/>
      <c r="M475" s="178"/>
      <c r="N475" s="179"/>
      <c r="O475" s="179"/>
      <c r="P475" s="179"/>
      <c r="Q475" s="179"/>
      <c r="R475" s="179"/>
      <c r="S475" s="179"/>
      <c r="T475" s="180"/>
      <c r="AT475" s="174" t="s">
        <v>144</v>
      </c>
      <c r="AU475" s="174" t="s">
        <v>81</v>
      </c>
      <c r="AV475" s="13" t="s">
        <v>142</v>
      </c>
      <c r="AW475" s="13" t="s">
        <v>33</v>
      </c>
      <c r="AX475" s="13" t="s">
        <v>76</v>
      </c>
      <c r="AY475" s="174" t="s">
        <v>134</v>
      </c>
    </row>
    <row r="476" spans="1:65" s="14" customFormat="1" ht="11.25">
      <c r="B476" s="181"/>
      <c r="D476" s="173" t="s">
        <v>144</v>
      </c>
      <c r="E476" s="182" t="s">
        <v>1</v>
      </c>
      <c r="F476" s="183" t="s">
        <v>154</v>
      </c>
      <c r="H476" s="184">
        <v>16</v>
      </c>
      <c r="I476" s="185"/>
      <c r="L476" s="181"/>
      <c r="M476" s="186"/>
      <c r="N476" s="187"/>
      <c r="O476" s="187"/>
      <c r="P476" s="187"/>
      <c r="Q476" s="187"/>
      <c r="R476" s="187"/>
      <c r="S476" s="187"/>
      <c r="T476" s="188"/>
      <c r="AT476" s="182" t="s">
        <v>144</v>
      </c>
      <c r="AU476" s="182" t="s">
        <v>81</v>
      </c>
      <c r="AV476" s="14" t="s">
        <v>141</v>
      </c>
      <c r="AW476" s="14" t="s">
        <v>33</v>
      </c>
      <c r="AX476" s="14" t="s">
        <v>81</v>
      </c>
      <c r="AY476" s="182" t="s">
        <v>134</v>
      </c>
    </row>
    <row r="477" spans="1:65" s="2" customFormat="1" ht="16.5" customHeight="1">
      <c r="A477" s="32"/>
      <c r="B477" s="157"/>
      <c r="C477" s="158" t="s">
        <v>934</v>
      </c>
      <c r="D477" s="158" t="s">
        <v>137</v>
      </c>
      <c r="E477" s="159" t="s">
        <v>935</v>
      </c>
      <c r="F477" s="160" t="s">
        <v>936</v>
      </c>
      <c r="G477" s="161" t="s">
        <v>918</v>
      </c>
      <c r="H477" s="162">
        <v>4</v>
      </c>
      <c r="I477" s="163"/>
      <c r="J477" s="164">
        <f>ROUND(I477*H477,2)</f>
        <v>0</v>
      </c>
      <c r="K477" s="165"/>
      <c r="L477" s="33"/>
      <c r="M477" s="166" t="s">
        <v>1</v>
      </c>
      <c r="N477" s="167" t="s">
        <v>42</v>
      </c>
      <c r="O477" s="58"/>
      <c r="P477" s="168">
        <f>O477*H477</f>
        <v>0</v>
      </c>
      <c r="Q477" s="168">
        <v>0</v>
      </c>
      <c r="R477" s="168">
        <f>Q477*H477</f>
        <v>0</v>
      </c>
      <c r="S477" s="168">
        <v>0</v>
      </c>
      <c r="T477" s="169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70" t="s">
        <v>919</v>
      </c>
      <c r="AT477" s="170" t="s">
        <v>137</v>
      </c>
      <c r="AU477" s="170" t="s">
        <v>81</v>
      </c>
      <c r="AY477" s="17" t="s">
        <v>134</v>
      </c>
      <c r="BE477" s="171">
        <f>IF(N477="základní",J477,0)</f>
        <v>0</v>
      </c>
      <c r="BF477" s="171">
        <f>IF(N477="snížená",J477,0)</f>
        <v>0</v>
      </c>
      <c r="BG477" s="171">
        <f>IF(N477="zákl. přenesená",J477,0)</f>
        <v>0</v>
      </c>
      <c r="BH477" s="171">
        <f>IF(N477="sníž. přenesená",J477,0)</f>
        <v>0</v>
      </c>
      <c r="BI477" s="171">
        <f>IF(N477="nulová",J477,0)</f>
        <v>0</v>
      </c>
      <c r="BJ477" s="17" t="s">
        <v>142</v>
      </c>
      <c r="BK477" s="171">
        <f>ROUND(I477*H477,2)</f>
        <v>0</v>
      </c>
      <c r="BL477" s="17" t="s">
        <v>919</v>
      </c>
      <c r="BM477" s="170" t="s">
        <v>937</v>
      </c>
    </row>
    <row r="478" spans="1:65" s="15" customFormat="1" ht="11.25">
      <c r="B478" s="189"/>
      <c r="D478" s="173" t="s">
        <v>144</v>
      </c>
      <c r="E478" s="190" t="s">
        <v>1</v>
      </c>
      <c r="F478" s="191" t="s">
        <v>938</v>
      </c>
      <c r="H478" s="190" t="s">
        <v>1</v>
      </c>
      <c r="I478" s="192"/>
      <c r="L478" s="189"/>
      <c r="M478" s="193"/>
      <c r="N478" s="194"/>
      <c r="O478" s="194"/>
      <c r="P478" s="194"/>
      <c r="Q478" s="194"/>
      <c r="R478" s="194"/>
      <c r="S478" s="194"/>
      <c r="T478" s="195"/>
      <c r="AT478" s="190" t="s">
        <v>144</v>
      </c>
      <c r="AU478" s="190" t="s">
        <v>81</v>
      </c>
      <c r="AV478" s="15" t="s">
        <v>81</v>
      </c>
      <c r="AW478" s="15" t="s">
        <v>33</v>
      </c>
      <c r="AX478" s="15" t="s">
        <v>76</v>
      </c>
      <c r="AY478" s="190" t="s">
        <v>134</v>
      </c>
    </row>
    <row r="479" spans="1:65" s="13" customFormat="1" ht="11.25">
      <c r="B479" s="172"/>
      <c r="D479" s="173" t="s">
        <v>144</v>
      </c>
      <c r="E479" s="174" t="s">
        <v>1</v>
      </c>
      <c r="F479" s="175" t="s">
        <v>141</v>
      </c>
      <c r="H479" s="176">
        <v>4</v>
      </c>
      <c r="I479" s="177"/>
      <c r="L479" s="172"/>
      <c r="M479" s="178"/>
      <c r="N479" s="179"/>
      <c r="O479" s="179"/>
      <c r="P479" s="179"/>
      <c r="Q479" s="179"/>
      <c r="R479" s="179"/>
      <c r="S479" s="179"/>
      <c r="T479" s="180"/>
      <c r="AT479" s="174" t="s">
        <v>144</v>
      </c>
      <c r="AU479" s="174" t="s">
        <v>81</v>
      </c>
      <c r="AV479" s="13" t="s">
        <v>142</v>
      </c>
      <c r="AW479" s="13" t="s">
        <v>33</v>
      </c>
      <c r="AX479" s="13" t="s">
        <v>81</v>
      </c>
      <c r="AY479" s="174" t="s">
        <v>134</v>
      </c>
    </row>
    <row r="480" spans="1:65" s="2" customFormat="1" ht="16.5" customHeight="1">
      <c r="A480" s="32"/>
      <c r="B480" s="157"/>
      <c r="C480" s="158" t="s">
        <v>939</v>
      </c>
      <c r="D480" s="158" t="s">
        <v>137</v>
      </c>
      <c r="E480" s="159" t="s">
        <v>940</v>
      </c>
      <c r="F480" s="160" t="s">
        <v>941</v>
      </c>
      <c r="G480" s="161" t="s">
        <v>918</v>
      </c>
      <c r="H480" s="162">
        <v>4</v>
      </c>
      <c r="I480" s="163"/>
      <c r="J480" s="164">
        <f>ROUND(I480*H480,2)</f>
        <v>0</v>
      </c>
      <c r="K480" s="165"/>
      <c r="L480" s="33"/>
      <c r="M480" s="166" t="s">
        <v>1</v>
      </c>
      <c r="N480" s="167" t="s">
        <v>42</v>
      </c>
      <c r="O480" s="58"/>
      <c r="P480" s="168">
        <f>O480*H480</f>
        <v>0</v>
      </c>
      <c r="Q480" s="168">
        <v>0</v>
      </c>
      <c r="R480" s="168">
        <f>Q480*H480</f>
        <v>0</v>
      </c>
      <c r="S480" s="168">
        <v>0</v>
      </c>
      <c r="T480" s="169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70" t="s">
        <v>919</v>
      </c>
      <c r="AT480" s="170" t="s">
        <v>137</v>
      </c>
      <c r="AU480" s="170" t="s">
        <v>81</v>
      </c>
      <c r="AY480" s="17" t="s">
        <v>134</v>
      </c>
      <c r="BE480" s="171">
        <f>IF(N480="základní",J480,0)</f>
        <v>0</v>
      </c>
      <c r="BF480" s="171">
        <f>IF(N480="snížená",J480,0)</f>
        <v>0</v>
      </c>
      <c r="BG480" s="171">
        <f>IF(N480="zákl. přenesená",J480,0)</f>
        <v>0</v>
      </c>
      <c r="BH480" s="171">
        <f>IF(N480="sníž. přenesená",J480,0)</f>
        <v>0</v>
      </c>
      <c r="BI480" s="171">
        <f>IF(N480="nulová",J480,0)</f>
        <v>0</v>
      </c>
      <c r="BJ480" s="17" t="s">
        <v>142</v>
      </c>
      <c r="BK480" s="171">
        <f>ROUND(I480*H480,2)</f>
        <v>0</v>
      </c>
      <c r="BL480" s="17" t="s">
        <v>919</v>
      </c>
      <c r="BM480" s="170" t="s">
        <v>942</v>
      </c>
    </row>
    <row r="481" spans="1:65" s="15" customFormat="1" ht="11.25">
      <c r="B481" s="189"/>
      <c r="D481" s="173" t="s">
        <v>144</v>
      </c>
      <c r="E481" s="190" t="s">
        <v>1</v>
      </c>
      <c r="F481" s="191" t="s">
        <v>943</v>
      </c>
      <c r="H481" s="190" t="s">
        <v>1</v>
      </c>
      <c r="I481" s="192"/>
      <c r="L481" s="189"/>
      <c r="M481" s="193"/>
      <c r="N481" s="194"/>
      <c r="O481" s="194"/>
      <c r="P481" s="194"/>
      <c r="Q481" s="194"/>
      <c r="R481" s="194"/>
      <c r="S481" s="194"/>
      <c r="T481" s="195"/>
      <c r="AT481" s="190" t="s">
        <v>144</v>
      </c>
      <c r="AU481" s="190" t="s">
        <v>81</v>
      </c>
      <c r="AV481" s="15" t="s">
        <v>81</v>
      </c>
      <c r="AW481" s="15" t="s">
        <v>33</v>
      </c>
      <c r="AX481" s="15" t="s">
        <v>76</v>
      </c>
      <c r="AY481" s="190" t="s">
        <v>134</v>
      </c>
    </row>
    <row r="482" spans="1:65" s="13" customFormat="1" ht="11.25">
      <c r="B482" s="172"/>
      <c r="D482" s="173" t="s">
        <v>144</v>
      </c>
      <c r="E482" s="174" t="s">
        <v>1</v>
      </c>
      <c r="F482" s="175" t="s">
        <v>141</v>
      </c>
      <c r="H482" s="176">
        <v>4</v>
      </c>
      <c r="I482" s="177"/>
      <c r="L482" s="172"/>
      <c r="M482" s="178"/>
      <c r="N482" s="179"/>
      <c r="O482" s="179"/>
      <c r="P482" s="179"/>
      <c r="Q482" s="179"/>
      <c r="R482" s="179"/>
      <c r="S482" s="179"/>
      <c r="T482" s="180"/>
      <c r="AT482" s="174" t="s">
        <v>144</v>
      </c>
      <c r="AU482" s="174" t="s">
        <v>81</v>
      </c>
      <c r="AV482" s="13" t="s">
        <v>142</v>
      </c>
      <c r="AW482" s="13" t="s">
        <v>33</v>
      </c>
      <c r="AX482" s="13" t="s">
        <v>81</v>
      </c>
      <c r="AY482" s="174" t="s">
        <v>134</v>
      </c>
    </row>
    <row r="483" spans="1:65" s="12" customFormat="1" ht="25.9" customHeight="1">
      <c r="B483" s="144"/>
      <c r="D483" s="145" t="s">
        <v>75</v>
      </c>
      <c r="E483" s="146" t="s">
        <v>944</v>
      </c>
      <c r="F483" s="146" t="s">
        <v>945</v>
      </c>
      <c r="I483" s="147"/>
      <c r="J483" s="148">
        <f>BK483</f>
        <v>0</v>
      </c>
      <c r="L483" s="144"/>
      <c r="M483" s="149"/>
      <c r="N483" s="150"/>
      <c r="O483" s="150"/>
      <c r="P483" s="151">
        <f>P484+P486</f>
        <v>0</v>
      </c>
      <c r="Q483" s="150"/>
      <c r="R483" s="151">
        <f>R484+R486</f>
        <v>0</v>
      </c>
      <c r="S483" s="150"/>
      <c r="T483" s="152">
        <f>T484+T486</f>
        <v>0</v>
      </c>
      <c r="AR483" s="145" t="s">
        <v>161</v>
      </c>
      <c r="AT483" s="153" t="s">
        <v>75</v>
      </c>
      <c r="AU483" s="153" t="s">
        <v>76</v>
      </c>
      <c r="AY483" s="145" t="s">
        <v>134</v>
      </c>
      <c r="BK483" s="154">
        <f>BK484+BK486</f>
        <v>0</v>
      </c>
    </row>
    <row r="484" spans="1:65" s="12" customFormat="1" ht="22.9" customHeight="1">
      <c r="B484" s="144"/>
      <c r="D484" s="145" t="s">
        <v>75</v>
      </c>
      <c r="E484" s="155" t="s">
        <v>946</v>
      </c>
      <c r="F484" s="155" t="s">
        <v>947</v>
      </c>
      <c r="I484" s="147"/>
      <c r="J484" s="156">
        <f>BK484</f>
        <v>0</v>
      </c>
      <c r="L484" s="144"/>
      <c r="M484" s="149"/>
      <c r="N484" s="150"/>
      <c r="O484" s="150"/>
      <c r="P484" s="151">
        <f>P485</f>
        <v>0</v>
      </c>
      <c r="Q484" s="150"/>
      <c r="R484" s="151">
        <f>R485</f>
        <v>0</v>
      </c>
      <c r="S484" s="150"/>
      <c r="T484" s="152">
        <f>T485</f>
        <v>0</v>
      </c>
      <c r="AR484" s="145" t="s">
        <v>161</v>
      </c>
      <c r="AT484" s="153" t="s">
        <v>75</v>
      </c>
      <c r="AU484" s="153" t="s">
        <v>81</v>
      </c>
      <c r="AY484" s="145" t="s">
        <v>134</v>
      </c>
      <c r="BK484" s="154">
        <f>BK485</f>
        <v>0</v>
      </c>
    </row>
    <row r="485" spans="1:65" s="2" customFormat="1" ht="16.5" customHeight="1">
      <c r="A485" s="32"/>
      <c r="B485" s="157"/>
      <c r="C485" s="158" t="s">
        <v>948</v>
      </c>
      <c r="D485" s="158" t="s">
        <v>137</v>
      </c>
      <c r="E485" s="159" t="s">
        <v>949</v>
      </c>
      <c r="F485" s="160" t="s">
        <v>947</v>
      </c>
      <c r="G485" s="161" t="s">
        <v>407</v>
      </c>
      <c r="H485" s="162">
        <v>1</v>
      </c>
      <c r="I485" s="163"/>
      <c r="J485" s="164">
        <f>ROUND(I485*H485,2)</f>
        <v>0</v>
      </c>
      <c r="K485" s="165"/>
      <c r="L485" s="33"/>
      <c r="M485" s="166" t="s">
        <v>1</v>
      </c>
      <c r="N485" s="167" t="s">
        <v>42</v>
      </c>
      <c r="O485" s="58"/>
      <c r="P485" s="168">
        <f>O485*H485</f>
        <v>0</v>
      </c>
      <c r="Q485" s="168">
        <v>0</v>
      </c>
      <c r="R485" s="168">
        <f>Q485*H485</f>
        <v>0</v>
      </c>
      <c r="S485" s="168">
        <v>0</v>
      </c>
      <c r="T485" s="169">
        <f>S485*H485</f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70" t="s">
        <v>950</v>
      </c>
      <c r="AT485" s="170" t="s">
        <v>137</v>
      </c>
      <c r="AU485" s="170" t="s">
        <v>142</v>
      </c>
      <c r="AY485" s="17" t="s">
        <v>134</v>
      </c>
      <c r="BE485" s="171">
        <f>IF(N485="základní",J485,0)</f>
        <v>0</v>
      </c>
      <c r="BF485" s="171">
        <f>IF(N485="snížená",J485,0)</f>
        <v>0</v>
      </c>
      <c r="BG485" s="171">
        <f>IF(N485="zákl. přenesená",J485,0)</f>
        <v>0</v>
      </c>
      <c r="BH485" s="171">
        <f>IF(N485="sníž. přenesená",J485,0)</f>
        <v>0</v>
      </c>
      <c r="BI485" s="171">
        <f>IF(N485="nulová",J485,0)</f>
        <v>0</v>
      </c>
      <c r="BJ485" s="17" t="s">
        <v>142</v>
      </c>
      <c r="BK485" s="171">
        <f>ROUND(I485*H485,2)</f>
        <v>0</v>
      </c>
      <c r="BL485" s="17" t="s">
        <v>950</v>
      </c>
      <c r="BM485" s="170" t="s">
        <v>951</v>
      </c>
    </row>
    <row r="486" spans="1:65" s="12" customFormat="1" ht="22.9" customHeight="1">
      <c r="B486" s="144"/>
      <c r="D486" s="145" t="s">
        <v>75</v>
      </c>
      <c r="E486" s="155" t="s">
        <v>952</v>
      </c>
      <c r="F486" s="155" t="s">
        <v>953</v>
      </c>
      <c r="I486" s="147"/>
      <c r="J486" s="156">
        <f>BK486</f>
        <v>0</v>
      </c>
      <c r="L486" s="144"/>
      <c r="M486" s="149"/>
      <c r="N486" s="150"/>
      <c r="O486" s="150"/>
      <c r="P486" s="151">
        <f>P487</f>
        <v>0</v>
      </c>
      <c r="Q486" s="150"/>
      <c r="R486" s="151">
        <f>R487</f>
        <v>0</v>
      </c>
      <c r="S486" s="150"/>
      <c r="T486" s="152">
        <f>T487</f>
        <v>0</v>
      </c>
      <c r="AR486" s="145" t="s">
        <v>161</v>
      </c>
      <c r="AT486" s="153" t="s">
        <v>75</v>
      </c>
      <c r="AU486" s="153" t="s">
        <v>81</v>
      </c>
      <c r="AY486" s="145" t="s">
        <v>134</v>
      </c>
      <c r="BK486" s="154">
        <f>BK487</f>
        <v>0</v>
      </c>
    </row>
    <row r="487" spans="1:65" s="2" customFormat="1" ht="16.5" customHeight="1">
      <c r="A487" s="32"/>
      <c r="B487" s="157"/>
      <c r="C487" s="158" t="s">
        <v>954</v>
      </c>
      <c r="D487" s="158" t="s">
        <v>137</v>
      </c>
      <c r="E487" s="159" t="s">
        <v>955</v>
      </c>
      <c r="F487" s="160" t="s">
        <v>953</v>
      </c>
      <c r="G487" s="161" t="s">
        <v>407</v>
      </c>
      <c r="H487" s="162">
        <v>1</v>
      </c>
      <c r="I487" s="163"/>
      <c r="J487" s="164">
        <f>ROUND(I487*H487,2)</f>
        <v>0</v>
      </c>
      <c r="K487" s="165"/>
      <c r="L487" s="33"/>
      <c r="M487" s="207" t="s">
        <v>1</v>
      </c>
      <c r="N487" s="208" t="s">
        <v>42</v>
      </c>
      <c r="O487" s="209"/>
      <c r="P487" s="210">
        <f>O487*H487</f>
        <v>0</v>
      </c>
      <c r="Q487" s="210">
        <v>0</v>
      </c>
      <c r="R487" s="210">
        <f>Q487*H487</f>
        <v>0</v>
      </c>
      <c r="S487" s="210">
        <v>0</v>
      </c>
      <c r="T487" s="211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70" t="s">
        <v>950</v>
      </c>
      <c r="AT487" s="170" t="s">
        <v>137</v>
      </c>
      <c r="AU487" s="170" t="s">
        <v>142</v>
      </c>
      <c r="AY487" s="17" t="s">
        <v>134</v>
      </c>
      <c r="BE487" s="171">
        <f>IF(N487="základní",J487,0)</f>
        <v>0</v>
      </c>
      <c r="BF487" s="171">
        <f>IF(N487="snížená",J487,0)</f>
        <v>0</v>
      </c>
      <c r="BG487" s="171">
        <f>IF(N487="zákl. přenesená",J487,0)</f>
        <v>0</v>
      </c>
      <c r="BH487" s="171">
        <f>IF(N487="sníž. přenesená",J487,0)</f>
        <v>0</v>
      </c>
      <c r="BI487" s="171">
        <f>IF(N487="nulová",J487,0)</f>
        <v>0</v>
      </c>
      <c r="BJ487" s="17" t="s">
        <v>142</v>
      </c>
      <c r="BK487" s="171">
        <f>ROUND(I487*H487,2)</f>
        <v>0</v>
      </c>
      <c r="BL487" s="17" t="s">
        <v>950</v>
      </c>
      <c r="BM487" s="170" t="s">
        <v>956</v>
      </c>
    </row>
    <row r="488" spans="1:65" s="2" customFormat="1" ht="6.95" customHeight="1">
      <c r="A488" s="32"/>
      <c r="B488" s="47"/>
      <c r="C488" s="48"/>
      <c r="D488" s="48"/>
      <c r="E488" s="48"/>
      <c r="F488" s="48"/>
      <c r="G488" s="48"/>
      <c r="H488" s="48"/>
      <c r="I488" s="116"/>
      <c r="J488" s="48"/>
      <c r="K488" s="48"/>
      <c r="L488" s="33"/>
      <c r="M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</row>
  </sheetData>
  <autoFilter ref="C141:K48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Kryl Radim</cp:lastModifiedBy>
  <dcterms:created xsi:type="dcterms:W3CDTF">2020-06-02T05:33:41Z</dcterms:created>
  <dcterms:modified xsi:type="dcterms:W3CDTF">2022-03-03T11:42:22Z</dcterms:modified>
</cp:coreProperties>
</file>