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firstSheet="1" activeTab="1"/>
  </bookViews>
  <sheets>
    <sheet name="Rekapitulace stavby" sheetId="1" state="veryHidden" r:id="rId1"/>
    <sheet name="2a - Bytová jednotka č.2 ..." sheetId="2" r:id="rId2"/>
  </sheets>
  <definedNames>
    <definedName name="_xlnm._FilterDatabase" localSheetId="1" hidden="1">'2a - Bytová jednotka č.2 ...'!$C$141:$K$430</definedName>
    <definedName name="_xlnm.Print_Area" localSheetId="1">'2a - Bytová jednotka č.2 ...'!$C$4:$J$76,'2a - Bytová jednotka č.2 ...'!$C$82:$J$123,'2a - Bytová jednotka č.2 ...'!$C$129:$K$430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'2a - Bytová jednotka č.2 ...'!$141:$141</definedName>
  </definedNames>
  <calcPr calcId="162913"/>
</workbook>
</file>

<file path=xl/sharedStrings.xml><?xml version="1.0" encoding="utf-8"?>
<sst xmlns="http://schemas.openxmlformats.org/spreadsheetml/2006/main" count="3549" uniqueCount="847">
  <si>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</si>
  <si>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</si>
  <si>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</si>
  <si>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</si>
  <si>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</si>
  <si>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</si>
  <si>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</si>
  <si>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</si>
  <si>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</si>
  <si>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</si>
  <si>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</si>
  <si>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</si>
  <si>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</si>
  <si>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</si>
  <si>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</si>
  <si>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</si>
  <si>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</si>
  <si>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</si>
  <si>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</si>
  <si>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</si>
  <si>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</si>
  <si>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</si>
  <si>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</si>
  <si>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</si>
  <si>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</si>
  <si>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</si>
  <si>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</si>
  <si>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</si>
  <si>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</si>
  <si>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</si>
  <si>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</si>
  <si>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</si>
  <si>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</si>
  <si>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</si>
  <si>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</si>
  <si>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</si>
  <si>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</si>
  <si>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</si>
  <si>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</si>
  <si>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</si>
  <si>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</si>
  <si>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</si>
  <si>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</si>
  <si>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</si>
  <si>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</si>
  <si>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</si>
  <si>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</si>
  <si>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</si>
  <si>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</si>
  <si>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</si>
  <si>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</si>
  <si>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</si>
  <si>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</si>
  <si>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</si>
  <si>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</si>
  <si>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</si>
  <si>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</si>
  <si>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</si>
  <si>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</si>
  <si>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</si>
  <si>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</si>
  <si>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</si>
  <si>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</si>
  <si>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</si>
  <si>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</si>
  <si>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</si>
  <si>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</si>
  <si>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</si>
  <si>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</si>
  <si>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</si>
  <si>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</si>
  <si>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</si>
  <si>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</si>
  <si>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</si>
  <si>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</si>
  <si>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</si>
  <si>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</si>
  <si>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</si>
  <si>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</si>
  <si>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</si>
  <si>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</si>
  <si>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2a</t>
  </si>
  <si>
    <t>Bytová jednotka č.2 - varianta 2</t>
  </si>
  <si>
    <t>STA</t>
  </si>
  <si>
    <t>1</t>
  </si>
  <si>
    <t>{409934a1-9735-4058-beae-3a63ac041259}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</si>
  <si>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</si>
  <si>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</si>
  <si>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</si>
  <si>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</si>
  <si>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</si>
  <si>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</si>
  <si>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</si>
  <si>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</si>
  <si>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</si>
  <si>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</si>
  <si>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</si>
  <si>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</si>
  <si>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</si>
  <si>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</si>
  <si>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</si>
  <si>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</si>
  <si>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</si>
  <si>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</si>
  <si>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</si>
  <si>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</si>
  <si>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</si>
  <si>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</si>
  <si>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</si>
  <si>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</si>
  <si>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</si>
  <si>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</si>
  <si>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</si>
  <si>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</si>
  <si>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</si>
  <si>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</si>
  <si>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</si>
  <si>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</si>
  <si>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</si>
  <si>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</si>
  <si>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</si>
  <si>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</si>
  <si>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</si>
  <si>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</si>
  <si>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</si>
  <si>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</si>
  <si>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</si>
  <si>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</si>
  <si>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</si>
  <si>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</si>
  <si>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</si>
  <si>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</si>
  <si>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</si>
  <si>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</si>
  <si>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</si>
  <si>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</si>
  <si>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</si>
  <si>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</si>
  <si>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</si>
  <si>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</si>
  <si>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</si>
  <si>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</si>
  <si>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</si>
  <si>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245381394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</si>
  <si>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</si>
  <si>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</si>
  <si>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</si>
  <si>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</si>
  <si>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</si>
  <si>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</si>
  <si>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2071439088</t>
  </si>
  <si>
    <t>2,59*1,95</t>
  </si>
  <si>
    <t>-0,91*0,6</t>
  </si>
  <si>
    <t>Součet</t>
  </si>
  <si>
    <t>5</t>
  </si>
  <si>
    <t>8</t>
  </si>
  <si>
    <t>9</t>
  </si>
  <si>
    <t>10</t>
  </si>
  <si>
    <t>619991001</t>
  </si>
  <si>
    <t>Zakrytí podlah fólií přilepenou lepící páskou</t>
  </si>
  <si>
    <t>1787058827</t>
  </si>
  <si>
    <t>3*4,5</t>
  </si>
  <si>
    <t>11</t>
  </si>
  <si>
    <t>619991011</t>
  </si>
  <si>
    <t>Obalení konstrukcí a prvků fólií přilepenou lepící páskou</t>
  </si>
  <si>
    <t>1264654805</t>
  </si>
  <si>
    <t>konstrukce v blízkosti bytového jádra:</t>
  </si>
  <si>
    <t>50</t>
  </si>
  <si>
    <t>12</t>
  </si>
  <si>
    <t>632441112</t>
  </si>
  <si>
    <t>-1823197972</t>
  </si>
  <si>
    <t>1,535*1,87</t>
  </si>
  <si>
    <t>0,895*1,11</t>
  </si>
  <si>
    <t>13</t>
  </si>
  <si>
    <t>642944121</t>
  </si>
  <si>
    <t>Osazování ocelových zárubní dodatečné pl do 2,5 m2</t>
  </si>
  <si>
    <t>kus</t>
  </si>
  <si>
    <t>237079160</t>
  </si>
  <si>
    <t>14</t>
  </si>
  <si>
    <t>M</t>
  </si>
  <si>
    <t>55331521</t>
  </si>
  <si>
    <t>zárubeň ocelová pro sádrokarton 100 700 L/P</t>
  </si>
  <si>
    <t>357619248</t>
  </si>
  <si>
    <t>Ostatní konstrukce a práce, bourání</t>
  </si>
  <si>
    <t>784111001</t>
  </si>
  <si>
    <t>Oprášení (ometení ) podkladu v místnostech výšky do 3,80 m</t>
  </si>
  <si>
    <t>16</t>
  </si>
  <si>
    <t>1479817414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</si>
  <si>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</si>
  <si>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</si>
  <si>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</si>
  <si>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</si>
  <si>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</si>
  <si>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779948841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</si>
  <si>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</si>
  <si>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</si>
  <si>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</si>
  <si>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</si>
  <si>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</si>
  <si>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bytové a občanské výstavby při výšce podlaží do 4 m</t>
  </si>
  <si>
    <t>-117694801</t>
  </si>
  <si>
    <t>3,5*3</t>
  </si>
  <si>
    <t>přístupová trasa do bytu-choba:</t>
  </si>
  <si>
    <t>18</t>
  </si>
  <si>
    <t>962084121</t>
  </si>
  <si>
    <t>Bourání příček umakartových tl do 50 mm</t>
  </si>
  <si>
    <t>-593683250</t>
  </si>
  <si>
    <t>(2,565*2+1,895*2+3+0,895)*2,6</t>
  </si>
  <si>
    <t>19</t>
  </si>
  <si>
    <t>965046111</t>
  </si>
  <si>
    <t>Broušení stávajících betonových podlah úběr do 3 mm</t>
  </si>
  <si>
    <t>-1624685831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</si>
  <si>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</si>
  <si>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</si>
  <si>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</si>
  <si>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</si>
  <si>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</si>
  <si>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</si>
  <si>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</si>
  <si>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</si>
  <si>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-1899354301</t>
  </si>
  <si>
    <t>997013219</t>
  </si>
  <si>
    <t>Příplatek k vnitrostaveništní dopravě suti a vybouraných hmot za zvětšenou dopravu suti ZKD 10 m</t>
  </si>
  <si>
    <t>-5417460</t>
  </si>
  <si>
    <t>3,816*50 'Přepočtené koeficientem množství</t>
  </si>
  <si>
    <t>22</t>
  </si>
  <si>
    <t>997013501</t>
  </si>
  <si>
    <t>Odvoz suti a vybouraných hmot na skládku nebo meziskládku do 1 km se složením</t>
  </si>
  <si>
    <t>-96431356</t>
  </si>
  <si>
    <t>23</t>
  </si>
  <si>
    <t>997013509</t>
  </si>
  <si>
    <t>Příplatek k odvozu suti a vybouraných hmot na skládku ZKD 1 km přes 1 km</t>
  </si>
  <si>
    <t>-1046595138</t>
  </si>
  <si>
    <t>3,816*9 'Přepočtené koeficientem množství</t>
  </si>
  <si>
    <t>24</t>
  </si>
  <si>
    <t>997013831</t>
  </si>
  <si>
    <t>Poplatek za uložení na skládce (skládkovné) stavebního odpadu směsného kód odpadu 170 904</t>
  </si>
  <si>
    <t>-1958917737</t>
  </si>
  <si>
    <t>998</t>
  </si>
  <si>
    <t>Přesun hmot</t>
  </si>
  <si>
    <t>25</t>
  </si>
  <si>
    <t>998011003</t>
  </si>
  <si>
    <t>Přesun hmot pro budovy zděné v do 24 m</t>
  </si>
  <si>
    <t>589530862</t>
  </si>
  <si>
    <t>26</t>
  </si>
  <si>
    <t>998011014</t>
  </si>
  <si>
    <t>Příplatek k přesunu hmot pro budovy zděné za zvětšený přesun do 500 m</t>
  </si>
  <si>
    <t>1274351239</t>
  </si>
  <si>
    <t>27</t>
  </si>
  <si>
    <t>998017003</t>
  </si>
  <si>
    <t>Přesun hmot s omezením mechanizace pro budovy v do 24 m</t>
  </si>
  <si>
    <t>2050818285</t>
  </si>
  <si>
    <t>PSV</t>
  </si>
  <si>
    <t>Práce a dodávky PSV</t>
  </si>
  <si>
    <t>711</t>
  </si>
  <si>
    <t>Izolace proti vodě, vlhkosti a plynům</t>
  </si>
  <si>
    <t>28</t>
  </si>
  <si>
    <t>711191201</t>
  </si>
  <si>
    <t>-540226330</t>
  </si>
  <si>
    <t>1,87*1,535</t>
  </si>
  <si>
    <t>29</t>
  </si>
  <si>
    <t>711192201</t>
  </si>
  <si>
    <t>Provedení izolace proti zemní vlhkosti hydroizolační stěrkou svislé na betonu, 2 vrstvy</t>
  </si>
  <si>
    <t>2058972705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</si>
  <si>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</si>
  <si>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</si>
  <si>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</si>
  <si>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</si>
  <si>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</si>
  <si>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</si>
  <si>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</si>
  <si>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</si>
  <si>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</si>
  <si>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</si>
  <si>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-1252307985</t>
  </si>
  <si>
    <t>spotřeba 3kg/m2, tl. 2mm</t>
  </si>
  <si>
    <t>(3,863+8,589)*3</t>
  </si>
  <si>
    <t>31</t>
  </si>
  <si>
    <t>711199095</t>
  </si>
  <si>
    <t>Příplatek k izolacím proti zemní vlhkosti za plochu do 10 m2 natěradly za studena nebo za horka</t>
  </si>
  <si>
    <t>730769371</t>
  </si>
  <si>
    <t>3,863+8,589</t>
  </si>
  <si>
    <t>711199101</t>
  </si>
  <si>
    <t>Provedení těsnícího pásu do spoje dilatační nebo styčné spáry podlaha - stěna</t>
  </si>
  <si>
    <t>m</t>
  </si>
  <si>
    <t>-66414347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</si>
  <si>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</si>
  <si>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</si>
  <si>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</si>
  <si>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</si>
  <si>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</si>
  <si>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</si>
  <si>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</si>
  <si>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těsnícího koutu pro vnější nebo vnitřní roh spáry podlaha - stěna</t>
  </si>
  <si>
    <t>32448904</t>
  </si>
  <si>
    <t>34</t>
  </si>
  <si>
    <t>28355020</t>
  </si>
  <si>
    <t>páska pružná těsnící š 80mm</t>
  </si>
  <si>
    <t>1148479442</t>
  </si>
  <si>
    <t>17,86*1,1</t>
  </si>
  <si>
    <t>35</t>
  </si>
  <si>
    <t>998711103</t>
  </si>
  <si>
    <t>Přesun hmot tonážní pro izolace proti vodě, vlhkosti a plynům v objektech výšky do 60 m</t>
  </si>
  <si>
    <t>-1122174992</t>
  </si>
  <si>
    <t>36</t>
  </si>
  <si>
    <t>998711181</t>
  </si>
  <si>
    <t>Příplatek k přesunu hmot tonážní 711 prováděný bez použití mechanizace</t>
  </si>
  <si>
    <t>1406961122</t>
  </si>
  <si>
    <t>721</t>
  </si>
  <si>
    <t>Zdravotechnika - vnitřní kanalizace</t>
  </si>
  <si>
    <t>37</t>
  </si>
  <si>
    <t>721171808</t>
  </si>
  <si>
    <t>Demontáž potrubí z PVC do D 114</t>
  </si>
  <si>
    <t>-900150667</t>
  </si>
  <si>
    <t>38</t>
  </si>
  <si>
    <t>721173706</t>
  </si>
  <si>
    <t>Potrubí kanalizační z PE odpadní DN 100</t>
  </si>
  <si>
    <t>-1176396410</t>
  </si>
  <si>
    <t>39</t>
  </si>
  <si>
    <t>721173722</t>
  </si>
  <si>
    <t>Potrubí kanalizační z PE připojovací DN 40</t>
  </si>
  <si>
    <t>994055493</t>
  </si>
  <si>
    <t>40</t>
  </si>
  <si>
    <t>721173724</t>
  </si>
  <si>
    <t>Potrubí kanalizační z PE připojovací DN 70</t>
  </si>
  <si>
    <t>-1147273261</t>
  </si>
  <si>
    <t>41</t>
  </si>
  <si>
    <t>721220801</t>
  </si>
  <si>
    <t>Demontáž uzávěrek zápachových DN 70</t>
  </si>
  <si>
    <t>854959739</t>
  </si>
  <si>
    <t>vana,umyvadlo,pračka:</t>
  </si>
  <si>
    <t>42</t>
  </si>
  <si>
    <t>721290111</t>
  </si>
  <si>
    <t>Zkouška těsnosti potrubí kanalizace vodou do DN 125</t>
  </si>
  <si>
    <t>-415691280</t>
  </si>
  <si>
    <t>43</t>
  </si>
  <si>
    <t>998721103</t>
  </si>
  <si>
    <t>Přesun hmot tonážní pro vnitřní kanalizace v objektech v do 24 m</t>
  </si>
  <si>
    <t>-294237105</t>
  </si>
  <si>
    <t>44</t>
  </si>
  <si>
    <t>998721181</t>
  </si>
  <si>
    <t>Příplatek k přesunu hmot tonážní 721 prováděný bez použití mechanizace</t>
  </si>
  <si>
    <t>-860278764</t>
  </si>
  <si>
    <t>722</t>
  </si>
  <si>
    <t>Zdravotechnika - vnitřní vodovod</t>
  </si>
  <si>
    <t>45</t>
  </si>
  <si>
    <t>722170801</t>
  </si>
  <si>
    <t>Demontáž rozvodů vody z plastů do D 25</t>
  </si>
  <si>
    <t>976287877</t>
  </si>
  <si>
    <t>46</t>
  </si>
  <si>
    <t>722176113</t>
  </si>
  <si>
    <t>Montáž potrubí plastové spojované svary polyfuzně do D 25 mm</t>
  </si>
  <si>
    <t>-1126928118</t>
  </si>
  <si>
    <t>47</t>
  </si>
  <si>
    <t>28615150</t>
  </si>
  <si>
    <t>trubka vodovodní tlaková PPR řada PN 20 D 16mm dl 4m</t>
  </si>
  <si>
    <t>-649034203</t>
  </si>
  <si>
    <t>48</t>
  </si>
  <si>
    <t>28615152</t>
  </si>
  <si>
    <t>trubka vodovodní tlaková PPR řada PN 20 D 20mm dl 4m</t>
  </si>
  <si>
    <t>-142187798</t>
  </si>
  <si>
    <t>49</t>
  </si>
  <si>
    <t>28615153</t>
  </si>
  <si>
    <t>trubka vodovodní tlaková PPR řada PN 20 D 25mm dl 4m</t>
  </si>
  <si>
    <t>222706494</t>
  </si>
  <si>
    <t>722179191</t>
  </si>
  <si>
    <t>Příplatek k rozvodu vody z plastů za malý rozsah prací na zakázce do 20 m</t>
  </si>
  <si>
    <t>soubor</t>
  </si>
  <si>
    <t>-1773189831</t>
  </si>
  <si>
    <t>51</t>
  </si>
  <si>
    <t>722179192</t>
  </si>
  <si>
    <t>Příplatek k rozvodu vody z plastů za potrubí do D 32 mm do 15 svarů</t>
  </si>
  <si>
    <t>-159629040</t>
  </si>
  <si>
    <t>52</t>
  </si>
  <si>
    <t>722290215</t>
  </si>
  <si>
    <t>Zkouška těsnosti vodovodního potrubí hrdlového nebo přírubového do DN 100</t>
  </si>
  <si>
    <t>-1084003950</t>
  </si>
  <si>
    <t>53</t>
  </si>
  <si>
    <t>722290234</t>
  </si>
  <si>
    <t>Proplach a dezinfekce vodovodního potrubí do DN 80</t>
  </si>
  <si>
    <t>1222375159</t>
  </si>
  <si>
    <t>54</t>
  </si>
  <si>
    <t>998722103</t>
  </si>
  <si>
    <t>Přesun hmot tonážní pro vnitřní vodovod v objektech v do 24 m</t>
  </si>
  <si>
    <t>143569513</t>
  </si>
  <si>
    <t>55</t>
  </si>
  <si>
    <t>998722181</t>
  </si>
  <si>
    <t>Příplatek k přesunu hmot tonážní 722 prováděný bez použití mechanizace</t>
  </si>
  <si>
    <t>1363856136</t>
  </si>
  <si>
    <t>723</t>
  </si>
  <si>
    <t>Zdravotechnika - vnitřní plynovod</t>
  </si>
  <si>
    <t>56</t>
  </si>
  <si>
    <t>723120804</t>
  </si>
  <si>
    <t>Demontáž potrubí ocelové závitové svařované do DN 25</t>
  </si>
  <si>
    <t>-2009152772</t>
  </si>
  <si>
    <t>57</t>
  </si>
  <si>
    <t>723150402</t>
  </si>
  <si>
    <t>Potrubí plyn ocelové z ušlechtilé oceli spojované lisováním DN 15</t>
  </si>
  <si>
    <t>1594389945</t>
  </si>
  <si>
    <t>chránička:</t>
  </si>
  <si>
    <t>58</t>
  </si>
  <si>
    <t>723181002</t>
  </si>
  <si>
    <t>Potrubí měděné měkké spojované lisováním DN 15 ZTI</t>
  </si>
  <si>
    <t>-1733961282</t>
  </si>
  <si>
    <t>59</t>
  </si>
  <si>
    <t>723190105</t>
  </si>
  <si>
    <t>Přípojka plynovodní nerezová hadice G1/2 F x G1/2 F délky 100 cm spojovaná na závit</t>
  </si>
  <si>
    <t>-1396485994</t>
  </si>
  <si>
    <t>60</t>
  </si>
  <si>
    <t>723190901</t>
  </si>
  <si>
    <t>Uzavření,otevření plynovodního potrubí při opravě</t>
  </si>
  <si>
    <t>2054220447</t>
  </si>
  <si>
    <t>61</t>
  </si>
  <si>
    <t>723190907</t>
  </si>
  <si>
    <t>Odvzdušnění nebo napuštění plynovodního potrubí</t>
  </si>
  <si>
    <t>662353724</t>
  </si>
  <si>
    <t>62</t>
  </si>
  <si>
    <t>723190909</t>
  </si>
  <si>
    <t>Zkouška těsnosti potrubí plynovodního</t>
  </si>
  <si>
    <t>730304096</t>
  </si>
  <si>
    <t>63</t>
  </si>
  <si>
    <t>998723103</t>
  </si>
  <si>
    <t>Přesun hmot tonážní pro vnitřní plynovod v objektech v do 24 m</t>
  </si>
  <si>
    <t>817193773</t>
  </si>
  <si>
    <t>64</t>
  </si>
  <si>
    <t>998723181</t>
  </si>
  <si>
    <t>Příplatek k přesunu hmot tonážní 723 prováděný bez použití mechanizace</t>
  </si>
  <si>
    <t>64561121</t>
  </si>
  <si>
    <t>725</t>
  </si>
  <si>
    <t>Zdravotechnika - zařizovací předměty</t>
  </si>
  <si>
    <t>71</t>
  </si>
  <si>
    <t>725810811</t>
  </si>
  <si>
    <t>Demontáž ventilů výtokových nástěnných</t>
  </si>
  <si>
    <t>1543670522</t>
  </si>
  <si>
    <t>72</t>
  </si>
  <si>
    <t>725811115</t>
  </si>
  <si>
    <t>Ventil nástěnný pevný výtok G1/2x80 mm</t>
  </si>
  <si>
    <t>-2038256663</t>
  </si>
  <si>
    <t>76</t>
  </si>
  <si>
    <t>725865501</t>
  </si>
  <si>
    <t>Odpadní souprava DN 40/50 se zápachovou uzávěrkou pro vanu, ovládání bovdenem</t>
  </si>
  <si>
    <t>-1533132409</t>
  </si>
  <si>
    <t>77</t>
  </si>
  <si>
    <t>725869101</t>
  </si>
  <si>
    <t>Montáž zápachových uzávěrek do DN 40</t>
  </si>
  <si>
    <t>-119366167</t>
  </si>
  <si>
    <t>78</t>
  </si>
  <si>
    <t>55161837</t>
  </si>
  <si>
    <t>uzávěrka zápachová pro pračku a myčku nástěnná PP-bílá DN 40</t>
  </si>
  <si>
    <t>343505334</t>
  </si>
  <si>
    <t>79</t>
  </si>
  <si>
    <t>ZUU</t>
  </si>
  <si>
    <t>Zápachová uzávěra - sifon pro umyvadla, provedení chrom</t>
  </si>
  <si>
    <t>662322184</t>
  </si>
  <si>
    <t>80</t>
  </si>
  <si>
    <t>725980123</t>
  </si>
  <si>
    <t>Dvířka 40/20 vč. montáže a začištění k obkladu</t>
  </si>
  <si>
    <t>-1378890197</t>
  </si>
  <si>
    <t>81</t>
  </si>
  <si>
    <t>998725103</t>
  </si>
  <si>
    <t>Přesun hmot tonážní pro zařizovací předměty v objektech v do 24 m</t>
  </si>
  <si>
    <t>-1098255507</t>
  </si>
  <si>
    <t>82</t>
  </si>
  <si>
    <t>998725181</t>
  </si>
  <si>
    <t>Příplatek k přesunu hmot tonážní 725 prováděný bez použití mechanizace</t>
  </si>
  <si>
    <t>1583775140</t>
  </si>
  <si>
    <t>83</t>
  </si>
  <si>
    <t>OIM</t>
  </si>
  <si>
    <t>Ostatní instalační materiál nutný pro dopojení zařizovacích předmětů (pancéřové hadičky, těsnění atd...)</t>
  </si>
  <si>
    <t>kpl</t>
  </si>
  <si>
    <t>-1890844680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</si>
  <si>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</si>
  <si>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</si>
  <si>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</si>
  <si>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</si>
  <si>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</si>
  <si>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-1064753846</t>
  </si>
  <si>
    <t>85</t>
  </si>
  <si>
    <t>998726113</t>
  </si>
  <si>
    <t>Přesun hmot tonážní pro instalační prefabrikáty v objektech v do 24 m</t>
  </si>
  <si>
    <t>998298946</t>
  </si>
  <si>
    <t>86</t>
  </si>
  <si>
    <t>998726181</t>
  </si>
  <si>
    <t>Příplatek k přesunu hmot tonážní 726 prováděný bez použití mechanizace</t>
  </si>
  <si>
    <t>1851784940</t>
  </si>
  <si>
    <t>741</t>
  </si>
  <si>
    <t>Elektroinstalace - silnoproud</t>
  </si>
  <si>
    <t>87</t>
  </si>
  <si>
    <t>725610902</t>
  </si>
  <si>
    <t>Výměna plynových sporáků s úpravou instalace</t>
  </si>
  <si>
    <t>1475804792</t>
  </si>
  <si>
    <t>88</t>
  </si>
  <si>
    <t>54111971</t>
  </si>
  <si>
    <t>-346540920</t>
  </si>
  <si>
    <t>89</t>
  </si>
  <si>
    <t>741112001</t>
  </si>
  <si>
    <t>Montáž krabice zapuštěná plastová kruhová</t>
  </si>
  <si>
    <t>1167524547</t>
  </si>
  <si>
    <t>90</t>
  </si>
  <si>
    <t>34571515</t>
  </si>
  <si>
    <t>krabice přístrojová instalační 400 V, 142x71x45mm do dutých stěn</t>
  </si>
  <si>
    <t>-248870915</t>
  </si>
  <si>
    <t>91</t>
  </si>
  <si>
    <t>741120001</t>
  </si>
  <si>
    <t>Montáž vodič Cu izolovaný plný a laněný žíla 0,35-6 mm2 pod omítku (CY)</t>
  </si>
  <si>
    <t>-784053592</t>
  </si>
  <si>
    <t>92</t>
  </si>
  <si>
    <t>34111036</t>
  </si>
  <si>
    <t>kabel silový s Cu jádrem 1 kV 3x2,5mm2</t>
  </si>
  <si>
    <t>-961798996</t>
  </si>
  <si>
    <t>93</t>
  </si>
  <si>
    <t>34111018</t>
  </si>
  <si>
    <t>kabel silový s Cu jádrem 6mm2</t>
  </si>
  <si>
    <t>-236279039</t>
  </si>
  <si>
    <t>94</t>
  </si>
  <si>
    <t>741210001</t>
  </si>
  <si>
    <t>Montáž rozvodnice oceloplechová nebo plastová běžná do 20 kg</t>
  </si>
  <si>
    <t>1747655022</t>
  </si>
  <si>
    <t>95</t>
  </si>
  <si>
    <t>35713850</t>
  </si>
  <si>
    <t>rozvodnice elektroměrové s jedním 1 fázovým místem bez požární úpravy 18 pozic</t>
  </si>
  <si>
    <t>-968364182</t>
  </si>
  <si>
    <t>96</t>
  </si>
  <si>
    <t>741310001</t>
  </si>
  <si>
    <t>Montáž vypínač nástěnný 1-jednopólový prostředí normální</t>
  </si>
  <si>
    <t>-1618387777</t>
  </si>
  <si>
    <t>97</t>
  </si>
  <si>
    <t>34535799</t>
  </si>
  <si>
    <t>ovladač zapínací tlačítkový 10A 3553-80289 velkoplošný</t>
  </si>
  <si>
    <t>642948650</t>
  </si>
  <si>
    <t>98</t>
  </si>
  <si>
    <t>741313001</t>
  </si>
  <si>
    <t>Montáž zásuvka (polo)zapuštěná bezšroubové připojení 2P+PE se zapojením vodičů</t>
  </si>
  <si>
    <t>-2007432545</t>
  </si>
  <si>
    <t>99</t>
  </si>
  <si>
    <t>35811077</t>
  </si>
  <si>
    <t>zásuvka nepropustná nástěnná 16A 220 V 3pólová</t>
  </si>
  <si>
    <t>22724163</t>
  </si>
  <si>
    <t>100</t>
  </si>
  <si>
    <t>741370002</t>
  </si>
  <si>
    <t>Montáž svítidlo žárovkové bytové stropní přisazené 1 zdroj se sklem</t>
  </si>
  <si>
    <t>1018117160</t>
  </si>
  <si>
    <t>101</t>
  </si>
  <si>
    <t>34821275</t>
  </si>
  <si>
    <t>svítidlo bytové žárovkové IP 42, max. 60 W E27</t>
  </si>
  <si>
    <t>-427057917</t>
  </si>
  <si>
    <t>102</t>
  </si>
  <si>
    <t>34111030</t>
  </si>
  <si>
    <t>kabel silový s Cu jádrem 1 kV 3x1,5mm2</t>
  </si>
  <si>
    <t>-707043792</t>
  </si>
  <si>
    <t>103</t>
  </si>
  <si>
    <t>741810001</t>
  </si>
  <si>
    <t>Celková prohlídka elektrického rozvodu a zařízení do 100 000,- Kč</t>
  </si>
  <si>
    <t>-310091926</t>
  </si>
  <si>
    <t>104</t>
  </si>
  <si>
    <t>998741103</t>
  </si>
  <si>
    <t>Přesun hmot tonážní pro silnoproud v objektech v do 24 m</t>
  </si>
  <si>
    <t>127910887</t>
  </si>
  <si>
    <t>105</t>
  </si>
  <si>
    <t>998741181</t>
  </si>
  <si>
    <t>Příplatek k přesunu hmot tonážní 741 prováděný bez použití mechanizace</t>
  </si>
  <si>
    <t>-142407033</t>
  </si>
  <si>
    <t>106</t>
  </si>
  <si>
    <t>34823735</t>
  </si>
  <si>
    <t>svítidlo zářivkové interiérové s kompenzací, barva bílá, 18W, délka 974 mm</t>
  </si>
  <si>
    <t>1557292332</t>
  </si>
  <si>
    <t>751</t>
  </si>
  <si>
    <t>Vzduchotechnika</t>
  </si>
  <si>
    <t>107</t>
  </si>
  <si>
    <t>751111012</t>
  </si>
  <si>
    <t>Mtž vent ax ntl nástěnného základního D do 200 mm</t>
  </si>
  <si>
    <t>916265765</t>
  </si>
  <si>
    <t>108</t>
  </si>
  <si>
    <t>V</t>
  </si>
  <si>
    <t>Axiální ventilátor max. 20x20cm, pr. 125 mm</t>
  </si>
  <si>
    <t>-1982664801</t>
  </si>
  <si>
    <t>109</t>
  </si>
  <si>
    <t>751111811</t>
  </si>
  <si>
    <t>Demontáž ventilátoru axiálního nízkotlakého kruhové potrubí D do 200 mm</t>
  </si>
  <si>
    <t>-724065183</t>
  </si>
  <si>
    <t>110</t>
  </si>
  <si>
    <t>998751102</t>
  </si>
  <si>
    <t>Přesun hmot tonážní pro vzduchotechniku v objektech v do 24 m</t>
  </si>
  <si>
    <t>231944042</t>
  </si>
  <si>
    <t>111</t>
  </si>
  <si>
    <t>998751181</t>
  </si>
  <si>
    <t>Příplatek k přesunu hmot tonážní 751 prováděný bez použití mechanizace</t>
  </si>
  <si>
    <t>1168733598</t>
  </si>
  <si>
    <t>763</t>
  </si>
  <si>
    <t>Konstrukce suché výstavby</t>
  </si>
  <si>
    <t>112</t>
  </si>
  <si>
    <t>763111331</t>
  </si>
  <si>
    <t>SDK příčka tl 80 mm profil CW+UW 50 desky 1xH2 15 TI 40 mm</t>
  </si>
  <si>
    <t>485676061</t>
  </si>
  <si>
    <t>1,95*2*2,6</t>
  </si>
  <si>
    <t>2,85*2,6</t>
  </si>
  <si>
    <t>(0,91+2,59)*2,6</t>
  </si>
  <si>
    <t>-0,8*2,1</t>
  </si>
  <si>
    <t>113</t>
  </si>
  <si>
    <t>763111718</t>
  </si>
  <si>
    <t>SDK příčka úprava styku příčky a stropu/stávající stěny páskou nebo silikonováním</t>
  </si>
  <si>
    <t>1250974921</t>
  </si>
  <si>
    <t>2,85</t>
  </si>
  <si>
    <t>(0,895+1,11)*2</t>
  </si>
  <si>
    <t>0,9+2,59+1,95</t>
  </si>
  <si>
    <t>2,6*6</t>
  </si>
  <si>
    <t>114</t>
  </si>
  <si>
    <t>763111724</t>
  </si>
  <si>
    <t>SDK příčka páska k vyztužení různých úhlů</t>
  </si>
  <si>
    <t>-779254498</t>
  </si>
  <si>
    <t>2,6*3</t>
  </si>
  <si>
    <t>115</t>
  </si>
  <si>
    <t>763111751</t>
  </si>
  <si>
    <t>Příplatek k SDK příčce za plochu do 6 m2 jednotlivě</t>
  </si>
  <si>
    <t>-1693094499</t>
  </si>
  <si>
    <t>116</t>
  </si>
  <si>
    <t>763111762</t>
  </si>
  <si>
    <t>Příplatek k SDK příčce s jednoduchou nosnou konstrukcí za zahuštění profilů na vzdálenost 41 mm</t>
  </si>
  <si>
    <t>1044365322</t>
  </si>
  <si>
    <t>117</t>
  </si>
  <si>
    <t>763111771</t>
  </si>
  <si>
    <t>Příplatek k SDK příčce za rovinnost kvality Q3</t>
  </si>
  <si>
    <t>-1478888397</t>
  </si>
  <si>
    <t>24,97*2</t>
  </si>
  <si>
    <t>118</t>
  </si>
  <si>
    <t>998763303</t>
  </si>
  <si>
    <t>Přesun hmot tonážní pro sádrokartonové konstrukce v objektech v do 24 m</t>
  </si>
  <si>
    <t>1044439924</t>
  </si>
  <si>
    <t>119</t>
  </si>
  <si>
    <t>998763381</t>
  </si>
  <si>
    <t>Příplatek k přesunu hmot tonážní 763 SDK prováděný bez použití mechanizace</t>
  </si>
  <si>
    <t>384386980</t>
  </si>
  <si>
    <t>120</t>
  </si>
  <si>
    <t>VS</t>
  </si>
  <si>
    <t>Příplatek za použití vysokopevnostního sádrokartonu tvrzeného v místě zavěšení kuchyňské linky</t>
  </si>
  <si>
    <t>-1808747203</t>
  </si>
  <si>
    <t>2,85*2,6-0,8*2,1</t>
  </si>
  <si>
    <t>766</t>
  </si>
  <si>
    <t>Konstrukce truhlářské</t>
  </si>
  <si>
    <t>121</t>
  </si>
  <si>
    <t>766421812</t>
  </si>
  <si>
    <t>Demontáž truhlářského obložení podhledů z panelů plochy přes 1,5 m2</t>
  </si>
  <si>
    <t>2050477103</t>
  </si>
  <si>
    <t>demontáž obložení stropu umakartem:</t>
  </si>
  <si>
    <t>2,6*1,895</t>
  </si>
  <si>
    <t>122</t>
  </si>
  <si>
    <t>766660001</t>
  </si>
  <si>
    <t>Montáž dveřních křídel otvíravých 1křídlových š do 0,8 m do ocelové zárubně</t>
  </si>
  <si>
    <t>-1656693602</t>
  </si>
  <si>
    <t>123</t>
  </si>
  <si>
    <t>61162854</t>
  </si>
  <si>
    <t>dveře vnitřní foliované plné 1křídlové 70x197 cm</t>
  </si>
  <si>
    <t>1356350802</t>
  </si>
  <si>
    <t>124</t>
  </si>
  <si>
    <t>54914610</t>
  </si>
  <si>
    <t>kování vrchní dveřní klika včetně rozet a montážního materiál nerez PK</t>
  </si>
  <si>
    <t>1939652200</t>
  </si>
  <si>
    <t>125</t>
  </si>
  <si>
    <t>766660722</t>
  </si>
  <si>
    <t>Montáž dveřního kování - zámku</t>
  </si>
  <si>
    <t>88928362</t>
  </si>
  <si>
    <t>126</t>
  </si>
  <si>
    <t>54925015</t>
  </si>
  <si>
    <t>1700506271</t>
  </si>
  <si>
    <t>127</t>
  </si>
  <si>
    <t>766695212</t>
  </si>
  <si>
    <t>Montáž truhlářských prahů dveří 1křídlových šířky do 10 cm</t>
  </si>
  <si>
    <t>-383076074</t>
  </si>
  <si>
    <t>128</t>
  </si>
  <si>
    <t>61187416</t>
  </si>
  <si>
    <t>práh dveřní dřevěný bukový tl 2cm dl 92cm š 10cm</t>
  </si>
  <si>
    <t>1812767466</t>
  </si>
  <si>
    <t>130</t>
  </si>
  <si>
    <t>998766103</t>
  </si>
  <si>
    <t>Přesun hmot tonážní pro konstrukce truhlářské v objektech v do 24 m</t>
  </si>
  <si>
    <t>66600285</t>
  </si>
  <si>
    <t>131</t>
  </si>
  <si>
    <t>998766181</t>
  </si>
  <si>
    <t>Příplatek k přesunu hmot tonážní 766 prováděný bez použití mechanizace</t>
  </si>
  <si>
    <t>1545145336</t>
  </si>
  <si>
    <t>132</t>
  </si>
  <si>
    <t>DV</t>
  </si>
  <si>
    <t>Dodávka a osazení SDK konstrukce dvířek za wc - pro obklad vč. úchytek a začištění</t>
  </si>
  <si>
    <t>-1242814748</t>
  </si>
  <si>
    <t>135</t>
  </si>
  <si>
    <t>UP</t>
  </si>
  <si>
    <t>Dodatečná úprava dveřních prahů vzhledem k výškovým rozdílům podlah</t>
  </si>
  <si>
    <t>461539954</t>
  </si>
  <si>
    <t>771</t>
  </si>
  <si>
    <t>Podlahy z dlaždic</t>
  </si>
  <si>
    <t>136</t>
  </si>
  <si>
    <t>771571113</t>
  </si>
  <si>
    <t>Montáž podlah z keramických dlaždic režných hladkých do malty do 12 ks/m2</t>
  </si>
  <si>
    <t>-1428088813</t>
  </si>
  <si>
    <t>137</t>
  </si>
  <si>
    <t>771591111</t>
  </si>
  <si>
    <t>Podlahy penetrace podkladu</t>
  </si>
  <si>
    <t>-1115155556</t>
  </si>
  <si>
    <t>138</t>
  </si>
  <si>
    <t>59761408</t>
  </si>
  <si>
    <t>dlaždice keramická barevná přes 9 do 12 ks/m2</t>
  </si>
  <si>
    <t>-1308452514</t>
  </si>
  <si>
    <t>3,863*1,1</t>
  </si>
  <si>
    <t>4,249*1,1 'Přepočtené koeficientem množství</t>
  </si>
  <si>
    <t>139</t>
  </si>
  <si>
    <t>998771103</t>
  </si>
  <si>
    <t>Přesun hmot tonážní pro podlahy z dlaždic v objektech v do 24 m</t>
  </si>
  <si>
    <t>1512732911</t>
  </si>
  <si>
    <t>140</t>
  </si>
  <si>
    <t>998771181</t>
  </si>
  <si>
    <t>Příplatek k přesunu hmot tonážní 771 prováděný bez použití mechanizace</t>
  </si>
  <si>
    <t>7938984</t>
  </si>
  <si>
    <t>776</t>
  </si>
  <si>
    <t>Podlahy povlakové</t>
  </si>
  <si>
    <t>142</t>
  </si>
  <si>
    <t>776421111</t>
  </si>
  <si>
    <t>Montáž obvodových lišt lepením</t>
  </si>
  <si>
    <t>1515613466</t>
  </si>
  <si>
    <t>2,69+1,95</t>
  </si>
  <si>
    <t>143</t>
  </si>
  <si>
    <t>28411003</t>
  </si>
  <si>
    <t>lišta soklová PVC 30 x 30 mm</t>
  </si>
  <si>
    <t>2077273185</t>
  </si>
  <si>
    <t>5,30285714285714*1,02 'Přepočtené koeficientem množství</t>
  </si>
  <si>
    <t>144</t>
  </si>
  <si>
    <t>998776103</t>
  </si>
  <si>
    <t>Přesun hmot tonážní pro podlahy povlakové v objektech v do 24 m</t>
  </si>
  <si>
    <t>453800494</t>
  </si>
  <si>
    <t>145</t>
  </si>
  <si>
    <t>998776181</t>
  </si>
  <si>
    <t>Příplatek k přesunu hmot tonážní 776 prováděný bez použití mechanizace</t>
  </si>
  <si>
    <t>-1130833118</t>
  </si>
  <si>
    <t>781</t>
  </si>
  <si>
    <t>Dokončovací práce - obklady</t>
  </si>
  <si>
    <t>149</t>
  </si>
  <si>
    <t>59761155</t>
  </si>
  <si>
    <t>dlaždice keramické koupelnové(barevné) přes 19 do 25 ks/m2</t>
  </si>
  <si>
    <t>1867993112</t>
  </si>
  <si>
    <t>23,56*1,1</t>
  </si>
  <si>
    <t>150</t>
  </si>
  <si>
    <t>781495111</t>
  </si>
  <si>
    <t>Penetrace podkladu vnitřních obkladů</t>
  </si>
  <si>
    <t>-521572316</t>
  </si>
  <si>
    <t>151</t>
  </si>
  <si>
    <t>998781103</t>
  </si>
  <si>
    <t>Přesun hmot tonážní pro obklady keramické v objektech v do 24 m</t>
  </si>
  <si>
    <t>-770533016</t>
  </si>
  <si>
    <t>152</t>
  </si>
  <si>
    <t>998781181</t>
  </si>
  <si>
    <t>Příplatek k přesunu hmot tonážní 781 prováděný bez použití mechanizace</t>
  </si>
  <si>
    <t>-1028085708</t>
  </si>
  <si>
    <t>153</t>
  </si>
  <si>
    <t>Z</t>
  </si>
  <si>
    <t>Dodávka a montáž zrcadla na zeď</t>
  </si>
  <si>
    <t>-1061924067</t>
  </si>
  <si>
    <t>783</t>
  </si>
  <si>
    <t>Dokončovací práce - nátěry</t>
  </si>
  <si>
    <t>154</t>
  </si>
  <si>
    <t>783301313</t>
  </si>
  <si>
    <t>Odmaštění zámečnických konstrukcí ředidlovým odmašťovačem</t>
  </si>
  <si>
    <t>939353953</t>
  </si>
  <si>
    <t>155</t>
  </si>
  <si>
    <t>783314101</t>
  </si>
  <si>
    <t>Základní jednonásobný syntetický nátěr zámečnických konstrukcí</t>
  </si>
  <si>
    <t>640309247</t>
  </si>
  <si>
    <t>zárubně:</t>
  </si>
  <si>
    <t>(2*2+0,9)*2*0,5</t>
  </si>
  <si>
    <t>156</t>
  </si>
  <si>
    <t>783317101</t>
  </si>
  <si>
    <t>Krycí jednonásobný syntetický standardní nátěr zámečnických konstrukcí</t>
  </si>
  <si>
    <t>-2070493208</t>
  </si>
  <si>
    <t>784</t>
  </si>
  <si>
    <t>Dokončovací práce - malby a tapety</t>
  </si>
  <si>
    <t>157</t>
  </si>
  <si>
    <t>1069273154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</si>
  <si>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</si>
  <si>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</si>
  <si>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</si>
  <si>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</si>
  <si>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</si>
  <si>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</si>
  <si>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</si>
  <si>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</si>
  <si>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Základní silikátová jednonásobná penetrace podkladu v místnostech výšky do 3,80m</t>
  </si>
  <si>
    <t>-1800785759</t>
  </si>
  <si>
    <t>159</t>
  </si>
  <si>
    <t>784321001</t>
  </si>
  <si>
    <t>Jednonásobné silikátové bílé malby v místnosti výšky do 3,80 m</t>
  </si>
  <si>
    <t>-1899487369</t>
  </si>
  <si>
    <t>HZS</t>
  </si>
  <si>
    <t>Hodinové zúčtovací sazby</t>
  </si>
  <si>
    <t>160</t>
  </si>
  <si>
    <t>HZS1292</t>
  </si>
  <si>
    <t>Hodinová zúčtovací sazba stavební dělník</t>
  </si>
  <si>
    <t>hod</t>
  </si>
  <si>
    <t>512</t>
  </si>
  <si>
    <t>-2104858184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</si>
  <si>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</si>
  <si>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</si>
  <si>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</si>
  <si>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</si>
  <si>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</si>
  <si>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</si>
  <si>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</si>
  <si>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</si>
  <si>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</si>
  <si>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Hodinová zúčtovací sazba instalatér odborný</t>
  </si>
  <si>
    <t>1170368367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</si>
  <si>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</si>
  <si>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</si>
  <si>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</si>
  <si>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</si>
  <si>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Hodinová zúčtovací sazba montér potrubí</t>
  </si>
  <si>
    <t>2026724961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</si>
  <si>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</si>
  <si>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</si>
  <si>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</si>
  <si>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</si>
  <si>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</si>
  <si>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</si>
  <si>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</si>
  <si>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</si>
  <si>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978116303</t>
  </si>
  <si>
    <t>VRN7</t>
  </si>
  <si>
    <t>Provozní vlivy</t>
  </si>
  <si>
    <t>165</t>
  </si>
  <si>
    <t>070001000</t>
  </si>
  <si>
    <t>-569477373</t>
  </si>
  <si>
    <t>sporák plynový kombinovaný s pizoelektrickýmzapalování a STOPGAS pojistkou vč. 2 ks pečících plechů</t>
  </si>
  <si>
    <t>2a - Bytová jednotka č.51 - varianta 2</t>
  </si>
  <si>
    <t>141</t>
  </si>
  <si>
    <t>776201812</t>
  </si>
  <si>
    <t>Demontáž lepených povlakových podlah s podložkou ručně</t>
  </si>
  <si>
    <t>106242694</t>
  </si>
  <si>
    <t>demontáž nášlapné vrstvy z pvc:</t>
  </si>
  <si>
    <t>1,13*0,895</t>
  </si>
  <si>
    <t>1,6*1,78</t>
  </si>
  <si>
    <t>0,7*2,85</t>
  </si>
  <si>
    <t>Provedení izolace hydroizolační stěrkou vodorovné na betonu, 2 vrstvy</t>
  </si>
  <si>
    <t>WC zámek stavební zadlabací  02-03 L Zn</t>
  </si>
  <si>
    <t>Potěr samonivelační tl do 30 mm ze suchých směsí</t>
  </si>
  <si>
    <t>612131121</t>
  </si>
  <si>
    <t>Penetrační disperzní nátěr vnitřních stěn nanášený ručně</t>
  </si>
  <si>
    <t>-1147659641</t>
  </si>
  <si>
    <t>612321111</t>
  </si>
  <si>
    <t>Vápenocementová omítka hrubá jednovrstvá zatřená vnitřních stěn nanášená ručně</t>
  </si>
  <si>
    <t>1160999229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</si>
</sst>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5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20"/>
      <c r="BE5" s="24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6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20"/>
      <c r="BE6" s="24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3"/>
      <c r="BS8" s="17" t="s">
        <v>6</v>
      </c>
    </row>
    <row r="9" spans="2:71" s="1" customFormat="1" ht="14.45" customHeight="1">
      <c r="B9" s="20"/>
      <c r="AR9" s="20"/>
      <c r="BE9" s="24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3"/>
      <c r="BS11" s="17" t="s">
        <v>6</v>
      </c>
    </row>
    <row r="12" spans="2:71" s="1" customFormat="1" ht="6.95" customHeight="1">
      <c r="B12" s="20"/>
      <c r="AR12" s="20"/>
      <c r="BE12" s="24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3"/>
      <c r="BS13" s="17" t="s">
        <v>6</v>
      </c>
    </row>
    <row r="14" spans="2:71" ht="12.75">
      <c r="B14" s="20"/>
      <c r="E14" s="247" t="s">
        <v>28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7" t="s">
        <v>26</v>
      </c>
      <c r="AN14" s="29" t="s">
        <v>28</v>
      </c>
      <c r="AR14" s="20"/>
      <c r="BE14" s="243"/>
      <c r="BS14" s="17" t="s">
        <v>6</v>
      </c>
    </row>
    <row r="15" spans="2:71" s="1" customFormat="1" ht="6.95" customHeight="1">
      <c r="B15" s="20"/>
      <c r="AR15" s="20"/>
      <c r="BE15" s="24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3"/>
      <c r="BS17" s="17" t="s">
        <v>33</v>
      </c>
    </row>
    <row r="18" spans="2:71" s="1" customFormat="1" ht="6.95" customHeight="1">
      <c r="B18" s="20"/>
      <c r="AR18" s="20"/>
      <c r="BE18" s="24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3"/>
      <c r="BS20" s="17" t="s">
        <v>33</v>
      </c>
    </row>
    <row r="21" spans="2:57" s="1" customFormat="1" ht="6.95" customHeight="1">
      <c r="B21" s="20"/>
      <c r="AR21" s="20"/>
      <c r="BE21" s="243"/>
    </row>
    <row r="22" spans="2:57" s="1" customFormat="1" ht="12" customHeight="1">
      <c r="B22" s="20"/>
      <c r="D22" s="27" t="s">
        <v>35</v>
      </c>
      <c r="AR22" s="20"/>
      <c r="BE22" s="243"/>
    </row>
    <row r="23" spans="2:57" s="1" customFormat="1" ht="16.5" customHeight="1">
      <c r="B23" s="20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R23" s="20"/>
      <c r="BE23" s="243"/>
    </row>
    <row r="24" spans="2:57" s="1" customFormat="1" ht="6.95" customHeight="1">
      <c r="B24" s="20"/>
      <c r="AR24" s="20"/>
      <c r="BE24" s="24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0">
        <f>ROUND(AG94,2)</f>
        <v>0</v>
      </c>
      <c r="AL26" s="251"/>
      <c r="AM26" s="251"/>
      <c r="AN26" s="251"/>
      <c r="AO26" s="251"/>
      <c r="AP26" s="32"/>
      <c r="AQ26" s="32"/>
      <c r="AR26" s="33"/>
      <c r="BE26" s="24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2" t="s">
        <v>37</v>
      </c>
      <c r="M28" s="252"/>
      <c r="N28" s="252"/>
      <c r="O28" s="252"/>
      <c r="P28" s="252"/>
      <c r="Q28" s="32"/>
      <c r="R28" s="32"/>
      <c r="S28" s="32"/>
      <c r="T28" s="32"/>
      <c r="U28" s="32"/>
      <c r="V28" s="32"/>
      <c r="W28" s="252" t="s">
        <v>38</v>
      </c>
      <c r="X28" s="252"/>
      <c r="Y28" s="252"/>
      <c r="Z28" s="252"/>
      <c r="AA28" s="252"/>
      <c r="AB28" s="252"/>
      <c r="AC28" s="252"/>
      <c r="AD28" s="252"/>
      <c r="AE28" s="252"/>
      <c r="AF28" s="32"/>
      <c r="AG28" s="32"/>
      <c r="AH28" s="32"/>
      <c r="AI28" s="32"/>
      <c r="AJ28" s="32"/>
      <c r="AK28" s="252" t="s">
        <v>39</v>
      </c>
      <c r="AL28" s="252"/>
      <c r="AM28" s="252"/>
      <c r="AN28" s="252"/>
      <c r="AO28" s="252"/>
      <c r="AP28" s="32"/>
      <c r="AQ28" s="32"/>
      <c r="AR28" s="33"/>
      <c r="BE28" s="243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4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4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4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4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8" t="s">
        <v>48</v>
      </c>
      <c r="Y35" s="239"/>
      <c r="Z35" s="239"/>
      <c r="AA35" s="239"/>
      <c r="AB35" s="239"/>
      <c r="AC35" s="40"/>
      <c r="AD35" s="40"/>
      <c r="AE35" s="40"/>
      <c r="AF35" s="40"/>
      <c r="AG35" s="40"/>
      <c r="AH35" s="40"/>
      <c r="AI35" s="40"/>
      <c r="AJ35" s="40"/>
      <c r="AK35" s="240">
        <f>SUM(AK26:AK33)</f>
        <v>0</v>
      </c>
      <c r="AL35" s="239"/>
      <c r="AM35" s="239"/>
      <c r="AN35" s="239"/>
      <c r="AO35" s="241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V. Košaře 122/1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27. 8. 2019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9" t="s">
        <v>57</v>
      </c>
      <c r="D92" s="220"/>
      <c r="E92" s="220"/>
      <c r="F92" s="220"/>
      <c r="G92" s="220"/>
      <c r="H92" s="60"/>
      <c r="I92" s="221" t="s">
        <v>58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59</v>
      </c>
      <c r="AH92" s="220"/>
      <c r="AI92" s="220"/>
      <c r="AJ92" s="220"/>
      <c r="AK92" s="220"/>
      <c r="AL92" s="220"/>
      <c r="AM92" s="220"/>
      <c r="AN92" s="221" t="s">
        <v>60</v>
      </c>
      <c r="AO92" s="220"/>
      <c r="AP92" s="223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5">
        <f>ROUND(AG95,2)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4" t="s">
        <v>81</v>
      </c>
      <c r="E95" s="214"/>
      <c r="F95" s="214"/>
      <c r="G95" s="214"/>
      <c r="H95" s="214"/>
      <c r="I95" s="82"/>
      <c r="J95" s="214" t="s">
        <v>82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36">
        <f>'2a - Bytová jednotka č.2 ...'!J30</f>
        <v>0</v>
      </c>
      <c r="AH95" s="237"/>
      <c r="AI95" s="237"/>
      <c r="AJ95" s="237"/>
      <c r="AK95" s="237"/>
      <c r="AL95" s="237"/>
      <c r="AM95" s="237"/>
      <c r="AN95" s="236">
        <f>SUM(AG95,AT95)</f>
        <v>0</v>
      </c>
      <c r="AO95" s="237"/>
      <c r="AP95" s="237"/>
      <c r="AQ95" s="83" t="s">
        <v>83</v>
      </c>
      <c r="AR95" s="80"/>
      <c r="AS95" s="84">
        <v>0</v>
      </c>
      <c r="AT95" s="85">
        <f>ROUND(SUM(AV95:AW95),2)</f>
        <v>0</v>
      </c>
      <c r="AU95" s="86">
        <f>'2a - Bytová jednotka č.2 ...'!P142</f>
        <v>0</v>
      </c>
      <c r="AV95" s="85">
        <f>'2a - Bytová jednotka č.2 ...'!J33</f>
        <v>0</v>
      </c>
      <c r="AW95" s="85">
        <f>'2a - Bytová jednotka č.2 ...'!J34</f>
        <v>0</v>
      </c>
      <c r="AX95" s="85">
        <f>'2a - Bytová jednotka č.2 ...'!J35</f>
        <v>0</v>
      </c>
      <c r="AY95" s="85">
        <f>'2a - Bytová jednotka č.2 ...'!J36</f>
        <v>0</v>
      </c>
      <c r="AZ95" s="85">
        <f>'2a - Bytová jednotka č.2 ...'!F33</f>
        <v>0</v>
      </c>
      <c r="BA95" s="85">
        <f>'2a - Bytová jednotka č.2 ...'!F34</f>
        <v>0</v>
      </c>
      <c r="BB95" s="85">
        <f>'2a - Bytová jednotka č.2 ...'!F35</f>
        <v>0</v>
      </c>
      <c r="BC95" s="85">
        <f>'2a - Bytová jednotka č.2 ...'!F36</f>
        <v>0</v>
      </c>
      <c r="BD95" s="87">
        <f>'2a - Bytová jednotka č.2 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2a - Bytová jednotka č.2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1"/>
  <sheetViews>
    <sheetView showGridLines="0" tabSelected="1" workbookViewId="0" topLeftCell="A79">
      <selection activeCell="W92" sqref="W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4" t="str">
        <f>'Rekapitulace stavby'!K6</f>
        <v>V. Košaře 122/1</v>
      </c>
      <c r="F7" s="255"/>
      <c r="G7" s="255"/>
      <c r="H7" s="255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829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6" t="str">
        <f>'Rekapitulace stavby'!E14</f>
        <v>Vyplň údaj</v>
      </c>
      <c r="F18" s="245"/>
      <c r="G18" s="245"/>
      <c r="H18" s="24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9" t="s">
        <v>1</v>
      </c>
      <c r="F27" s="249"/>
      <c r="G27" s="249"/>
      <c r="H27" s="249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ROUND((SUM(BE142:BE430)),2)</f>
        <v>0</v>
      </c>
      <c r="G33" s="32"/>
      <c r="H33" s="32"/>
      <c r="I33" s="103">
        <v>0.21</v>
      </c>
      <c r="J33" s="102">
        <f>ROUND(((SUM(BE142:BE430))*I33),2)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ROUND((SUM(BF142:BF430)),2)</f>
        <v>0</v>
      </c>
      <c r="G34" s="32"/>
      <c r="H34" s="32"/>
      <c r="I34" s="103">
        <v>0.15</v>
      </c>
      <c r="J34" s="102">
        <f>ROUND(((SUM(BF142:BF430))*I34),2)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ROUND((SUM(BG142:BG430)),2)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ROUND((SUM(BH142:BH430)),2)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ROUND((SUM(BI142:BI430)),2)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4" t="str">
        <f>E7</f>
        <v>V. Košaře 122/1</v>
      </c>
      <c r="F85" s="255"/>
      <c r="G85" s="255"/>
      <c r="H85" s="255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2a - Bytová jednotka č.51 - varianta 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J231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J242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J254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J266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J277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J308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J334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J350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J361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J381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J387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J401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J426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J427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J429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4" t="str">
        <f>E7</f>
        <v>V. Košaře 122/1</v>
      </c>
      <c r="F132" s="255"/>
      <c r="G132" s="255"/>
      <c r="H132" s="255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24" t="str">
        <f>E9</f>
        <v>2a - Bytová jednotka č.51 - varianta 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P143+P201+P401+P426</f>
        <v>0</v>
      </c>
      <c r="Q142" s="66"/>
      <c r="R142" s="141">
        <f>R143+R201+R401+R426</f>
        <v>2.1223515799999997</v>
      </c>
      <c r="S142" s="66"/>
      <c r="T142" s="142">
        <f>T143+T201+T401+T426</f>
        <v>3.5499567000000005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BK143+BK201+BK401+BK426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P144+P147+P165+P189+P197</f>
        <v>0</v>
      </c>
      <c r="Q143" s="150"/>
      <c r="R143" s="151">
        <f>R144+R147+R165+R189+R197</f>
        <v>0.5720314</v>
      </c>
      <c r="S143" s="150"/>
      <c r="T143" s="152">
        <f>T144+T147+T165+T189+T197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BK144+BK147+BK165+BK189+BK197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SUM(P148:P164)</f>
        <v>0</v>
      </c>
      <c r="Q147" s="150"/>
      <c r="R147" s="151">
        <f>SUM(R148:R164)</f>
        <v>0.4568834</v>
      </c>
      <c r="S147" s="150"/>
      <c r="T147" s="152">
        <f>SUM(T148:T164)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SUM(BK148:BK164)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150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151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152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1:65" s="2" customFormat="1" ht="21.75" customHeight="1">
      <c r="A151" s="213"/>
      <c r="B151" s="157"/>
      <c r="C151" s="158" t="s">
        <v>146</v>
      </c>
      <c r="D151" s="158" t="s">
        <v>137</v>
      </c>
      <c r="E151" s="159" t="s">
        <v>841</v>
      </c>
      <c r="F151" s="160" t="s">
        <v>842</v>
      </c>
      <c r="G151" s="161" t="s">
        <v>140</v>
      </c>
      <c r="H151" s="162">
        <v>6</v>
      </c>
      <c r="I151" s="163"/>
      <c r="J151" s="164">
        <f aca="true" t="shared" si="0" ref="J151"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 aca="true" t="shared" si="1" ref="P151">O151*H151</f>
        <v>0</v>
      </c>
      <c r="Q151" s="168">
        <v>0.00026</v>
      </c>
      <c r="R151" s="168">
        <f aca="true" t="shared" si="2" ref="R151">Q151*H151</f>
        <v>0.0015599999999999998</v>
      </c>
      <c r="S151" s="168">
        <v>0</v>
      </c>
      <c r="T151" s="169">
        <f aca="true" t="shared" si="3" ref="T151">S151*H151</f>
        <v>0</v>
      </c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aca="true" t="shared" si="4" ref="BE151">IF(N151="základní",J151,0)</f>
        <v>0</v>
      </c>
      <c r="BF151" s="171">
        <f aca="true" t="shared" si="5" ref="BF151">IF(N151="snížená",J151,0)</f>
        <v>0</v>
      </c>
      <c r="BG151" s="171">
        <f aca="true" t="shared" si="6" ref="BG151">IF(N151="zákl. přenesená",J151,0)</f>
        <v>0</v>
      </c>
      <c r="BH151" s="171">
        <f aca="true" t="shared" si="7" ref="BH151">IF(N151="sníž. přenesená",J151,0)</f>
        <v>0</v>
      </c>
      <c r="BI151" s="171">
        <f aca="true" t="shared" si="8" ref="BI151">IF(N151="nulová",J151,0)</f>
        <v>0</v>
      </c>
      <c r="BJ151" s="17" t="s">
        <v>142</v>
      </c>
      <c r="BK151" s="171">
        <f aca="true" t="shared" si="9" ref="BK151">ROUND(I151*H151,2)</f>
        <v>0</v>
      </c>
      <c r="BL151" s="17" t="s">
        <v>141</v>
      </c>
      <c r="BM151" s="170" t="s">
        <v>843</v>
      </c>
    </row>
    <row r="152" spans="1:65" s="2" customFormat="1" ht="21.75" customHeight="1">
      <c r="A152" s="213"/>
      <c r="B152" s="157"/>
      <c r="C152" s="158" t="s">
        <v>156</v>
      </c>
      <c r="D152" s="158" t="s">
        <v>137</v>
      </c>
      <c r="E152" s="159" t="s">
        <v>844</v>
      </c>
      <c r="F152" s="160" t="s">
        <v>845</v>
      </c>
      <c r="G152" s="161" t="s">
        <v>140</v>
      </c>
      <c r="H152" s="162">
        <v>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0.0945</v>
      </c>
      <c r="S152" s="168">
        <v>0</v>
      </c>
      <c r="T152" s="169">
        <f>S152*H152</f>
        <v>0</v>
      </c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142</v>
      </c>
      <c r="BK152" s="171">
        <f>ROUND(I152*H152,2)</f>
        <v>0</v>
      </c>
      <c r="BL152" s="17" t="s">
        <v>141</v>
      </c>
      <c r="BM152" s="170" t="s">
        <v>846</v>
      </c>
    </row>
    <row r="153" spans="2:51" s="14" customFormat="1" ht="12">
      <c r="B153" s="181"/>
      <c r="D153" s="173" t="s">
        <v>144</v>
      </c>
      <c r="E153" s="182" t="s">
        <v>1</v>
      </c>
      <c r="F153" s="183" t="s">
        <v>153</v>
      </c>
      <c r="H153" s="184">
        <v>4.505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144</v>
      </c>
      <c r="AU153" s="182" t="s">
        <v>142</v>
      </c>
      <c r="AV153" s="14" t="s">
        <v>141</v>
      </c>
      <c r="AW153" s="14" t="s">
        <v>33</v>
      </c>
      <c r="AX153" s="14" t="s">
        <v>84</v>
      </c>
      <c r="AY153" s="182" t="s">
        <v>134</v>
      </c>
    </row>
    <row r="154" spans="1:65" s="2" customFormat="1" ht="16.5" customHeight="1">
      <c r="A154" s="32"/>
      <c r="B154" s="157"/>
      <c r="C154" s="158" t="s">
        <v>157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13.5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142</v>
      </c>
      <c r="BK154" s="171">
        <f>ROUND(I154*H154,2)</f>
        <v>0</v>
      </c>
      <c r="BL154" s="17" t="s">
        <v>141</v>
      </c>
      <c r="BM154" s="170" t="s">
        <v>160</v>
      </c>
    </row>
    <row r="155" spans="2:51" s="13" customFormat="1" ht="12">
      <c r="B155" s="172"/>
      <c r="D155" s="173" t="s">
        <v>144</v>
      </c>
      <c r="E155" s="174" t="s">
        <v>1</v>
      </c>
      <c r="F155" s="175" t="s">
        <v>161</v>
      </c>
      <c r="H155" s="176">
        <v>13.5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 t="s">
        <v>162</v>
      </c>
      <c r="D156" s="158" t="s">
        <v>137</v>
      </c>
      <c r="E156" s="159" t="s">
        <v>163</v>
      </c>
      <c r="F156" s="160" t="s">
        <v>164</v>
      </c>
      <c r="G156" s="161" t="s">
        <v>140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165</v>
      </c>
    </row>
    <row r="157" spans="2:51" s="15" customFormat="1" ht="12">
      <c r="B157" s="189"/>
      <c r="D157" s="173" t="s">
        <v>144</v>
      </c>
      <c r="E157" s="190" t="s">
        <v>1</v>
      </c>
      <c r="F157" s="191" t="s">
        <v>166</v>
      </c>
      <c r="H157" s="190" t="s">
        <v>1</v>
      </c>
      <c r="I157" s="192"/>
      <c r="L157" s="189"/>
      <c r="M157" s="193"/>
      <c r="N157" s="194"/>
      <c r="O157" s="194"/>
      <c r="P157" s="194"/>
      <c r="Q157" s="194"/>
      <c r="R157" s="194"/>
      <c r="S157" s="194"/>
      <c r="T157" s="195"/>
      <c r="AT157" s="190" t="s">
        <v>144</v>
      </c>
      <c r="AU157" s="190" t="s">
        <v>142</v>
      </c>
      <c r="AV157" s="15" t="s">
        <v>84</v>
      </c>
      <c r="AW157" s="15" t="s">
        <v>33</v>
      </c>
      <c r="AX157" s="15" t="s">
        <v>76</v>
      </c>
      <c r="AY157" s="190" t="s">
        <v>134</v>
      </c>
    </row>
    <row r="158" spans="2:51" s="13" customFormat="1" ht="12">
      <c r="B158" s="172"/>
      <c r="D158" s="173" t="s">
        <v>144</v>
      </c>
      <c r="E158" s="174" t="s">
        <v>1</v>
      </c>
      <c r="F158" s="175" t="s">
        <v>167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144</v>
      </c>
      <c r="AU158" s="174" t="s">
        <v>142</v>
      </c>
      <c r="AV158" s="13" t="s">
        <v>142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168</v>
      </c>
      <c r="D159" s="158" t="s">
        <v>137</v>
      </c>
      <c r="E159" s="159" t="s">
        <v>169</v>
      </c>
      <c r="F159" s="160" t="s">
        <v>840</v>
      </c>
      <c r="G159" s="161" t="s">
        <v>140</v>
      </c>
      <c r="H159" s="162">
        <v>3.863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0.0567</v>
      </c>
      <c r="R159" s="168">
        <f>Q159*H159</f>
        <v>0.2190321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141</v>
      </c>
      <c r="AT159" s="170" t="s">
        <v>137</v>
      </c>
      <c r="AU159" s="170" t="s">
        <v>142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142</v>
      </c>
      <c r="BK159" s="171">
        <f>ROUND(I159*H159,2)</f>
        <v>0</v>
      </c>
      <c r="BL159" s="17" t="s">
        <v>141</v>
      </c>
      <c r="BM159" s="170" t="s">
        <v>170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171</v>
      </c>
      <c r="H160" s="176">
        <v>2.87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172</v>
      </c>
      <c r="H161" s="176">
        <v>0.993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153</v>
      </c>
      <c r="H162" s="184">
        <v>3.863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134</v>
      </c>
    </row>
    <row r="163" spans="1:65" s="2" customFormat="1" ht="16.5" customHeight="1">
      <c r="A163" s="32"/>
      <c r="B163" s="157"/>
      <c r="C163" s="158" t="s">
        <v>173</v>
      </c>
      <c r="D163" s="158" t="s">
        <v>137</v>
      </c>
      <c r="E163" s="159" t="s">
        <v>174</v>
      </c>
      <c r="F163" s="160" t="s">
        <v>175</v>
      </c>
      <c r="G163" s="161" t="s">
        <v>176</v>
      </c>
      <c r="H163" s="162">
        <v>2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0.04684</v>
      </c>
      <c r="R163" s="168">
        <f>Q163*H163</f>
        <v>0.09368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177</v>
      </c>
    </row>
    <row r="164" spans="1:65" s="2" customFormat="1" ht="16.5" customHeight="1">
      <c r="A164" s="32"/>
      <c r="B164" s="157"/>
      <c r="C164" s="196" t="s">
        <v>178</v>
      </c>
      <c r="D164" s="196" t="s">
        <v>179</v>
      </c>
      <c r="E164" s="197" t="s">
        <v>180</v>
      </c>
      <c r="F164" s="198" t="s">
        <v>181</v>
      </c>
      <c r="G164" s="199" t="s">
        <v>176</v>
      </c>
      <c r="H164" s="200">
        <v>2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42</v>
      </c>
      <c r="O164" s="58"/>
      <c r="P164" s="168">
        <f>O164*H164</f>
        <v>0</v>
      </c>
      <c r="Q164" s="168">
        <v>0.02347</v>
      </c>
      <c r="R164" s="168">
        <f>Q164*H164</f>
        <v>0.04694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155</v>
      </c>
      <c r="AT164" s="170" t="s">
        <v>179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141</v>
      </c>
      <c r="BM164" s="170" t="s">
        <v>182</v>
      </c>
    </row>
    <row r="165" spans="2:63" s="12" customFormat="1" ht="22.9" customHeight="1">
      <c r="B165" s="144"/>
      <c r="D165" s="145" t="s">
        <v>75</v>
      </c>
      <c r="E165" s="155" t="s">
        <v>156</v>
      </c>
      <c r="F165" s="155" t="s">
        <v>183</v>
      </c>
      <c r="I165" s="147"/>
      <c r="J165" s="156">
        <f>BK165</f>
        <v>0</v>
      </c>
      <c r="L165" s="144"/>
      <c r="M165" s="149"/>
      <c r="N165" s="150"/>
      <c r="O165" s="150"/>
      <c r="P165" s="151">
        <f>SUM(P166:P188)</f>
        <v>0</v>
      </c>
      <c r="Q165" s="150"/>
      <c r="R165" s="151">
        <f>SUM(R166:R188)</f>
        <v>0.0024200000000000003</v>
      </c>
      <c r="S165" s="150"/>
      <c r="T165" s="152">
        <f>SUM(T166:T188)</f>
        <v>3.3338861500000005</v>
      </c>
      <c r="AR165" s="145" t="s">
        <v>84</v>
      </c>
      <c r="AT165" s="153" t="s">
        <v>75</v>
      </c>
      <c r="AU165" s="153" t="s">
        <v>84</v>
      </c>
      <c r="AY165" s="145" t="s">
        <v>134</v>
      </c>
      <c r="BK165" s="154">
        <f>SUM(BK166:BK188)</f>
        <v>0</v>
      </c>
    </row>
    <row r="166" spans="1:65" s="2" customFormat="1" ht="21.75" customHeight="1">
      <c r="A166" s="32"/>
      <c r="B166" s="157"/>
      <c r="C166" s="158" t="s">
        <v>8</v>
      </c>
      <c r="D166" s="158" t="s">
        <v>137</v>
      </c>
      <c r="E166" s="159" t="s">
        <v>184</v>
      </c>
      <c r="F166" s="160" t="s">
        <v>185</v>
      </c>
      <c r="G166" s="161" t="s">
        <v>140</v>
      </c>
      <c r="H166" s="162">
        <v>15.607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186</v>
      </c>
      <c r="AT166" s="170" t="s">
        <v>137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186</v>
      </c>
      <c r="BM166" s="170" t="s">
        <v>187</v>
      </c>
    </row>
    <row r="167" spans="2:51" s="15" customFormat="1" ht="12">
      <c r="B167" s="189"/>
      <c r="D167" s="173" t="s">
        <v>144</v>
      </c>
      <c r="E167" s="190" t="s">
        <v>1</v>
      </c>
      <c r="F167" s="191" t="s">
        <v>188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144</v>
      </c>
      <c r="AU167" s="190" t="s">
        <v>142</v>
      </c>
      <c r="AV167" s="15" t="s">
        <v>84</v>
      </c>
      <c r="AW167" s="15" t="s">
        <v>33</v>
      </c>
      <c r="AX167" s="15" t="s">
        <v>76</v>
      </c>
      <c r="AY167" s="190" t="s">
        <v>134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189</v>
      </c>
      <c r="H168" s="176">
        <v>10.556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5" customFormat="1" ht="12">
      <c r="B169" s="189"/>
      <c r="D169" s="173" t="s">
        <v>144</v>
      </c>
      <c r="E169" s="190" t="s">
        <v>1</v>
      </c>
      <c r="F169" s="191" t="s">
        <v>190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144</v>
      </c>
      <c r="AU169" s="190" t="s">
        <v>142</v>
      </c>
      <c r="AV169" s="15" t="s">
        <v>84</v>
      </c>
      <c r="AW169" s="15" t="s">
        <v>33</v>
      </c>
      <c r="AX169" s="15" t="s">
        <v>76</v>
      </c>
      <c r="AY169" s="190" t="s">
        <v>134</v>
      </c>
    </row>
    <row r="170" spans="2:51" s="13" customFormat="1" ht="12">
      <c r="B170" s="172"/>
      <c r="D170" s="173" t="s">
        <v>144</v>
      </c>
      <c r="E170" s="174" t="s">
        <v>1</v>
      </c>
      <c r="F170" s="175" t="s">
        <v>151</v>
      </c>
      <c r="H170" s="176">
        <v>5.051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144</v>
      </c>
      <c r="AU170" s="174" t="s">
        <v>142</v>
      </c>
      <c r="AV170" s="13" t="s">
        <v>142</v>
      </c>
      <c r="AW170" s="13" t="s">
        <v>33</v>
      </c>
      <c r="AX170" s="13" t="s">
        <v>76</v>
      </c>
      <c r="AY170" s="174" t="s">
        <v>134</v>
      </c>
    </row>
    <row r="171" spans="2:51" s="14" customFormat="1" ht="12">
      <c r="B171" s="181"/>
      <c r="D171" s="173" t="s">
        <v>144</v>
      </c>
      <c r="E171" s="182" t="s">
        <v>1</v>
      </c>
      <c r="F171" s="183" t="s">
        <v>153</v>
      </c>
      <c r="H171" s="184">
        <v>15.607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144</v>
      </c>
      <c r="AU171" s="182" t="s">
        <v>142</v>
      </c>
      <c r="AV171" s="14" t="s">
        <v>141</v>
      </c>
      <c r="AW171" s="14" t="s">
        <v>33</v>
      </c>
      <c r="AX171" s="14" t="s">
        <v>84</v>
      </c>
      <c r="AY171" s="182" t="s">
        <v>134</v>
      </c>
    </row>
    <row r="172" spans="1:65" s="2" customFormat="1" ht="21.75" customHeight="1">
      <c r="A172" s="32"/>
      <c r="B172" s="157"/>
      <c r="C172" s="158" t="s">
        <v>186</v>
      </c>
      <c r="D172" s="158" t="s">
        <v>137</v>
      </c>
      <c r="E172" s="159" t="s">
        <v>191</v>
      </c>
      <c r="F172" s="160" t="s">
        <v>192</v>
      </c>
      <c r="G172" s="161" t="s">
        <v>140</v>
      </c>
      <c r="H172" s="162">
        <v>13.241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</v>
      </c>
      <c r="R172" s="168">
        <f>Q172*H172</f>
        <v>0</v>
      </c>
      <c r="S172" s="168">
        <v>0.00015</v>
      </c>
      <c r="T172" s="169">
        <f>S172*H172</f>
        <v>0.00198615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186</v>
      </c>
      <c r="AT172" s="170" t="s">
        <v>137</v>
      </c>
      <c r="AU172" s="170" t="s">
        <v>142</v>
      </c>
      <c r="AY172" s="17" t="s">
        <v>134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142</v>
      </c>
      <c r="BK172" s="171">
        <f>ROUND(I172*H172,2)</f>
        <v>0</v>
      </c>
      <c r="BL172" s="17" t="s">
        <v>186</v>
      </c>
      <c r="BM172" s="170" t="s">
        <v>193</v>
      </c>
    </row>
    <row r="173" spans="2:51" s="15" customFormat="1" ht="22.5">
      <c r="B173" s="189"/>
      <c r="D173" s="173" t="s">
        <v>144</v>
      </c>
      <c r="E173" s="190" t="s">
        <v>1</v>
      </c>
      <c r="F173" s="191" t="s">
        <v>194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144</v>
      </c>
      <c r="AU173" s="190" t="s">
        <v>142</v>
      </c>
      <c r="AV173" s="15" t="s">
        <v>84</v>
      </c>
      <c r="AW173" s="15" t="s">
        <v>33</v>
      </c>
      <c r="AX173" s="15" t="s">
        <v>76</v>
      </c>
      <c r="AY173" s="190" t="s">
        <v>134</v>
      </c>
    </row>
    <row r="174" spans="2:51" s="13" customFormat="1" ht="12">
      <c r="B174" s="172"/>
      <c r="D174" s="173" t="s">
        <v>144</v>
      </c>
      <c r="E174" s="174" t="s">
        <v>1</v>
      </c>
      <c r="F174" s="175" t="s">
        <v>195</v>
      </c>
      <c r="H174" s="176">
        <v>3.822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76</v>
      </c>
      <c r="AY174" s="174" t="s">
        <v>134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196</v>
      </c>
      <c r="H175" s="176">
        <v>4.368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151</v>
      </c>
      <c r="H176" s="176">
        <v>5.051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153</v>
      </c>
      <c r="H177" s="184">
        <v>13.241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134</v>
      </c>
    </row>
    <row r="178" spans="1:65" s="2" customFormat="1" ht="21.75" customHeight="1">
      <c r="A178" s="32"/>
      <c r="B178" s="157"/>
      <c r="C178" s="158" t="s">
        <v>197</v>
      </c>
      <c r="D178" s="158" t="s">
        <v>137</v>
      </c>
      <c r="E178" s="159" t="s">
        <v>198</v>
      </c>
      <c r="F178" s="160" t="s">
        <v>199</v>
      </c>
      <c r="G178" s="161" t="s">
        <v>140</v>
      </c>
      <c r="H178" s="162">
        <v>60.5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0.0024200000000000003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200</v>
      </c>
    </row>
    <row r="179" spans="2:51" s="13" customFormat="1" ht="12">
      <c r="B179" s="172"/>
      <c r="D179" s="173" t="s">
        <v>144</v>
      </c>
      <c r="E179" s="174" t="s">
        <v>1</v>
      </c>
      <c r="F179" s="175" t="s">
        <v>201</v>
      </c>
      <c r="H179" s="176">
        <v>10.5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144</v>
      </c>
      <c r="AU179" s="174" t="s">
        <v>142</v>
      </c>
      <c r="AV179" s="13" t="s">
        <v>142</v>
      </c>
      <c r="AW179" s="13" t="s">
        <v>33</v>
      </c>
      <c r="AX179" s="13" t="s">
        <v>76</v>
      </c>
      <c r="AY179" s="174" t="s">
        <v>134</v>
      </c>
    </row>
    <row r="180" spans="2:51" s="15" customFormat="1" ht="12">
      <c r="B180" s="189"/>
      <c r="D180" s="173" t="s">
        <v>144</v>
      </c>
      <c r="E180" s="190" t="s">
        <v>1</v>
      </c>
      <c r="F180" s="191" t="s">
        <v>202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144</v>
      </c>
      <c r="AU180" s="190" t="s">
        <v>142</v>
      </c>
      <c r="AV180" s="15" t="s">
        <v>84</v>
      </c>
      <c r="AW180" s="15" t="s">
        <v>33</v>
      </c>
      <c r="AX180" s="15" t="s">
        <v>76</v>
      </c>
      <c r="AY180" s="190" t="s">
        <v>134</v>
      </c>
    </row>
    <row r="181" spans="2:51" s="13" customFormat="1" ht="12">
      <c r="B181" s="172"/>
      <c r="D181" s="173" t="s">
        <v>144</v>
      </c>
      <c r="E181" s="174" t="s">
        <v>1</v>
      </c>
      <c r="F181" s="175" t="s">
        <v>167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134</v>
      </c>
    </row>
    <row r="182" spans="2:51" s="14" customFormat="1" ht="12">
      <c r="B182" s="181"/>
      <c r="D182" s="173" t="s">
        <v>144</v>
      </c>
      <c r="E182" s="182" t="s">
        <v>1</v>
      </c>
      <c r="F182" s="183" t="s">
        <v>153</v>
      </c>
      <c r="H182" s="184">
        <v>60.5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144</v>
      </c>
      <c r="AU182" s="182" t="s">
        <v>142</v>
      </c>
      <c r="AV182" s="14" t="s">
        <v>141</v>
      </c>
      <c r="AW182" s="14" t="s">
        <v>33</v>
      </c>
      <c r="AX182" s="14" t="s">
        <v>84</v>
      </c>
      <c r="AY182" s="182" t="s">
        <v>134</v>
      </c>
    </row>
    <row r="183" spans="1:65" s="2" customFormat="1" ht="16.5" customHeight="1">
      <c r="A183" s="32"/>
      <c r="B183" s="157"/>
      <c r="C183" s="158" t="s">
        <v>203</v>
      </c>
      <c r="D183" s="158" t="s">
        <v>137</v>
      </c>
      <c r="E183" s="159" t="s">
        <v>204</v>
      </c>
      <c r="F183" s="160" t="s">
        <v>205</v>
      </c>
      <c r="G183" s="161" t="s">
        <v>140</v>
      </c>
      <c r="H183" s="162">
        <v>33.319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3.3319000000000005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141</v>
      </c>
      <c r="AT183" s="170" t="s">
        <v>137</v>
      </c>
      <c r="AU183" s="170" t="s">
        <v>142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142</v>
      </c>
      <c r="BK183" s="171">
        <f>ROUND(I183*H183,2)</f>
        <v>0</v>
      </c>
      <c r="BL183" s="17" t="s">
        <v>141</v>
      </c>
      <c r="BM183" s="170" t="s">
        <v>206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207</v>
      </c>
      <c r="H184" s="176">
        <v>33.319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208</v>
      </c>
      <c r="D185" s="158" t="s">
        <v>137</v>
      </c>
      <c r="E185" s="159" t="s">
        <v>209</v>
      </c>
      <c r="F185" s="160" t="s">
        <v>210</v>
      </c>
      <c r="G185" s="161" t="s">
        <v>140</v>
      </c>
      <c r="H185" s="162">
        <v>6.339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141</v>
      </c>
      <c r="AT185" s="170" t="s">
        <v>137</v>
      </c>
      <c r="AU185" s="170" t="s">
        <v>142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142</v>
      </c>
      <c r="BK185" s="171">
        <f>ROUND(I185*H185,2)</f>
        <v>0</v>
      </c>
      <c r="BL185" s="17" t="s">
        <v>141</v>
      </c>
      <c r="BM185" s="170" t="s">
        <v>211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212</v>
      </c>
      <c r="H186" s="176">
        <v>4.239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213</v>
      </c>
      <c r="H187" s="176">
        <v>2.1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134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153</v>
      </c>
      <c r="H188" s="184">
        <v>6.339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134</v>
      </c>
    </row>
    <row r="189" spans="2:63" s="12" customFormat="1" ht="22.9" customHeight="1">
      <c r="B189" s="144"/>
      <c r="D189" s="145" t="s">
        <v>75</v>
      </c>
      <c r="E189" s="155" t="s">
        <v>214</v>
      </c>
      <c r="F189" s="155" t="s">
        <v>215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216</v>
      </c>
      <c r="D190" s="158" t="s">
        <v>137</v>
      </c>
      <c r="E190" s="159" t="s">
        <v>217</v>
      </c>
      <c r="F190" s="160" t="s">
        <v>218</v>
      </c>
      <c r="G190" s="161" t="s">
        <v>219</v>
      </c>
      <c r="H190" s="162">
        <v>3.816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220</v>
      </c>
    </row>
    <row r="191" spans="1:65" s="2" customFormat="1" ht="21.75" customHeight="1">
      <c r="A191" s="32"/>
      <c r="B191" s="157"/>
      <c r="C191" s="158" t="s">
        <v>7</v>
      </c>
      <c r="D191" s="158" t="s">
        <v>137</v>
      </c>
      <c r="E191" s="159" t="s">
        <v>221</v>
      </c>
      <c r="F191" s="160" t="s">
        <v>222</v>
      </c>
      <c r="G191" s="161" t="s">
        <v>219</v>
      </c>
      <c r="H191" s="162">
        <v>190.8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223</v>
      </c>
    </row>
    <row r="192" spans="2:51" s="13" customFormat="1" ht="12">
      <c r="B192" s="172"/>
      <c r="D192" s="173" t="s">
        <v>144</v>
      </c>
      <c r="F192" s="175" t="s">
        <v>224</v>
      </c>
      <c r="H192" s="176">
        <v>190.8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225</v>
      </c>
      <c r="D193" s="158" t="s">
        <v>137</v>
      </c>
      <c r="E193" s="159" t="s">
        <v>226</v>
      </c>
      <c r="F193" s="160" t="s">
        <v>227</v>
      </c>
      <c r="G193" s="161" t="s">
        <v>219</v>
      </c>
      <c r="H193" s="162">
        <v>3.816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228</v>
      </c>
    </row>
    <row r="194" spans="1:65" s="2" customFormat="1" ht="21.75" customHeight="1">
      <c r="A194" s="32"/>
      <c r="B194" s="157"/>
      <c r="C194" s="158" t="s">
        <v>229</v>
      </c>
      <c r="D194" s="158" t="s">
        <v>137</v>
      </c>
      <c r="E194" s="159" t="s">
        <v>230</v>
      </c>
      <c r="F194" s="160" t="s">
        <v>231</v>
      </c>
      <c r="G194" s="161" t="s">
        <v>219</v>
      </c>
      <c r="H194" s="162">
        <v>34.344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232</v>
      </c>
    </row>
    <row r="195" spans="2:51" s="13" customFormat="1" ht="12">
      <c r="B195" s="172"/>
      <c r="D195" s="173" t="s">
        <v>144</v>
      </c>
      <c r="F195" s="175" t="s">
        <v>233</v>
      </c>
      <c r="H195" s="176">
        <v>34.344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234</v>
      </c>
      <c r="D196" s="158" t="s">
        <v>137</v>
      </c>
      <c r="E196" s="159" t="s">
        <v>235</v>
      </c>
      <c r="F196" s="160" t="s">
        <v>236</v>
      </c>
      <c r="G196" s="161" t="s">
        <v>219</v>
      </c>
      <c r="H196" s="162">
        <v>3.816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237</v>
      </c>
    </row>
    <row r="197" spans="2:63" s="12" customFormat="1" ht="22.9" customHeight="1">
      <c r="B197" s="144"/>
      <c r="D197" s="145" t="s">
        <v>75</v>
      </c>
      <c r="E197" s="155" t="s">
        <v>238</v>
      </c>
      <c r="F197" s="155" t="s">
        <v>239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240</v>
      </c>
      <c r="D198" s="158" t="s">
        <v>137</v>
      </c>
      <c r="E198" s="159" t="s">
        <v>241</v>
      </c>
      <c r="F198" s="160" t="s">
        <v>242</v>
      </c>
      <c r="G198" s="161" t="s">
        <v>219</v>
      </c>
      <c r="H198" s="162">
        <v>0.919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243</v>
      </c>
    </row>
    <row r="199" spans="1:65" s="2" customFormat="1" ht="21.75" customHeight="1">
      <c r="A199" s="32"/>
      <c r="B199" s="157"/>
      <c r="C199" s="158" t="s">
        <v>244</v>
      </c>
      <c r="D199" s="158" t="s">
        <v>137</v>
      </c>
      <c r="E199" s="159" t="s">
        <v>245</v>
      </c>
      <c r="F199" s="160" t="s">
        <v>246</v>
      </c>
      <c r="G199" s="161" t="s">
        <v>219</v>
      </c>
      <c r="H199" s="162">
        <v>0.919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247</v>
      </c>
    </row>
    <row r="200" spans="1:65" s="2" customFormat="1" ht="21.75" customHeight="1">
      <c r="A200" s="32"/>
      <c r="B200" s="157"/>
      <c r="C200" s="158" t="s">
        <v>248</v>
      </c>
      <c r="D200" s="158" t="s">
        <v>137</v>
      </c>
      <c r="E200" s="159" t="s">
        <v>249</v>
      </c>
      <c r="F200" s="160" t="s">
        <v>250</v>
      </c>
      <c r="G200" s="161" t="s">
        <v>219</v>
      </c>
      <c r="H200" s="162">
        <v>0.919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251</v>
      </c>
    </row>
    <row r="201" spans="2:63" s="12" customFormat="1" ht="25.9" customHeight="1">
      <c r="B201" s="144"/>
      <c r="D201" s="145" t="s">
        <v>75</v>
      </c>
      <c r="E201" s="146" t="s">
        <v>252</v>
      </c>
      <c r="F201" s="146" t="s">
        <v>253</v>
      </c>
      <c r="I201" s="147"/>
      <c r="J201" s="148">
        <f>BK201</f>
        <v>0</v>
      </c>
      <c r="L201" s="144"/>
      <c r="M201" s="149"/>
      <c r="N201" s="150"/>
      <c r="O201" s="150"/>
      <c r="P201" s="151">
        <f>P202+P231+P242+P254+P266+P277+P281+P302+P308+P334+P350+P361+P374+P381+P387</f>
        <v>0</v>
      </c>
      <c r="Q201" s="150"/>
      <c r="R201" s="151">
        <f>R202+R231+R242+R254+R266+R277+R281+R302+R308+R334+R350+R361+R374+R381+R387</f>
        <v>1.5503201799999997</v>
      </c>
      <c r="S201" s="150"/>
      <c r="T201" s="152">
        <f>T202+T231+T242+T254+T266+T277+T281+T302+T308+T334+T350+T361+T374+T381+T387</f>
        <v>0.21607054999999997</v>
      </c>
      <c r="AR201" s="145" t="s">
        <v>142</v>
      </c>
      <c r="AT201" s="153" t="s">
        <v>75</v>
      </c>
      <c r="AU201" s="153" t="s">
        <v>76</v>
      </c>
      <c r="AY201" s="145" t="s">
        <v>134</v>
      </c>
      <c r="BK201" s="154">
        <f>BK202+BK231+BK242+BK254+BK266+BK277+BK281+BK302+BK308+BK334+BK350+BK361+BK374+BK381+BK387</f>
        <v>0</v>
      </c>
    </row>
    <row r="202" spans="2:63" s="12" customFormat="1" ht="22.9" customHeight="1">
      <c r="B202" s="144"/>
      <c r="D202" s="145" t="s">
        <v>75</v>
      </c>
      <c r="E202" s="155" t="s">
        <v>254</v>
      </c>
      <c r="F202" s="155" t="s">
        <v>255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SUM(P203:P230)</f>
        <v>0</v>
      </c>
      <c r="Q202" s="150"/>
      <c r="R202" s="151">
        <f>SUM(R203:R230)</f>
        <v>0.03853476</v>
      </c>
      <c r="S202" s="150"/>
      <c r="T202" s="152">
        <f>SUM(T203:T230)</f>
        <v>0</v>
      </c>
      <c r="AR202" s="145" t="s">
        <v>142</v>
      </c>
      <c r="AT202" s="153" t="s">
        <v>75</v>
      </c>
      <c r="AU202" s="153" t="s">
        <v>84</v>
      </c>
      <c r="AY202" s="145" t="s">
        <v>134</v>
      </c>
      <c r="BK202" s="154">
        <f>SUM(BK203:BK230)</f>
        <v>0</v>
      </c>
    </row>
    <row r="203" spans="1:65" s="2" customFormat="1" ht="21.75" customHeight="1">
      <c r="A203" s="32"/>
      <c r="B203" s="157"/>
      <c r="C203" s="158" t="s">
        <v>256</v>
      </c>
      <c r="D203" s="158" t="s">
        <v>137</v>
      </c>
      <c r="E203" s="159" t="s">
        <v>257</v>
      </c>
      <c r="F203" s="160" t="s">
        <v>838</v>
      </c>
      <c r="G203" s="161" t="s">
        <v>140</v>
      </c>
      <c r="H203" s="162">
        <v>3.863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186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186</v>
      </c>
      <c r="BM203" s="170" t="s">
        <v>258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172</v>
      </c>
      <c r="H204" s="176">
        <v>0.993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144</v>
      </c>
      <c r="E205" s="174" t="s">
        <v>1</v>
      </c>
      <c r="F205" s="175" t="s">
        <v>259</v>
      </c>
      <c r="H205" s="176">
        <v>2.87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4" customFormat="1" ht="12">
      <c r="B206" s="181"/>
      <c r="D206" s="173" t="s">
        <v>144</v>
      </c>
      <c r="E206" s="182" t="s">
        <v>1</v>
      </c>
      <c r="F206" s="183" t="s">
        <v>153</v>
      </c>
      <c r="H206" s="184">
        <v>3.863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144</v>
      </c>
      <c r="AU206" s="182" t="s">
        <v>142</v>
      </c>
      <c r="AV206" s="14" t="s">
        <v>141</v>
      </c>
      <c r="AW206" s="14" t="s">
        <v>33</v>
      </c>
      <c r="AX206" s="14" t="s">
        <v>84</v>
      </c>
      <c r="AY206" s="182" t="s">
        <v>134</v>
      </c>
    </row>
    <row r="207" spans="1:65" s="2" customFormat="1" ht="21.75" customHeight="1">
      <c r="A207" s="32"/>
      <c r="B207" s="157"/>
      <c r="C207" s="158" t="s">
        <v>260</v>
      </c>
      <c r="D207" s="158" t="s">
        <v>137</v>
      </c>
      <c r="E207" s="159" t="s">
        <v>261</v>
      </c>
      <c r="F207" s="160" t="s">
        <v>262</v>
      </c>
      <c r="G207" s="161" t="s">
        <v>140</v>
      </c>
      <c r="H207" s="162">
        <v>8.589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186</v>
      </c>
      <c r="AT207" s="170" t="s">
        <v>137</v>
      </c>
      <c r="AU207" s="170" t="s">
        <v>142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142</v>
      </c>
      <c r="BK207" s="171">
        <f>ROUND(I207*H207,2)</f>
        <v>0</v>
      </c>
      <c r="BL207" s="17" t="s">
        <v>186</v>
      </c>
      <c r="BM207" s="170" t="s">
        <v>263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264</v>
      </c>
      <c r="H208" s="176">
        <v>0.802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3" customFormat="1" ht="12">
      <c r="B209" s="172"/>
      <c r="D209" s="173" t="s">
        <v>144</v>
      </c>
      <c r="E209" s="174" t="s">
        <v>1</v>
      </c>
      <c r="F209" s="175" t="s">
        <v>265</v>
      </c>
      <c r="H209" s="176">
        <v>5.8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134</v>
      </c>
    </row>
    <row r="210" spans="2:51" s="13" customFormat="1" ht="12">
      <c r="B210" s="172"/>
      <c r="D210" s="173" t="s">
        <v>144</v>
      </c>
      <c r="E210" s="174" t="s">
        <v>1</v>
      </c>
      <c r="F210" s="175" t="s">
        <v>266</v>
      </c>
      <c r="H210" s="176">
        <v>0.787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5" customFormat="1" ht="12">
      <c r="B211" s="189"/>
      <c r="D211" s="173" t="s">
        <v>144</v>
      </c>
      <c r="E211" s="190" t="s">
        <v>1</v>
      </c>
      <c r="F211" s="191" t="s">
        <v>267</v>
      </c>
      <c r="H211" s="190" t="s">
        <v>1</v>
      </c>
      <c r="I211" s="192"/>
      <c r="L211" s="189"/>
      <c r="M211" s="193"/>
      <c r="N211" s="194"/>
      <c r="O211" s="194"/>
      <c r="P211" s="194"/>
      <c r="Q211" s="194"/>
      <c r="R211" s="194"/>
      <c r="S211" s="194"/>
      <c r="T211" s="195"/>
      <c r="AT211" s="190" t="s">
        <v>144</v>
      </c>
      <c r="AU211" s="190" t="s">
        <v>142</v>
      </c>
      <c r="AV211" s="15" t="s">
        <v>84</v>
      </c>
      <c r="AW211" s="15" t="s">
        <v>33</v>
      </c>
      <c r="AX211" s="15" t="s">
        <v>76</v>
      </c>
      <c r="AY211" s="190" t="s">
        <v>134</v>
      </c>
    </row>
    <row r="212" spans="2:51" s="13" customFormat="1" ht="12">
      <c r="B212" s="172"/>
      <c r="D212" s="173" t="s">
        <v>144</v>
      </c>
      <c r="E212" s="174" t="s">
        <v>1</v>
      </c>
      <c r="F212" s="175" t="s">
        <v>268</v>
      </c>
      <c r="H212" s="176">
        <v>1.2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33</v>
      </c>
      <c r="AX212" s="13" t="s">
        <v>76</v>
      </c>
      <c r="AY212" s="174" t="s">
        <v>134</v>
      </c>
    </row>
    <row r="213" spans="2:51" s="14" customFormat="1" ht="12">
      <c r="B213" s="181"/>
      <c r="D213" s="173" t="s">
        <v>144</v>
      </c>
      <c r="E213" s="182" t="s">
        <v>1</v>
      </c>
      <c r="F213" s="183" t="s">
        <v>153</v>
      </c>
      <c r="H213" s="184">
        <v>8.589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2" t="s">
        <v>144</v>
      </c>
      <c r="AU213" s="182" t="s">
        <v>142</v>
      </c>
      <c r="AV213" s="14" t="s">
        <v>141</v>
      </c>
      <c r="AW213" s="14" t="s">
        <v>33</v>
      </c>
      <c r="AX213" s="14" t="s">
        <v>84</v>
      </c>
      <c r="AY213" s="182" t="s">
        <v>134</v>
      </c>
    </row>
    <row r="214" spans="1:65" s="2" customFormat="1" ht="21.75" customHeight="1">
      <c r="A214" s="32"/>
      <c r="B214" s="157"/>
      <c r="C214" s="196" t="s">
        <v>269</v>
      </c>
      <c r="D214" s="196" t="s">
        <v>179</v>
      </c>
      <c r="E214" s="197" t="s">
        <v>270</v>
      </c>
      <c r="F214" s="198" t="s">
        <v>271</v>
      </c>
      <c r="G214" s="199" t="s">
        <v>272</v>
      </c>
      <c r="H214" s="200">
        <v>37.356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0.001</v>
      </c>
      <c r="R214" s="168">
        <f>Q214*H214</f>
        <v>0.037356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273</v>
      </c>
      <c r="AT214" s="170" t="s">
        <v>179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186</v>
      </c>
      <c r="BM214" s="170" t="s">
        <v>274</v>
      </c>
    </row>
    <row r="215" spans="2:51" s="15" customFormat="1" ht="12">
      <c r="B215" s="189"/>
      <c r="D215" s="173" t="s">
        <v>144</v>
      </c>
      <c r="E215" s="190" t="s">
        <v>1</v>
      </c>
      <c r="F215" s="191" t="s">
        <v>275</v>
      </c>
      <c r="H215" s="190" t="s">
        <v>1</v>
      </c>
      <c r="I215" s="192"/>
      <c r="L215" s="189"/>
      <c r="M215" s="193"/>
      <c r="N215" s="194"/>
      <c r="O215" s="194"/>
      <c r="P215" s="194"/>
      <c r="Q215" s="194"/>
      <c r="R215" s="194"/>
      <c r="S215" s="194"/>
      <c r="T215" s="195"/>
      <c r="AT215" s="190" t="s">
        <v>144</v>
      </c>
      <c r="AU215" s="190" t="s">
        <v>142</v>
      </c>
      <c r="AV215" s="15" t="s">
        <v>84</v>
      </c>
      <c r="AW215" s="15" t="s">
        <v>33</v>
      </c>
      <c r="AX215" s="15" t="s">
        <v>76</v>
      </c>
      <c r="AY215" s="190" t="s">
        <v>134</v>
      </c>
    </row>
    <row r="216" spans="2:51" s="13" customFormat="1" ht="12">
      <c r="B216" s="172"/>
      <c r="D216" s="173" t="s">
        <v>144</v>
      </c>
      <c r="E216" s="174" t="s">
        <v>1</v>
      </c>
      <c r="F216" s="175" t="s">
        <v>276</v>
      </c>
      <c r="H216" s="176">
        <v>37.356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277</v>
      </c>
      <c r="D217" s="158" t="s">
        <v>137</v>
      </c>
      <c r="E217" s="159" t="s">
        <v>278</v>
      </c>
      <c r="F217" s="160" t="s">
        <v>279</v>
      </c>
      <c r="G217" s="161" t="s">
        <v>140</v>
      </c>
      <c r="H217" s="162">
        <v>12.452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186</v>
      </c>
      <c r="AT217" s="170" t="s">
        <v>137</v>
      </c>
      <c r="AU217" s="170" t="s">
        <v>142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186</v>
      </c>
      <c r="BM217" s="170" t="s">
        <v>280</v>
      </c>
    </row>
    <row r="218" spans="2:51" s="13" customFormat="1" ht="12">
      <c r="B218" s="172"/>
      <c r="D218" s="173" t="s">
        <v>144</v>
      </c>
      <c r="E218" s="174" t="s">
        <v>1</v>
      </c>
      <c r="F218" s="175" t="s">
        <v>281</v>
      </c>
      <c r="H218" s="176">
        <v>12.452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84</v>
      </c>
      <c r="AY218" s="174" t="s">
        <v>134</v>
      </c>
    </row>
    <row r="219" spans="1:65" s="2" customFormat="1" ht="21.75" customHeight="1">
      <c r="A219" s="32"/>
      <c r="B219" s="157"/>
      <c r="C219" s="158" t="s">
        <v>273</v>
      </c>
      <c r="D219" s="158" t="s">
        <v>137</v>
      </c>
      <c r="E219" s="159" t="s">
        <v>282</v>
      </c>
      <c r="F219" s="160" t="s">
        <v>283</v>
      </c>
      <c r="G219" s="161" t="s">
        <v>284</v>
      </c>
      <c r="H219" s="162">
        <v>17.86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186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186</v>
      </c>
      <c r="BM219" s="170" t="s">
        <v>285</v>
      </c>
    </row>
    <row r="220" spans="2:51" s="13" customFormat="1" ht="12">
      <c r="B220" s="172"/>
      <c r="D220" s="173" t="s">
        <v>144</v>
      </c>
      <c r="E220" s="174" t="s">
        <v>1</v>
      </c>
      <c r="F220" s="175" t="s">
        <v>286</v>
      </c>
      <c r="H220" s="176">
        <v>3.115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144</v>
      </c>
      <c r="E221" s="174" t="s">
        <v>1</v>
      </c>
      <c r="F221" s="175" t="s">
        <v>287</v>
      </c>
      <c r="H221" s="176">
        <v>6.81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3" customFormat="1" ht="12">
      <c r="B222" s="172"/>
      <c r="D222" s="173" t="s">
        <v>144</v>
      </c>
      <c r="E222" s="174" t="s">
        <v>1</v>
      </c>
      <c r="F222" s="175" t="s">
        <v>288</v>
      </c>
      <c r="H222" s="176">
        <v>1.535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134</v>
      </c>
    </row>
    <row r="223" spans="2:51" s="13" customFormat="1" ht="12">
      <c r="B223" s="172"/>
      <c r="D223" s="173" t="s">
        <v>144</v>
      </c>
      <c r="E223" s="174" t="s">
        <v>1</v>
      </c>
      <c r="F223" s="175" t="s">
        <v>289</v>
      </c>
      <c r="H223" s="176">
        <v>5.2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134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290</v>
      </c>
      <c r="H224" s="176">
        <v>1.2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4" customFormat="1" ht="12">
      <c r="B225" s="181"/>
      <c r="D225" s="173" t="s">
        <v>144</v>
      </c>
      <c r="E225" s="182" t="s">
        <v>1</v>
      </c>
      <c r="F225" s="183" t="s">
        <v>153</v>
      </c>
      <c r="H225" s="184">
        <v>17.86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144</v>
      </c>
      <c r="AU225" s="182" t="s">
        <v>142</v>
      </c>
      <c r="AV225" s="14" t="s">
        <v>141</v>
      </c>
      <c r="AW225" s="14" t="s">
        <v>33</v>
      </c>
      <c r="AX225" s="14" t="s">
        <v>84</v>
      </c>
      <c r="AY225" s="182" t="s">
        <v>134</v>
      </c>
    </row>
    <row r="226" spans="1:65" s="2" customFormat="1" ht="21.75" customHeight="1">
      <c r="A226" s="32"/>
      <c r="B226" s="157"/>
      <c r="C226" s="158" t="s">
        <v>291</v>
      </c>
      <c r="D226" s="158" t="s">
        <v>137</v>
      </c>
      <c r="E226" s="159" t="s">
        <v>292</v>
      </c>
      <c r="F226" s="160" t="s">
        <v>293</v>
      </c>
      <c r="G226" s="161" t="s">
        <v>176</v>
      </c>
      <c r="H226" s="162">
        <v>8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186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186</v>
      </c>
      <c r="BM226" s="170" t="s">
        <v>294</v>
      </c>
    </row>
    <row r="227" spans="1:65" s="2" customFormat="1" ht="16.5" customHeight="1">
      <c r="A227" s="32"/>
      <c r="B227" s="157"/>
      <c r="C227" s="196" t="s">
        <v>295</v>
      </c>
      <c r="D227" s="196" t="s">
        <v>179</v>
      </c>
      <c r="E227" s="197" t="s">
        <v>296</v>
      </c>
      <c r="F227" s="198" t="s">
        <v>297</v>
      </c>
      <c r="G227" s="199" t="s">
        <v>284</v>
      </c>
      <c r="H227" s="200">
        <v>19.646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42</v>
      </c>
      <c r="O227" s="58"/>
      <c r="P227" s="168">
        <f>O227*H227</f>
        <v>0</v>
      </c>
      <c r="Q227" s="168">
        <v>6E-05</v>
      </c>
      <c r="R227" s="168">
        <f>Q227*H227</f>
        <v>0.00117876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273</v>
      </c>
      <c r="AT227" s="170" t="s">
        <v>179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186</v>
      </c>
      <c r="BM227" s="170" t="s">
        <v>298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299</v>
      </c>
      <c r="H228" s="176">
        <v>19.646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84</v>
      </c>
      <c r="AY228" s="174" t="s">
        <v>134</v>
      </c>
    </row>
    <row r="229" spans="1:65" s="2" customFormat="1" ht="21.75" customHeight="1">
      <c r="A229" s="32"/>
      <c r="B229" s="157"/>
      <c r="C229" s="158" t="s">
        <v>300</v>
      </c>
      <c r="D229" s="158" t="s">
        <v>137</v>
      </c>
      <c r="E229" s="159" t="s">
        <v>301</v>
      </c>
      <c r="F229" s="160" t="s">
        <v>302</v>
      </c>
      <c r="G229" s="161" t="s">
        <v>219</v>
      </c>
      <c r="H229" s="162">
        <v>0.039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186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186</v>
      </c>
      <c r="BM229" s="170" t="s">
        <v>303</v>
      </c>
    </row>
    <row r="230" spans="1:65" s="2" customFormat="1" ht="21.75" customHeight="1">
      <c r="A230" s="32"/>
      <c r="B230" s="157"/>
      <c r="C230" s="158" t="s">
        <v>304</v>
      </c>
      <c r="D230" s="158" t="s">
        <v>137</v>
      </c>
      <c r="E230" s="159" t="s">
        <v>305</v>
      </c>
      <c r="F230" s="160" t="s">
        <v>306</v>
      </c>
      <c r="G230" s="161" t="s">
        <v>219</v>
      </c>
      <c r="H230" s="162">
        <v>0.039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186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186</v>
      </c>
      <c r="BM230" s="170" t="s">
        <v>307</v>
      </c>
    </row>
    <row r="231" spans="2:63" s="12" customFormat="1" ht="22.9" customHeight="1">
      <c r="B231" s="144"/>
      <c r="D231" s="145" t="s">
        <v>75</v>
      </c>
      <c r="E231" s="155" t="s">
        <v>308</v>
      </c>
      <c r="F231" s="155" t="s">
        <v>309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SUM(P232:P241)</f>
        <v>0</v>
      </c>
      <c r="Q231" s="150"/>
      <c r="R231" s="151">
        <f>SUM(R232:R241)</f>
        <v>0.0083</v>
      </c>
      <c r="S231" s="150"/>
      <c r="T231" s="152">
        <f>SUM(T232:T241)</f>
        <v>0.021179999999999997</v>
      </c>
      <c r="AR231" s="145" t="s">
        <v>142</v>
      </c>
      <c r="AT231" s="153" t="s">
        <v>75</v>
      </c>
      <c r="AU231" s="153" t="s">
        <v>84</v>
      </c>
      <c r="AY231" s="145" t="s">
        <v>134</v>
      </c>
      <c r="BK231" s="154">
        <f>SUM(BK232:BK241)</f>
        <v>0</v>
      </c>
    </row>
    <row r="232" spans="1:65" s="2" customFormat="1" ht="16.5" customHeight="1">
      <c r="A232" s="32"/>
      <c r="B232" s="157"/>
      <c r="C232" s="158" t="s">
        <v>310</v>
      </c>
      <c r="D232" s="158" t="s">
        <v>137</v>
      </c>
      <c r="E232" s="159" t="s">
        <v>311</v>
      </c>
      <c r="F232" s="160" t="s">
        <v>312</v>
      </c>
      <c r="G232" s="161" t="s">
        <v>284</v>
      </c>
      <c r="H232" s="162">
        <v>6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0.00198</v>
      </c>
      <c r="T232" s="169">
        <f>S232*H232</f>
        <v>0.01188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186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186</v>
      </c>
      <c r="BM232" s="170" t="s">
        <v>313</v>
      </c>
    </row>
    <row r="233" spans="1:65" s="2" customFormat="1" ht="16.5" customHeight="1">
      <c r="A233" s="32"/>
      <c r="B233" s="157"/>
      <c r="C233" s="158" t="s">
        <v>314</v>
      </c>
      <c r="D233" s="158" t="s">
        <v>137</v>
      </c>
      <c r="E233" s="159" t="s">
        <v>315</v>
      </c>
      <c r="F233" s="160" t="s">
        <v>316</v>
      </c>
      <c r="G233" s="161" t="s">
        <v>284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0.00177</v>
      </c>
      <c r="R233" s="168">
        <f>Q233*H233</f>
        <v>0.00354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186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186</v>
      </c>
      <c r="BM233" s="170" t="s">
        <v>317</v>
      </c>
    </row>
    <row r="234" spans="1:65" s="2" customFormat="1" ht="16.5" customHeight="1">
      <c r="A234" s="32"/>
      <c r="B234" s="157"/>
      <c r="C234" s="158" t="s">
        <v>318</v>
      </c>
      <c r="D234" s="158" t="s">
        <v>137</v>
      </c>
      <c r="E234" s="159" t="s">
        <v>319</v>
      </c>
      <c r="F234" s="160" t="s">
        <v>320</v>
      </c>
      <c r="G234" s="161" t="s">
        <v>284</v>
      </c>
      <c r="H234" s="162">
        <v>7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0.00046</v>
      </c>
      <c r="R234" s="168">
        <f>Q234*H234</f>
        <v>0.00322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186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186</v>
      </c>
      <c r="BM234" s="170" t="s">
        <v>321</v>
      </c>
    </row>
    <row r="235" spans="1:65" s="2" customFormat="1" ht="16.5" customHeight="1">
      <c r="A235" s="32"/>
      <c r="B235" s="157"/>
      <c r="C235" s="158" t="s">
        <v>322</v>
      </c>
      <c r="D235" s="158" t="s">
        <v>137</v>
      </c>
      <c r="E235" s="159" t="s">
        <v>323</v>
      </c>
      <c r="F235" s="160" t="s">
        <v>324</v>
      </c>
      <c r="G235" s="161" t="s">
        <v>284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0.00077</v>
      </c>
      <c r="R235" s="168">
        <f>Q235*H235</f>
        <v>0.00154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186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186</v>
      </c>
      <c r="BM235" s="170" t="s">
        <v>325</v>
      </c>
    </row>
    <row r="236" spans="1:65" s="2" customFormat="1" ht="16.5" customHeight="1">
      <c r="A236" s="32"/>
      <c r="B236" s="157"/>
      <c r="C236" s="158" t="s">
        <v>326</v>
      </c>
      <c r="D236" s="158" t="s">
        <v>137</v>
      </c>
      <c r="E236" s="159" t="s">
        <v>327</v>
      </c>
      <c r="F236" s="160" t="s">
        <v>328</v>
      </c>
      <c r="G236" s="161" t="s">
        <v>176</v>
      </c>
      <c r="H236" s="162">
        <v>3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0.0031</v>
      </c>
      <c r="T236" s="169">
        <f>S236*H236</f>
        <v>0.0093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186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186</v>
      </c>
      <c r="BM236" s="170" t="s">
        <v>329</v>
      </c>
    </row>
    <row r="237" spans="2:51" s="15" customFormat="1" ht="12">
      <c r="B237" s="189"/>
      <c r="D237" s="173" t="s">
        <v>144</v>
      </c>
      <c r="E237" s="190" t="s">
        <v>1</v>
      </c>
      <c r="F237" s="191" t="s">
        <v>330</v>
      </c>
      <c r="H237" s="190" t="s">
        <v>1</v>
      </c>
      <c r="I237" s="192"/>
      <c r="L237" s="189"/>
      <c r="M237" s="193"/>
      <c r="N237" s="194"/>
      <c r="O237" s="194"/>
      <c r="P237" s="194"/>
      <c r="Q237" s="194"/>
      <c r="R237" s="194"/>
      <c r="S237" s="194"/>
      <c r="T237" s="195"/>
      <c r="AT237" s="190" t="s">
        <v>144</v>
      </c>
      <c r="AU237" s="190" t="s">
        <v>142</v>
      </c>
      <c r="AV237" s="15" t="s">
        <v>84</v>
      </c>
      <c r="AW237" s="15" t="s">
        <v>33</v>
      </c>
      <c r="AX237" s="15" t="s">
        <v>76</v>
      </c>
      <c r="AY237" s="190" t="s">
        <v>134</v>
      </c>
    </row>
    <row r="238" spans="2:51" s="13" customFormat="1" ht="12">
      <c r="B238" s="172"/>
      <c r="D238" s="173" t="s">
        <v>144</v>
      </c>
      <c r="E238" s="174" t="s">
        <v>1</v>
      </c>
      <c r="F238" s="175" t="s">
        <v>135</v>
      </c>
      <c r="H238" s="176">
        <v>3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144</v>
      </c>
      <c r="AU238" s="174" t="s">
        <v>142</v>
      </c>
      <c r="AV238" s="13" t="s">
        <v>142</v>
      </c>
      <c r="AW238" s="13" t="s">
        <v>33</v>
      </c>
      <c r="AX238" s="13" t="s">
        <v>84</v>
      </c>
      <c r="AY238" s="174" t="s">
        <v>134</v>
      </c>
    </row>
    <row r="239" spans="1:65" s="2" customFormat="1" ht="16.5" customHeight="1">
      <c r="A239" s="32"/>
      <c r="B239" s="157"/>
      <c r="C239" s="158" t="s">
        <v>331</v>
      </c>
      <c r="D239" s="158" t="s">
        <v>137</v>
      </c>
      <c r="E239" s="159" t="s">
        <v>332</v>
      </c>
      <c r="F239" s="160" t="s">
        <v>333</v>
      </c>
      <c r="G239" s="161" t="s">
        <v>284</v>
      </c>
      <c r="H239" s="162">
        <v>11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186</v>
      </c>
      <c r="AT239" s="170" t="s">
        <v>137</v>
      </c>
      <c r="AU239" s="170" t="s">
        <v>142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142</v>
      </c>
      <c r="BK239" s="171">
        <f>ROUND(I239*H239,2)</f>
        <v>0</v>
      </c>
      <c r="BL239" s="17" t="s">
        <v>186</v>
      </c>
      <c r="BM239" s="170" t="s">
        <v>334</v>
      </c>
    </row>
    <row r="240" spans="1:65" s="2" customFormat="1" ht="21.75" customHeight="1">
      <c r="A240" s="32"/>
      <c r="B240" s="157"/>
      <c r="C240" s="158" t="s">
        <v>335</v>
      </c>
      <c r="D240" s="158" t="s">
        <v>137</v>
      </c>
      <c r="E240" s="159" t="s">
        <v>336</v>
      </c>
      <c r="F240" s="160" t="s">
        <v>337</v>
      </c>
      <c r="G240" s="161" t="s">
        <v>219</v>
      </c>
      <c r="H240" s="162">
        <v>0.008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186</v>
      </c>
      <c r="AT240" s="170" t="s">
        <v>137</v>
      </c>
      <c r="AU240" s="170" t="s">
        <v>142</v>
      </c>
      <c r="AY240" s="17" t="s">
        <v>134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186</v>
      </c>
      <c r="BM240" s="170" t="s">
        <v>338</v>
      </c>
    </row>
    <row r="241" spans="1:65" s="2" customFormat="1" ht="21.75" customHeight="1">
      <c r="A241" s="32"/>
      <c r="B241" s="157"/>
      <c r="C241" s="158" t="s">
        <v>339</v>
      </c>
      <c r="D241" s="158" t="s">
        <v>137</v>
      </c>
      <c r="E241" s="159" t="s">
        <v>340</v>
      </c>
      <c r="F241" s="160" t="s">
        <v>341</v>
      </c>
      <c r="G241" s="161" t="s">
        <v>219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186</v>
      </c>
      <c r="AT241" s="170" t="s">
        <v>137</v>
      </c>
      <c r="AU241" s="170" t="s">
        <v>142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186</v>
      </c>
      <c r="BM241" s="170" t="s">
        <v>342</v>
      </c>
    </row>
    <row r="242" spans="2:63" s="12" customFormat="1" ht="22.9" customHeight="1">
      <c r="B242" s="144"/>
      <c r="D242" s="145" t="s">
        <v>75</v>
      </c>
      <c r="E242" s="155" t="s">
        <v>343</v>
      </c>
      <c r="F242" s="155" t="s">
        <v>344</v>
      </c>
      <c r="I242" s="147"/>
      <c r="J242" s="156">
        <f>BK242</f>
        <v>0</v>
      </c>
      <c r="L242" s="144"/>
      <c r="M242" s="149"/>
      <c r="N242" s="150"/>
      <c r="O242" s="150"/>
      <c r="P242" s="151">
        <f>SUM(P243:P253)</f>
        <v>0</v>
      </c>
      <c r="Q242" s="150"/>
      <c r="R242" s="151">
        <f>SUM(R243:R253)</f>
        <v>0.02018</v>
      </c>
      <c r="S242" s="150"/>
      <c r="T242" s="152">
        <f>SUM(T243:T253)</f>
        <v>0.0027999999999999995</v>
      </c>
      <c r="AR242" s="145" t="s">
        <v>142</v>
      </c>
      <c r="AT242" s="153" t="s">
        <v>75</v>
      </c>
      <c r="AU242" s="153" t="s">
        <v>84</v>
      </c>
      <c r="AY242" s="145" t="s">
        <v>134</v>
      </c>
      <c r="BK242" s="154">
        <f>SUM(BK243:BK253)</f>
        <v>0</v>
      </c>
    </row>
    <row r="243" spans="1:65" s="2" customFormat="1" ht="16.5" customHeight="1">
      <c r="A243" s="32"/>
      <c r="B243" s="157"/>
      <c r="C243" s="158" t="s">
        <v>345</v>
      </c>
      <c r="D243" s="158" t="s">
        <v>137</v>
      </c>
      <c r="E243" s="159" t="s">
        <v>346</v>
      </c>
      <c r="F243" s="160" t="s">
        <v>347</v>
      </c>
      <c r="G243" s="161" t="s">
        <v>284</v>
      </c>
      <c r="H243" s="162">
        <v>10</v>
      </c>
      <c r="I243" s="163"/>
      <c r="J243" s="164">
        <f aca="true" t="shared" si="10" ref="J243:J253"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 aca="true" t="shared" si="11" ref="P243:P253">O243*H243</f>
        <v>0</v>
      </c>
      <c r="Q243" s="168">
        <v>0</v>
      </c>
      <c r="R243" s="168">
        <f aca="true" t="shared" si="12" ref="R243:R253">Q243*H243</f>
        <v>0</v>
      </c>
      <c r="S243" s="168">
        <v>0.00028</v>
      </c>
      <c r="T243" s="169">
        <f aca="true" t="shared" si="13" ref="T243:T253">S243*H243</f>
        <v>0.0027999999999999995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186</v>
      </c>
      <c r="AT243" s="170" t="s">
        <v>137</v>
      </c>
      <c r="AU243" s="170" t="s">
        <v>142</v>
      </c>
      <c r="AY243" s="17" t="s">
        <v>134</v>
      </c>
      <c r="BE243" s="171">
        <f aca="true" t="shared" si="14" ref="BE243:BE253">IF(N243="základní",J243,0)</f>
        <v>0</v>
      </c>
      <c r="BF243" s="171">
        <f aca="true" t="shared" si="15" ref="BF243:BF253">IF(N243="snížená",J243,0)</f>
        <v>0</v>
      </c>
      <c r="BG243" s="171">
        <f aca="true" t="shared" si="16" ref="BG243:BG253">IF(N243="zákl. přenesená",J243,0)</f>
        <v>0</v>
      </c>
      <c r="BH243" s="171">
        <f aca="true" t="shared" si="17" ref="BH243:BH253">IF(N243="sníž. přenesená",J243,0)</f>
        <v>0</v>
      </c>
      <c r="BI243" s="171">
        <f aca="true" t="shared" si="18" ref="BI243:BI253">IF(N243="nulová",J243,0)</f>
        <v>0</v>
      </c>
      <c r="BJ243" s="17" t="s">
        <v>142</v>
      </c>
      <c r="BK243" s="171">
        <f aca="true" t="shared" si="19" ref="BK243:BK253">ROUND(I243*H243,2)</f>
        <v>0</v>
      </c>
      <c r="BL243" s="17" t="s">
        <v>186</v>
      </c>
      <c r="BM243" s="170" t="s">
        <v>348</v>
      </c>
    </row>
    <row r="244" spans="1:65" s="2" customFormat="1" ht="21.75" customHeight="1">
      <c r="A244" s="32"/>
      <c r="B244" s="157"/>
      <c r="C244" s="158" t="s">
        <v>349</v>
      </c>
      <c r="D244" s="158" t="s">
        <v>137</v>
      </c>
      <c r="E244" s="159" t="s">
        <v>350</v>
      </c>
      <c r="F244" s="160" t="s">
        <v>351</v>
      </c>
      <c r="G244" s="161" t="s">
        <v>284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0.00042</v>
      </c>
      <c r="R244" s="168">
        <f t="shared" si="12"/>
        <v>0.008400000000000001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186</v>
      </c>
      <c r="AT244" s="170" t="s">
        <v>137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186</v>
      </c>
      <c r="BM244" s="170" t="s">
        <v>352</v>
      </c>
    </row>
    <row r="245" spans="1:65" s="2" customFormat="1" ht="21.75" customHeight="1">
      <c r="A245" s="32"/>
      <c r="B245" s="157"/>
      <c r="C245" s="196" t="s">
        <v>353</v>
      </c>
      <c r="D245" s="196" t="s">
        <v>179</v>
      </c>
      <c r="E245" s="197" t="s">
        <v>354</v>
      </c>
      <c r="F245" s="198" t="s">
        <v>355</v>
      </c>
      <c r="G245" s="199" t="s">
        <v>284</v>
      </c>
      <c r="H245" s="200">
        <v>7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0.00011</v>
      </c>
      <c r="R245" s="168">
        <f t="shared" si="12"/>
        <v>0.0007700000000000001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273</v>
      </c>
      <c r="AT245" s="170" t="s">
        <v>179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186</v>
      </c>
      <c r="BM245" s="170" t="s">
        <v>356</v>
      </c>
    </row>
    <row r="246" spans="1:65" s="2" customFormat="1" ht="21.75" customHeight="1">
      <c r="A246" s="32"/>
      <c r="B246" s="157"/>
      <c r="C246" s="196" t="s">
        <v>357</v>
      </c>
      <c r="D246" s="196" t="s">
        <v>179</v>
      </c>
      <c r="E246" s="197" t="s">
        <v>358</v>
      </c>
      <c r="F246" s="198" t="s">
        <v>359</v>
      </c>
      <c r="G246" s="199" t="s">
        <v>284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0.00017</v>
      </c>
      <c r="R246" s="168">
        <f t="shared" si="12"/>
        <v>0.00119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273</v>
      </c>
      <c r="AT246" s="170" t="s">
        <v>179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186</v>
      </c>
      <c r="BM246" s="170" t="s">
        <v>360</v>
      </c>
    </row>
    <row r="247" spans="1:65" s="2" customFormat="1" ht="21.75" customHeight="1">
      <c r="A247" s="32"/>
      <c r="B247" s="157"/>
      <c r="C247" s="196" t="s">
        <v>361</v>
      </c>
      <c r="D247" s="196" t="s">
        <v>179</v>
      </c>
      <c r="E247" s="197" t="s">
        <v>362</v>
      </c>
      <c r="F247" s="198" t="s">
        <v>363</v>
      </c>
      <c r="G247" s="199" t="s">
        <v>284</v>
      </c>
      <c r="H247" s="200">
        <v>6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0.00027</v>
      </c>
      <c r="R247" s="168">
        <f t="shared" si="12"/>
        <v>0.00162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273</v>
      </c>
      <c r="AT247" s="170" t="s">
        <v>179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186</v>
      </c>
      <c r="BM247" s="170" t="s">
        <v>364</v>
      </c>
    </row>
    <row r="248" spans="1:65" s="2" customFormat="1" ht="21.75" customHeight="1">
      <c r="A248" s="32"/>
      <c r="B248" s="157"/>
      <c r="C248" s="158" t="s">
        <v>167</v>
      </c>
      <c r="D248" s="158" t="s">
        <v>137</v>
      </c>
      <c r="E248" s="159" t="s">
        <v>365</v>
      </c>
      <c r="F248" s="160" t="s">
        <v>366</v>
      </c>
      <c r="G248" s="161" t="s">
        <v>367</v>
      </c>
      <c r="H248" s="162">
        <v>1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186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186</v>
      </c>
      <c r="BM248" s="170" t="s">
        <v>368</v>
      </c>
    </row>
    <row r="249" spans="1:65" s="2" customFormat="1" ht="21.75" customHeight="1">
      <c r="A249" s="32"/>
      <c r="B249" s="157"/>
      <c r="C249" s="158" t="s">
        <v>369</v>
      </c>
      <c r="D249" s="158" t="s">
        <v>137</v>
      </c>
      <c r="E249" s="159" t="s">
        <v>370</v>
      </c>
      <c r="F249" s="160" t="s">
        <v>371</v>
      </c>
      <c r="G249" s="161" t="s">
        <v>367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186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186</v>
      </c>
      <c r="BM249" s="170" t="s">
        <v>372</v>
      </c>
    </row>
    <row r="250" spans="1:65" s="2" customFormat="1" ht="21.75" customHeight="1">
      <c r="A250" s="32"/>
      <c r="B250" s="157"/>
      <c r="C250" s="158" t="s">
        <v>373</v>
      </c>
      <c r="D250" s="158" t="s">
        <v>137</v>
      </c>
      <c r="E250" s="159" t="s">
        <v>374</v>
      </c>
      <c r="F250" s="160" t="s">
        <v>375</v>
      </c>
      <c r="G250" s="161" t="s">
        <v>284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</v>
      </c>
      <c r="R250" s="168">
        <f t="shared" si="12"/>
        <v>0.008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186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186</v>
      </c>
      <c r="BM250" s="170" t="s">
        <v>376</v>
      </c>
    </row>
    <row r="251" spans="1:65" s="2" customFormat="1" ht="16.5" customHeight="1">
      <c r="A251" s="32"/>
      <c r="B251" s="157"/>
      <c r="C251" s="158" t="s">
        <v>377</v>
      </c>
      <c r="D251" s="158" t="s">
        <v>137</v>
      </c>
      <c r="E251" s="159" t="s">
        <v>378</v>
      </c>
      <c r="F251" s="160" t="s">
        <v>379</v>
      </c>
      <c r="G251" s="161" t="s">
        <v>284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1E-05</v>
      </c>
      <c r="R251" s="168">
        <f t="shared" si="12"/>
        <v>0.0002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186</v>
      </c>
      <c r="AT251" s="170" t="s">
        <v>137</v>
      </c>
      <c r="AU251" s="170" t="s">
        <v>142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186</v>
      </c>
      <c r="BM251" s="170" t="s">
        <v>380</v>
      </c>
    </row>
    <row r="252" spans="1:65" s="2" customFormat="1" ht="21.75" customHeight="1">
      <c r="A252" s="32"/>
      <c r="B252" s="157"/>
      <c r="C252" s="158" t="s">
        <v>381</v>
      </c>
      <c r="D252" s="158" t="s">
        <v>137</v>
      </c>
      <c r="E252" s="159" t="s">
        <v>382</v>
      </c>
      <c r="F252" s="160" t="s">
        <v>383</v>
      </c>
      <c r="G252" s="161" t="s">
        <v>219</v>
      </c>
      <c r="H252" s="162">
        <v>0.02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186</v>
      </c>
      <c r="AT252" s="170" t="s">
        <v>137</v>
      </c>
      <c r="AU252" s="170" t="s">
        <v>142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186</v>
      </c>
      <c r="BM252" s="170" t="s">
        <v>384</v>
      </c>
    </row>
    <row r="253" spans="1:65" s="2" customFormat="1" ht="21.75" customHeight="1">
      <c r="A253" s="32"/>
      <c r="B253" s="157"/>
      <c r="C253" s="158" t="s">
        <v>385</v>
      </c>
      <c r="D253" s="158" t="s">
        <v>137</v>
      </c>
      <c r="E253" s="159" t="s">
        <v>386</v>
      </c>
      <c r="F253" s="160" t="s">
        <v>387</v>
      </c>
      <c r="G253" s="161" t="s">
        <v>219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186</v>
      </c>
      <c r="AT253" s="170" t="s">
        <v>137</v>
      </c>
      <c r="AU253" s="170" t="s">
        <v>142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186</v>
      </c>
      <c r="BM253" s="170" t="s">
        <v>388</v>
      </c>
    </row>
    <row r="254" spans="2:63" s="12" customFormat="1" ht="22.9" customHeight="1">
      <c r="B254" s="144"/>
      <c r="D254" s="145" t="s">
        <v>75</v>
      </c>
      <c r="E254" s="155" t="s">
        <v>389</v>
      </c>
      <c r="F254" s="155" t="s">
        <v>390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SUM(P255:P265)</f>
        <v>0</v>
      </c>
      <c r="Q254" s="150"/>
      <c r="R254" s="151">
        <f>SUM(R255:R265)</f>
        <v>0.0031499999999999996</v>
      </c>
      <c r="S254" s="150"/>
      <c r="T254" s="152">
        <f>SUM(T255:T265)</f>
        <v>0.00645</v>
      </c>
      <c r="AR254" s="145" t="s">
        <v>142</v>
      </c>
      <c r="AT254" s="153" t="s">
        <v>75</v>
      </c>
      <c r="AU254" s="153" t="s">
        <v>84</v>
      </c>
      <c r="AY254" s="145" t="s">
        <v>134</v>
      </c>
      <c r="BK254" s="154">
        <f>SUM(BK255:BK265)</f>
        <v>0</v>
      </c>
    </row>
    <row r="255" spans="1:65" s="2" customFormat="1" ht="21.75" customHeight="1">
      <c r="A255" s="32"/>
      <c r="B255" s="157"/>
      <c r="C255" s="158" t="s">
        <v>391</v>
      </c>
      <c r="D255" s="158" t="s">
        <v>137</v>
      </c>
      <c r="E255" s="159" t="s">
        <v>392</v>
      </c>
      <c r="F255" s="160" t="s">
        <v>393</v>
      </c>
      <c r="G255" s="161" t="s">
        <v>284</v>
      </c>
      <c r="H255" s="162">
        <v>3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0.00011</v>
      </c>
      <c r="R255" s="168">
        <f>Q255*H255</f>
        <v>0.00033</v>
      </c>
      <c r="S255" s="168">
        <v>0.00215</v>
      </c>
      <c r="T255" s="169">
        <f>S255*H255</f>
        <v>0.00645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186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186</v>
      </c>
      <c r="BM255" s="170" t="s">
        <v>394</v>
      </c>
    </row>
    <row r="256" spans="1:65" s="2" customFormat="1" ht="21.75" customHeight="1">
      <c r="A256" s="32"/>
      <c r="B256" s="157"/>
      <c r="C256" s="158" t="s">
        <v>395</v>
      </c>
      <c r="D256" s="158" t="s">
        <v>137</v>
      </c>
      <c r="E256" s="159" t="s">
        <v>396</v>
      </c>
      <c r="F256" s="160" t="s">
        <v>397</v>
      </c>
      <c r="G256" s="161" t="s">
        <v>284</v>
      </c>
      <c r="H256" s="162">
        <v>1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0.0006</v>
      </c>
      <c r="R256" s="168">
        <f>Q256*H256</f>
        <v>0.0006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186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186</v>
      </c>
      <c r="BM256" s="170" t="s">
        <v>398</v>
      </c>
    </row>
    <row r="257" spans="2:51" s="15" customFormat="1" ht="12">
      <c r="B257" s="189"/>
      <c r="D257" s="173" t="s">
        <v>144</v>
      </c>
      <c r="E257" s="190" t="s">
        <v>1</v>
      </c>
      <c r="F257" s="191" t="s">
        <v>399</v>
      </c>
      <c r="H257" s="190" t="s">
        <v>1</v>
      </c>
      <c r="I257" s="192"/>
      <c r="L257" s="189"/>
      <c r="M257" s="193"/>
      <c r="N257" s="194"/>
      <c r="O257" s="194"/>
      <c r="P257" s="194"/>
      <c r="Q257" s="194"/>
      <c r="R257" s="194"/>
      <c r="S257" s="194"/>
      <c r="T257" s="195"/>
      <c r="AT257" s="190" t="s">
        <v>144</v>
      </c>
      <c r="AU257" s="190" t="s">
        <v>142</v>
      </c>
      <c r="AV257" s="15" t="s">
        <v>84</v>
      </c>
      <c r="AW257" s="15" t="s">
        <v>33</v>
      </c>
      <c r="AX257" s="15" t="s">
        <v>76</v>
      </c>
      <c r="AY257" s="190" t="s">
        <v>134</v>
      </c>
    </row>
    <row r="258" spans="2:51" s="13" customFormat="1" ht="12">
      <c r="B258" s="172"/>
      <c r="D258" s="173" t="s">
        <v>144</v>
      </c>
      <c r="E258" s="174" t="s">
        <v>1</v>
      </c>
      <c r="F258" s="175" t="s">
        <v>84</v>
      </c>
      <c r="H258" s="176">
        <v>1</v>
      </c>
      <c r="I258" s="177"/>
      <c r="L258" s="172"/>
      <c r="M258" s="178"/>
      <c r="N258" s="179"/>
      <c r="O258" s="179"/>
      <c r="P258" s="179"/>
      <c r="Q258" s="179"/>
      <c r="R258" s="179"/>
      <c r="S258" s="179"/>
      <c r="T258" s="180"/>
      <c r="AT258" s="174" t="s">
        <v>144</v>
      </c>
      <c r="AU258" s="174" t="s">
        <v>142</v>
      </c>
      <c r="AV258" s="13" t="s">
        <v>142</v>
      </c>
      <c r="AW258" s="13" t="s">
        <v>33</v>
      </c>
      <c r="AX258" s="13" t="s">
        <v>84</v>
      </c>
      <c r="AY258" s="174" t="s">
        <v>134</v>
      </c>
    </row>
    <row r="259" spans="1:65" s="2" customFormat="1" ht="21.75" customHeight="1">
      <c r="A259" s="32"/>
      <c r="B259" s="157"/>
      <c r="C259" s="158" t="s">
        <v>400</v>
      </c>
      <c r="D259" s="158" t="s">
        <v>137</v>
      </c>
      <c r="E259" s="159" t="s">
        <v>401</v>
      </c>
      <c r="F259" s="160" t="s">
        <v>402</v>
      </c>
      <c r="G259" s="161" t="s">
        <v>284</v>
      </c>
      <c r="H259" s="162">
        <v>3</v>
      </c>
      <c r="I259" s="163"/>
      <c r="J259" s="164">
        <f aca="true" t="shared" si="20" ref="J259:J265">ROUND(I259*H259,2)</f>
        <v>0</v>
      </c>
      <c r="K259" s="165"/>
      <c r="L259" s="33"/>
      <c r="M259" s="166" t="s">
        <v>1</v>
      </c>
      <c r="N259" s="167" t="s">
        <v>42</v>
      </c>
      <c r="O259" s="58"/>
      <c r="P259" s="168">
        <f aca="true" t="shared" si="21" ref="P259:P265">O259*H259</f>
        <v>0</v>
      </c>
      <c r="Q259" s="168">
        <v>0.00054</v>
      </c>
      <c r="R259" s="168">
        <f aca="true" t="shared" si="22" ref="R259:R265">Q259*H259</f>
        <v>0.00162</v>
      </c>
      <c r="S259" s="168">
        <v>0</v>
      </c>
      <c r="T259" s="169">
        <f aca="true" t="shared" si="23" ref="T259:T265"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186</v>
      </c>
      <c r="AT259" s="170" t="s">
        <v>137</v>
      </c>
      <c r="AU259" s="170" t="s">
        <v>142</v>
      </c>
      <c r="AY259" s="17" t="s">
        <v>134</v>
      </c>
      <c r="BE259" s="171">
        <f aca="true" t="shared" si="24" ref="BE259:BE265">IF(N259="základní",J259,0)</f>
        <v>0</v>
      </c>
      <c r="BF259" s="171">
        <f aca="true" t="shared" si="25" ref="BF259:BF265">IF(N259="snížená",J259,0)</f>
        <v>0</v>
      </c>
      <c r="BG259" s="171">
        <f aca="true" t="shared" si="26" ref="BG259:BG265">IF(N259="zákl. přenesená",J259,0)</f>
        <v>0</v>
      </c>
      <c r="BH259" s="171">
        <f aca="true" t="shared" si="27" ref="BH259:BH265">IF(N259="sníž. přenesená",J259,0)</f>
        <v>0</v>
      </c>
      <c r="BI259" s="171">
        <f aca="true" t="shared" si="28" ref="BI259:BI265">IF(N259="nulová",J259,0)</f>
        <v>0</v>
      </c>
      <c r="BJ259" s="17" t="s">
        <v>142</v>
      </c>
      <c r="BK259" s="171">
        <f aca="true" t="shared" si="29" ref="BK259:BK265">ROUND(I259*H259,2)</f>
        <v>0</v>
      </c>
      <c r="BL259" s="17" t="s">
        <v>186</v>
      </c>
      <c r="BM259" s="170" t="s">
        <v>403</v>
      </c>
    </row>
    <row r="260" spans="1:65" s="2" customFormat="1" ht="21.75" customHeight="1">
      <c r="A260" s="32"/>
      <c r="B260" s="157"/>
      <c r="C260" s="158" t="s">
        <v>404</v>
      </c>
      <c r="D260" s="158" t="s">
        <v>137</v>
      </c>
      <c r="E260" s="159" t="s">
        <v>405</v>
      </c>
      <c r="F260" s="160" t="s">
        <v>406</v>
      </c>
      <c r="G260" s="161" t="s">
        <v>367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0.0006</v>
      </c>
      <c r="R260" s="168">
        <f t="shared" si="22"/>
        <v>0.0006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186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186</v>
      </c>
      <c r="BM260" s="170" t="s">
        <v>407</v>
      </c>
    </row>
    <row r="261" spans="1:65" s="2" customFormat="1" ht="16.5" customHeight="1">
      <c r="A261" s="32"/>
      <c r="B261" s="157"/>
      <c r="C261" s="158" t="s">
        <v>408</v>
      </c>
      <c r="D261" s="158" t="s">
        <v>137</v>
      </c>
      <c r="E261" s="159" t="s">
        <v>409</v>
      </c>
      <c r="F261" s="160" t="s">
        <v>410</v>
      </c>
      <c r="G261" s="161" t="s">
        <v>176</v>
      </c>
      <c r="H261" s="162">
        <v>2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186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186</v>
      </c>
      <c r="BM261" s="170" t="s">
        <v>411</v>
      </c>
    </row>
    <row r="262" spans="1:65" s="2" customFormat="1" ht="16.5" customHeight="1">
      <c r="A262" s="32"/>
      <c r="B262" s="157"/>
      <c r="C262" s="158" t="s">
        <v>412</v>
      </c>
      <c r="D262" s="158" t="s">
        <v>137</v>
      </c>
      <c r="E262" s="159" t="s">
        <v>413</v>
      </c>
      <c r="F262" s="160" t="s">
        <v>414</v>
      </c>
      <c r="G262" s="161" t="s">
        <v>284</v>
      </c>
      <c r="H262" s="162">
        <v>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186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186</v>
      </c>
      <c r="BM262" s="170" t="s">
        <v>415</v>
      </c>
    </row>
    <row r="263" spans="1:65" s="2" customFormat="1" ht="16.5" customHeight="1">
      <c r="A263" s="32"/>
      <c r="B263" s="157"/>
      <c r="C263" s="158" t="s">
        <v>416</v>
      </c>
      <c r="D263" s="158" t="s">
        <v>137</v>
      </c>
      <c r="E263" s="159" t="s">
        <v>417</v>
      </c>
      <c r="F263" s="160" t="s">
        <v>418</v>
      </c>
      <c r="G263" s="161" t="s">
        <v>176</v>
      </c>
      <c r="H263" s="162">
        <v>1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186</v>
      </c>
      <c r="AT263" s="170" t="s">
        <v>137</v>
      </c>
      <c r="AU263" s="170" t="s">
        <v>142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186</v>
      </c>
      <c r="BM263" s="170" t="s">
        <v>419</v>
      </c>
    </row>
    <row r="264" spans="1:65" s="2" customFormat="1" ht="21.75" customHeight="1">
      <c r="A264" s="32"/>
      <c r="B264" s="157"/>
      <c r="C264" s="158" t="s">
        <v>420</v>
      </c>
      <c r="D264" s="158" t="s">
        <v>137</v>
      </c>
      <c r="E264" s="159" t="s">
        <v>421</v>
      </c>
      <c r="F264" s="160" t="s">
        <v>422</v>
      </c>
      <c r="G264" s="161" t="s">
        <v>219</v>
      </c>
      <c r="H264" s="162">
        <v>0.003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186</v>
      </c>
      <c r="AT264" s="170" t="s">
        <v>137</v>
      </c>
      <c r="AU264" s="170" t="s">
        <v>142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186</v>
      </c>
      <c r="BM264" s="170" t="s">
        <v>423</v>
      </c>
    </row>
    <row r="265" spans="1:65" s="2" customFormat="1" ht="21.75" customHeight="1">
      <c r="A265" s="32"/>
      <c r="B265" s="157"/>
      <c r="C265" s="158" t="s">
        <v>424</v>
      </c>
      <c r="D265" s="158" t="s">
        <v>137</v>
      </c>
      <c r="E265" s="159" t="s">
        <v>425</v>
      </c>
      <c r="F265" s="160" t="s">
        <v>426</v>
      </c>
      <c r="G265" s="161" t="s">
        <v>219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186</v>
      </c>
      <c r="AT265" s="170" t="s">
        <v>137</v>
      </c>
      <c r="AU265" s="170" t="s">
        <v>142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186</v>
      </c>
      <c r="BM265" s="170" t="s">
        <v>427</v>
      </c>
    </row>
    <row r="266" spans="2:63" s="12" customFormat="1" ht="22.9" customHeight="1">
      <c r="B266" s="144"/>
      <c r="D266" s="145" t="s">
        <v>75</v>
      </c>
      <c r="E266" s="155" t="s">
        <v>428</v>
      </c>
      <c r="F266" s="155" t="s">
        <v>429</v>
      </c>
      <c r="I266" s="147"/>
      <c r="J266" s="156">
        <f>BK266</f>
        <v>0</v>
      </c>
      <c r="L266" s="144"/>
      <c r="M266" s="149"/>
      <c r="N266" s="150"/>
      <c r="O266" s="150"/>
      <c r="P266" s="151">
        <f>SUM(P267:P276)</f>
        <v>0</v>
      </c>
      <c r="Q266" s="150"/>
      <c r="R266" s="151">
        <f>SUM(R267:R276)</f>
        <v>0.013789999999999998</v>
      </c>
      <c r="S266" s="150"/>
      <c r="T266" s="152">
        <f>SUM(T267:T276)</f>
        <v>0.00294</v>
      </c>
      <c r="AR266" s="145" t="s">
        <v>142</v>
      </c>
      <c r="AT266" s="153" t="s">
        <v>75</v>
      </c>
      <c r="AU266" s="153" t="s">
        <v>84</v>
      </c>
      <c r="AY266" s="145" t="s">
        <v>134</v>
      </c>
      <c r="BK266" s="154">
        <f>SUM(BK267:BK276)</f>
        <v>0</v>
      </c>
    </row>
    <row r="267" spans="1:65" s="2" customFormat="1" ht="16.5" customHeight="1">
      <c r="A267" s="32"/>
      <c r="B267" s="157"/>
      <c r="C267" s="158" t="s">
        <v>430</v>
      </c>
      <c r="D267" s="158" t="s">
        <v>137</v>
      </c>
      <c r="E267" s="159" t="s">
        <v>431</v>
      </c>
      <c r="F267" s="160" t="s">
        <v>432</v>
      </c>
      <c r="G267" s="161" t="s">
        <v>176</v>
      </c>
      <c r="H267" s="162">
        <v>6</v>
      </c>
      <c r="I267" s="163"/>
      <c r="J267" s="164">
        <f aca="true" t="shared" si="30" ref="J267:J276">ROUND(I267*H267,2)</f>
        <v>0</v>
      </c>
      <c r="K267" s="165"/>
      <c r="L267" s="33"/>
      <c r="M267" s="166" t="s">
        <v>1</v>
      </c>
      <c r="N267" s="167" t="s">
        <v>42</v>
      </c>
      <c r="O267" s="58"/>
      <c r="P267" s="168">
        <f aca="true" t="shared" si="31" ref="P267:P276">O267*H267</f>
        <v>0</v>
      </c>
      <c r="Q267" s="168">
        <v>0</v>
      </c>
      <c r="R267" s="168">
        <f aca="true" t="shared" si="32" ref="R267:R276">Q267*H267</f>
        <v>0</v>
      </c>
      <c r="S267" s="168">
        <v>0.00049</v>
      </c>
      <c r="T267" s="169">
        <f aca="true" t="shared" si="33" ref="T267:T276">S267*H267</f>
        <v>0.00294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186</v>
      </c>
      <c r="AT267" s="170" t="s">
        <v>137</v>
      </c>
      <c r="AU267" s="170" t="s">
        <v>142</v>
      </c>
      <c r="AY267" s="17" t="s">
        <v>134</v>
      </c>
      <c r="BE267" s="171">
        <f aca="true" t="shared" si="34" ref="BE267:BE276">IF(N267="základní",J267,0)</f>
        <v>0</v>
      </c>
      <c r="BF267" s="171">
        <f aca="true" t="shared" si="35" ref="BF267:BF276">IF(N267="snížená",J267,0)</f>
        <v>0</v>
      </c>
      <c r="BG267" s="171">
        <f aca="true" t="shared" si="36" ref="BG267:BG276">IF(N267="zákl. přenesená",J267,0)</f>
        <v>0</v>
      </c>
      <c r="BH267" s="171">
        <f aca="true" t="shared" si="37" ref="BH267:BH276">IF(N267="sníž. přenesená",J267,0)</f>
        <v>0</v>
      </c>
      <c r="BI267" s="171">
        <f aca="true" t="shared" si="38" ref="BI267:BI276">IF(N267="nulová",J267,0)</f>
        <v>0</v>
      </c>
      <c r="BJ267" s="17" t="s">
        <v>142</v>
      </c>
      <c r="BK267" s="171">
        <f aca="true" t="shared" si="39" ref="BK267:BK276">ROUND(I267*H267,2)</f>
        <v>0</v>
      </c>
      <c r="BL267" s="17" t="s">
        <v>186</v>
      </c>
      <c r="BM267" s="170" t="s">
        <v>433</v>
      </c>
    </row>
    <row r="268" spans="1:65" s="2" customFormat="1" ht="16.5" customHeight="1">
      <c r="A268" s="32"/>
      <c r="B268" s="157"/>
      <c r="C268" s="158" t="s">
        <v>434</v>
      </c>
      <c r="D268" s="158" t="s">
        <v>137</v>
      </c>
      <c r="E268" s="159" t="s">
        <v>435</v>
      </c>
      <c r="F268" s="160" t="s">
        <v>436</v>
      </c>
      <c r="G268" s="161" t="s">
        <v>367</v>
      </c>
      <c r="H268" s="162">
        <v>6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0.00189</v>
      </c>
      <c r="R268" s="168">
        <f t="shared" si="32"/>
        <v>0.01134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186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186</v>
      </c>
      <c r="BM268" s="170" t="s">
        <v>437</v>
      </c>
    </row>
    <row r="269" spans="1:65" s="2" customFormat="1" ht="21.75" customHeight="1">
      <c r="A269" s="32"/>
      <c r="B269" s="157"/>
      <c r="C269" s="158" t="s">
        <v>438</v>
      </c>
      <c r="D269" s="158" t="s">
        <v>137</v>
      </c>
      <c r="E269" s="159" t="s">
        <v>439</v>
      </c>
      <c r="F269" s="160" t="s">
        <v>440</v>
      </c>
      <c r="G269" s="161" t="s">
        <v>176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0.00128</v>
      </c>
      <c r="R269" s="168">
        <f t="shared" si="32"/>
        <v>0.00128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186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186</v>
      </c>
      <c r="BM269" s="170" t="s">
        <v>441</v>
      </c>
    </row>
    <row r="270" spans="1:65" s="2" customFormat="1" ht="16.5" customHeight="1">
      <c r="A270" s="32"/>
      <c r="B270" s="157"/>
      <c r="C270" s="158" t="s">
        <v>442</v>
      </c>
      <c r="D270" s="158" t="s">
        <v>137</v>
      </c>
      <c r="E270" s="159" t="s">
        <v>443</v>
      </c>
      <c r="F270" s="160" t="s">
        <v>444</v>
      </c>
      <c r="G270" s="161" t="s">
        <v>176</v>
      </c>
      <c r="H270" s="162">
        <v>3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0.00014</v>
      </c>
      <c r="R270" s="168">
        <f t="shared" si="32"/>
        <v>0.00041999999999999996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186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186</v>
      </c>
      <c r="BM270" s="170" t="s">
        <v>445</v>
      </c>
    </row>
    <row r="271" spans="1:65" s="2" customFormat="1" ht="21.75" customHeight="1">
      <c r="A271" s="32"/>
      <c r="B271" s="157"/>
      <c r="C271" s="196" t="s">
        <v>446</v>
      </c>
      <c r="D271" s="196" t="s">
        <v>179</v>
      </c>
      <c r="E271" s="197" t="s">
        <v>447</v>
      </c>
      <c r="F271" s="198" t="s">
        <v>448</v>
      </c>
      <c r="G271" s="199" t="s">
        <v>176</v>
      </c>
      <c r="H271" s="200">
        <v>1</v>
      </c>
      <c r="I271" s="201"/>
      <c r="J271" s="202">
        <f t="shared" si="30"/>
        <v>0</v>
      </c>
      <c r="K271" s="203"/>
      <c r="L271" s="204"/>
      <c r="M271" s="205" t="s">
        <v>1</v>
      </c>
      <c r="N271" s="206" t="s">
        <v>42</v>
      </c>
      <c r="O271" s="58"/>
      <c r="P271" s="168">
        <f t="shared" si="31"/>
        <v>0</v>
      </c>
      <c r="Q271" s="168">
        <v>0.00044</v>
      </c>
      <c r="R271" s="168">
        <f t="shared" si="32"/>
        <v>0.00044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273</v>
      </c>
      <c r="AT271" s="170" t="s">
        <v>179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186</v>
      </c>
      <c r="BM271" s="170" t="s">
        <v>449</v>
      </c>
    </row>
    <row r="272" spans="1:65" s="2" customFormat="1" ht="21.75" customHeight="1">
      <c r="A272" s="32"/>
      <c r="B272" s="157"/>
      <c r="C272" s="196" t="s">
        <v>450</v>
      </c>
      <c r="D272" s="196" t="s">
        <v>179</v>
      </c>
      <c r="E272" s="197" t="s">
        <v>451</v>
      </c>
      <c r="F272" s="198" t="s">
        <v>452</v>
      </c>
      <c r="G272" s="199" t="s">
        <v>176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273</v>
      </c>
      <c r="AT272" s="170" t="s">
        <v>179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186</v>
      </c>
      <c r="BM272" s="170" t="s">
        <v>453</v>
      </c>
    </row>
    <row r="273" spans="1:65" s="2" customFormat="1" ht="16.5" customHeight="1">
      <c r="A273" s="32"/>
      <c r="B273" s="157"/>
      <c r="C273" s="158" t="s">
        <v>454</v>
      </c>
      <c r="D273" s="158" t="s">
        <v>137</v>
      </c>
      <c r="E273" s="159" t="s">
        <v>455</v>
      </c>
      <c r="F273" s="160" t="s">
        <v>456</v>
      </c>
      <c r="G273" s="161" t="s">
        <v>176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0.00031</v>
      </c>
      <c r="R273" s="168">
        <f t="shared" si="32"/>
        <v>0.00031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186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186</v>
      </c>
      <c r="BM273" s="170" t="s">
        <v>457</v>
      </c>
    </row>
    <row r="274" spans="1:65" s="2" customFormat="1" ht="21.75" customHeight="1">
      <c r="A274" s="32"/>
      <c r="B274" s="157"/>
      <c r="C274" s="158" t="s">
        <v>458</v>
      </c>
      <c r="D274" s="158" t="s">
        <v>137</v>
      </c>
      <c r="E274" s="159" t="s">
        <v>459</v>
      </c>
      <c r="F274" s="160" t="s">
        <v>460</v>
      </c>
      <c r="G274" s="161" t="s">
        <v>219</v>
      </c>
      <c r="H274" s="162">
        <v>0.065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186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186</v>
      </c>
      <c r="BM274" s="170" t="s">
        <v>461</v>
      </c>
    </row>
    <row r="275" spans="1:65" s="2" customFormat="1" ht="21.75" customHeight="1">
      <c r="A275" s="32"/>
      <c r="B275" s="157"/>
      <c r="C275" s="158" t="s">
        <v>462</v>
      </c>
      <c r="D275" s="158" t="s">
        <v>137</v>
      </c>
      <c r="E275" s="159" t="s">
        <v>463</v>
      </c>
      <c r="F275" s="160" t="s">
        <v>464</v>
      </c>
      <c r="G275" s="161" t="s">
        <v>219</v>
      </c>
      <c r="H275" s="162">
        <v>0.065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186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186</v>
      </c>
      <c r="BM275" s="170" t="s">
        <v>465</v>
      </c>
    </row>
    <row r="276" spans="1:65" s="2" customFormat="1" ht="33" customHeight="1">
      <c r="A276" s="32"/>
      <c r="B276" s="157"/>
      <c r="C276" s="158" t="s">
        <v>466</v>
      </c>
      <c r="D276" s="158" t="s">
        <v>137</v>
      </c>
      <c r="E276" s="159" t="s">
        <v>467</v>
      </c>
      <c r="F276" s="160" t="s">
        <v>468</v>
      </c>
      <c r="G276" s="161" t="s">
        <v>469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186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186</v>
      </c>
      <c r="BM276" s="170" t="s">
        <v>470</v>
      </c>
    </row>
    <row r="277" spans="2:63" s="12" customFormat="1" ht="22.9" customHeight="1">
      <c r="B277" s="144"/>
      <c r="D277" s="145" t="s">
        <v>75</v>
      </c>
      <c r="E277" s="155" t="s">
        <v>471</v>
      </c>
      <c r="F277" s="155" t="s">
        <v>472</v>
      </c>
      <c r="I277" s="147"/>
      <c r="J277" s="156">
        <f>BK277</f>
        <v>0</v>
      </c>
      <c r="L277" s="144"/>
      <c r="M277" s="149"/>
      <c r="N277" s="150"/>
      <c r="O277" s="150"/>
      <c r="P277" s="151">
        <f>SUM(P278:P280)</f>
        <v>0</v>
      </c>
      <c r="Q277" s="150"/>
      <c r="R277" s="151">
        <f>SUM(R278:R280)</f>
        <v>0.012</v>
      </c>
      <c r="S277" s="150"/>
      <c r="T277" s="152">
        <f>SUM(T278:T280)</f>
        <v>0</v>
      </c>
      <c r="AR277" s="145" t="s">
        <v>142</v>
      </c>
      <c r="AT277" s="153" t="s">
        <v>75</v>
      </c>
      <c r="AU277" s="153" t="s">
        <v>84</v>
      </c>
      <c r="AY277" s="145" t="s">
        <v>134</v>
      </c>
      <c r="BK277" s="154">
        <f>SUM(BK278:BK280)</f>
        <v>0</v>
      </c>
    </row>
    <row r="278" spans="1:65" s="2" customFormat="1" ht="21.75" customHeight="1">
      <c r="A278" s="32"/>
      <c r="B278" s="157"/>
      <c r="C278" s="158" t="s">
        <v>473</v>
      </c>
      <c r="D278" s="158" t="s">
        <v>137</v>
      </c>
      <c r="E278" s="159" t="s">
        <v>474</v>
      </c>
      <c r="F278" s="160" t="s">
        <v>475</v>
      </c>
      <c r="G278" s="161" t="s">
        <v>367</v>
      </c>
      <c r="H278" s="162">
        <v>1</v>
      </c>
      <c r="I278" s="163"/>
      <c r="J278" s="164">
        <f>ROUND(I278*H278,2)</f>
        <v>0</v>
      </c>
      <c r="K278" s="165"/>
      <c r="L278" s="33"/>
      <c r="M278" s="166" t="s">
        <v>1</v>
      </c>
      <c r="N278" s="167" t="s">
        <v>42</v>
      </c>
      <c r="O278" s="58"/>
      <c r="P278" s="168">
        <f>O278*H278</f>
        <v>0</v>
      </c>
      <c r="Q278" s="168">
        <v>0.012</v>
      </c>
      <c r="R278" s="168">
        <f>Q278*H278</f>
        <v>0.012</v>
      </c>
      <c r="S278" s="168">
        <v>0</v>
      </c>
      <c r="T278" s="16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186</v>
      </c>
      <c r="AT278" s="170" t="s">
        <v>137</v>
      </c>
      <c r="AU278" s="170" t="s">
        <v>142</v>
      </c>
      <c r="AY278" s="17" t="s">
        <v>134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7" t="s">
        <v>142</v>
      </c>
      <c r="BK278" s="171">
        <f>ROUND(I278*H278,2)</f>
        <v>0</v>
      </c>
      <c r="BL278" s="17" t="s">
        <v>186</v>
      </c>
      <c r="BM278" s="170" t="s">
        <v>476</v>
      </c>
    </row>
    <row r="279" spans="1:65" s="2" customFormat="1" ht="21.75" customHeight="1">
      <c r="A279" s="32"/>
      <c r="B279" s="157"/>
      <c r="C279" s="158" t="s">
        <v>477</v>
      </c>
      <c r="D279" s="158" t="s">
        <v>137</v>
      </c>
      <c r="E279" s="159" t="s">
        <v>478</v>
      </c>
      <c r="F279" s="160" t="s">
        <v>479</v>
      </c>
      <c r="G279" s="161" t="s">
        <v>219</v>
      </c>
      <c r="H279" s="162">
        <v>0.012</v>
      </c>
      <c r="I279" s="163"/>
      <c r="J279" s="164">
        <f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>O279*H279</f>
        <v>0</v>
      </c>
      <c r="Q279" s="168">
        <v>0</v>
      </c>
      <c r="R279" s="168">
        <f>Q279*H279</f>
        <v>0</v>
      </c>
      <c r="S279" s="168">
        <v>0</v>
      </c>
      <c r="T279" s="16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186</v>
      </c>
      <c r="AT279" s="170" t="s">
        <v>137</v>
      </c>
      <c r="AU279" s="170" t="s">
        <v>142</v>
      </c>
      <c r="AY279" s="17" t="s">
        <v>134</v>
      </c>
      <c r="BE279" s="171">
        <f>IF(N279="základní",J279,0)</f>
        <v>0</v>
      </c>
      <c r="BF279" s="171">
        <f>IF(N279="snížená",J279,0)</f>
        <v>0</v>
      </c>
      <c r="BG279" s="171">
        <f>IF(N279="zákl. přenesená",J279,0)</f>
        <v>0</v>
      </c>
      <c r="BH279" s="171">
        <f>IF(N279="sníž. přenesená",J279,0)</f>
        <v>0</v>
      </c>
      <c r="BI279" s="171">
        <f>IF(N279="nulová",J279,0)</f>
        <v>0</v>
      </c>
      <c r="BJ279" s="17" t="s">
        <v>142</v>
      </c>
      <c r="BK279" s="171">
        <f>ROUND(I279*H279,2)</f>
        <v>0</v>
      </c>
      <c r="BL279" s="17" t="s">
        <v>186</v>
      </c>
      <c r="BM279" s="170" t="s">
        <v>480</v>
      </c>
    </row>
    <row r="280" spans="1:65" s="2" customFormat="1" ht="21.75" customHeight="1">
      <c r="A280" s="32"/>
      <c r="B280" s="157"/>
      <c r="C280" s="158" t="s">
        <v>481</v>
      </c>
      <c r="D280" s="158" t="s">
        <v>137</v>
      </c>
      <c r="E280" s="159" t="s">
        <v>482</v>
      </c>
      <c r="F280" s="160" t="s">
        <v>483</v>
      </c>
      <c r="G280" s="161" t="s">
        <v>219</v>
      </c>
      <c r="H280" s="162">
        <v>0.012</v>
      </c>
      <c r="I280" s="163"/>
      <c r="J280" s="164">
        <f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>O280*H280</f>
        <v>0</v>
      </c>
      <c r="Q280" s="168">
        <v>0</v>
      </c>
      <c r="R280" s="168">
        <f>Q280*H280</f>
        <v>0</v>
      </c>
      <c r="S280" s="168">
        <v>0</v>
      </c>
      <c r="T280" s="16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186</v>
      </c>
      <c r="AT280" s="170" t="s">
        <v>137</v>
      </c>
      <c r="AU280" s="170" t="s">
        <v>142</v>
      </c>
      <c r="AY280" s="17" t="s">
        <v>134</v>
      </c>
      <c r="BE280" s="171">
        <f>IF(N280="základní",J280,0)</f>
        <v>0</v>
      </c>
      <c r="BF280" s="171">
        <f>IF(N280="snížená",J280,0)</f>
        <v>0</v>
      </c>
      <c r="BG280" s="171">
        <f>IF(N280="zákl. přenesená",J280,0)</f>
        <v>0</v>
      </c>
      <c r="BH280" s="171">
        <f>IF(N280="sníž. přenesená",J280,0)</f>
        <v>0</v>
      </c>
      <c r="BI280" s="171">
        <f>IF(N280="nulová",J280,0)</f>
        <v>0</v>
      </c>
      <c r="BJ280" s="17" t="s">
        <v>142</v>
      </c>
      <c r="BK280" s="171">
        <f>ROUND(I280*H280,2)</f>
        <v>0</v>
      </c>
      <c r="BL280" s="17" t="s">
        <v>186</v>
      </c>
      <c r="BM280" s="170" t="s">
        <v>484</v>
      </c>
    </row>
    <row r="281" spans="2:63" s="12" customFormat="1" ht="22.9" customHeight="1">
      <c r="B281" s="144"/>
      <c r="D281" s="145" t="s">
        <v>75</v>
      </c>
      <c r="E281" s="155" t="s">
        <v>485</v>
      </c>
      <c r="F281" s="155" t="s">
        <v>486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SUM(P282:P301)</f>
        <v>0</v>
      </c>
      <c r="Q281" s="150"/>
      <c r="R281" s="151">
        <f>SUM(R282:R301)</f>
        <v>0.0759</v>
      </c>
      <c r="S281" s="150"/>
      <c r="T281" s="152">
        <f>SUM(T282:T301)</f>
        <v>0.05725</v>
      </c>
      <c r="AR281" s="145" t="s">
        <v>142</v>
      </c>
      <c r="AT281" s="153" t="s">
        <v>75</v>
      </c>
      <c r="AU281" s="153" t="s">
        <v>84</v>
      </c>
      <c r="AY281" s="145" t="s">
        <v>134</v>
      </c>
      <c r="BK281" s="154">
        <f>SUM(BK282:BK301)</f>
        <v>0</v>
      </c>
    </row>
    <row r="282" spans="1:65" s="2" customFormat="1" ht="16.5" customHeight="1">
      <c r="A282" s="32"/>
      <c r="B282" s="157"/>
      <c r="C282" s="158" t="s">
        <v>487</v>
      </c>
      <c r="D282" s="158" t="s">
        <v>137</v>
      </c>
      <c r="E282" s="159" t="s">
        <v>488</v>
      </c>
      <c r="F282" s="160" t="s">
        <v>489</v>
      </c>
      <c r="G282" s="161" t="s">
        <v>176</v>
      </c>
      <c r="H282" s="162">
        <v>1</v>
      </c>
      <c r="I282" s="163"/>
      <c r="J282" s="164">
        <f aca="true" t="shared" si="40" ref="J282:J301"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 aca="true" t="shared" si="41" ref="P282:P301">O282*H282</f>
        <v>0</v>
      </c>
      <c r="Q282" s="168">
        <v>0.00177</v>
      </c>
      <c r="R282" s="168">
        <f aca="true" t="shared" si="42" ref="R282:R301">Q282*H282</f>
        <v>0.00177</v>
      </c>
      <c r="S282" s="168">
        <v>0.05725</v>
      </c>
      <c r="T282" s="169">
        <f aca="true" t="shared" si="43" ref="T282:T301">S282*H282</f>
        <v>0.05725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186</v>
      </c>
      <c r="AT282" s="170" t="s">
        <v>137</v>
      </c>
      <c r="AU282" s="170" t="s">
        <v>142</v>
      </c>
      <c r="AY282" s="17" t="s">
        <v>134</v>
      </c>
      <c r="BE282" s="171">
        <f aca="true" t="shared" si="44" ref="BE282:BE301">IF(N282="základní",J282,0)</f>
        <v>0</v>
      </c>
      <c r="BF282" s="171">
        <f aca="true" t="shared" si="45" ref="BF282:BF301">IF(N282="snížená",J282,0)</f>
        <v>0</v>
      </c>
      <c r="BG282" s="171">
        <f aca="true" t="shared" si="46" ref="BG282:BG301">IF(N282="zákl. přenesená",J282,0)</f>
        <v>0</v>
      </c>
      <c r="BH282" s="171">
        <f aca="true" t="shared" si="47" ref="BH282:BH301">IF(N282="sníž. přenesená",J282,0)</f>
        <v>0</v>
      </c>
      <c r="BI282" s="171">
        <f aca="true" t="shared" si="48" ref="BI282:BI301">IF(N282="nulová",J282,0)</f>
        <v>0</v>
      </c>
      <c r="BJ282" s="17" t="s">
        <v>142</v>
      </c>
      <c r="BK282" s="171">
        <f aca="true" t="shared" si="49" ref="BK282:BK301">ROUND(I282*H282,2)</f>
        <v>0</v>
      </c>
      <c r="BL282" s="17" t="s">
        <v>186</v>
      </c>
      <c r="BM282" s="170" t="s">
        <v>490</v>
      </c>
    </row>
    <row r="283" spans="1:65" s="2" customFormat="1" ht="42.75" customHeight="1">
      <c r="A283" s="32"/>
      <c r="B283" s="157"/>
      <c r="C283" s="196" t="s">
        <v>491</v>
      </c>
      <c r="D283" s="196" t="s">
        <v>179</v>
      </c>
      <c r="E283" s="197" t="s">
        <v>492</v>
      </c>
      <c r="F283" s="198" t="s">
        <v>828</v>
      </c>
      <c r="G283" s="199" t="s">
        <v>176</v>
      </c>
      <c r="H283" s="200">
        <v>1</v>
      </c>
      <c r="I283" s="201"/>
      <c r="J283" s="202">
        <f t="shared" si="4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41"/>
        <v>0</v>
      </c>
      <c r="Q283" s="168">
        <v>0.036</v>
      </c>
      <c r="R283" s="168">
        <f t="shared" si="42"/>
        <v>0.036</v>
      </c>
      <c r="S283" s="168">
        <v>0</v>
      </c>
      <c r="T283" s="169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273</v>
      </c>
      <c r="AT283" s="170" t="s">
        <v>179</v>
      </c>
      <c r="AU283" s="170" t="s">
        <v>142</v>
      </c>
      <c r="AY283" s="17" t="s">
        <v>134</v>
      </c>
      <c r="BE283" s="171">
        <f t="shared" si="44"/>
        <v>0</v>
      </c>
      <c r="BF283" s="171">
        <f t="shared" si="45"/>
        <v>0</v>
      </c>
      <c r="BG283" s="171">
        <f t="shared" si="46"/>
        <v>0</v>
      </c>
      <c r="BH283" s="171">
        <f t="shared" si="47"/>
        <v>0</v>
      </c>
      <c r="BI283" s="171">
        <f t="shared" si="48"/>
        <v>0</v>
      </c>
      <c r="BJ283" s="17" t="s">
        <v>142</v>
      </c>
      <c r="BK283" s="171">
        <f t="shared" si="49"/>
        <v>0</v>
      </c>
      <c r="BL283" s="17" t="s">
        <v>186</v>
      </c>
      <c r="BM283" s="170" t="s">
        <v>493</v>
      </c>
    </row>
    <row r="284" spans="1:65" s="2" customFormat="1" ht="16.5" customHeight="1">
      <c r="A284" s="32"/>
      <c r="B284" s="157"/>
      <c r="C284" s="158" t="s">
        <v>494</v>
      </c>
      <c r="D284" s="158" t="s">
        <v>137</v>
      </c>
      <c r="E284" s="159" t="s">
        <v>495</v>
      </c>
      <c r="F284" s="160" t="s">
        <v>496</v>
      </c>
      <c r="G284" s="161" t="s">
        <v>176</v>
      </c>
      <c r="H284" s="162">
        <v>2</v>
      </c>
      <c r="I284" s="163"/>
      <c r="J284" s="164">
        <f t="shared" si="4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41"/>
        <v>0</v>
      </c>
      <c r="Q284" s="168">
        <v>0</v>
      </c>
      <c r="R284" s="168">
        <f t="shared" si="42"/>
        <v>0</v>
      </c>
      <c r="S284" s="168">
        <v>0</v>
      </c>
      <c r="T284" s="169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186</v>
      </c>
      <c r="AT284" s="170" t="s">
        <v>137</v>
      </c>
      <c r="AU284" s="170" t="s">
        <v>142</v>
      </c>
      <c r="AY284" s="17" t="s">
        <v>134</v>
      </c>
      <c r="BE284" s="171">
        <f t="shared" si="44"/>
        <v>0</v>
      </c>
      <c r="BF284" s="171">
        <f t="shared" si="45"/>
        <v>0</v>
      </c>
      <c r="BG284" s="171">
        <f t="shared" si="46"/>
        <v>0</v>
      </c>
      <c r="BH284" s="171">
        <f t="shared" si="47"/>
        <v>0</v>
      </c>
      <c r="BI284" s="171">
        <f t="shared" si="48"/>
        <v>0</v>
      </c>
      <c r="BJ284" s="17" t="s">
        <v>142</v>
      </c>
      <c r="BK284" s="171">
        <f t="shared" si="49"/>
        <v>0</v>
      </c>
      <c r="BL284" s="17" t="s">
        <v>186</v>
      </c>
      <c r="BM284" s="170" t="s">
        <v>497</v>
      </c>
    </row>
    <row r="285" spans="1:65" s="2" customFormat="1" ht="21.75" customHeight="1">
      <c r="A285" s="32"/>
      <c r="B285" s="157"/>
      <c r="C285" s="196" t="s">
        <v>498</v>
      </c>
      <c r="D285" s="196" t="s">
        <v>179</v>
      </c>
      <c r="E285" s="197" t="s">
        <v>499</v>
      </c>
      <c r="F285" s="198" t="s">
        <v>500</v>
      </c>
      <c r="G285" s="199" t="s">
        <v>176</v>
      </c>
      <c r="H285" s="200">
        <v>2</v>
      </c>
      <c r="I285" s="201"/>
      <c r="J285" s="202">
        <f t="shared" si="4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41"/>
        <v>0</v>
      </c>
      <c r="Q285" s="168">
        <v>2E-05</v>
      </c>
      <c r="R285" s="168">
        <f t="shared" si="42"/>
        <v>4E-05</v>
      </c>
      <c r="S285" s="168">
        <v>0</v>
      </c>
      <c r="T285" s="169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273</v>
      </c>
      <c r="AT285" s="170" t="s">
        <v>179</v>
      </c>
      <c r="AU285" s="170" t="s">
        <v>142</v>
      </c>
      <c r="AY285" s="17" t="s">
        <v>134</v>
      </c>
      <c r="BE285" s="171">
        <f t="shared" si="44"/>
        <v>0</v>
      </c>
      <c r="BF285" s="171">
        <f t="shared" si="45"/>
        <v>0</v>
      </c>
      <c r="BG285" s="171">
        <f t="shared" si="46"/>
        <v>0</v>
      </c>
      <c r="BH285" s="171">
        <f t="shared" si="47"/>
        <v>0</v>
      </c>
      <c r="BI285" s="171">
        <f t="shared" si="48"/>
        <v>0</v>
      </c>
      <c r="BJ285" s="17" t="s">
        <v>142</v>
      </c>
      <c r="BK285" s="171">
        <f t="shared" si="49"/>
        <v>0</v>
      </c>
      <c r="BL285" s="17" t="s">
        <v>186</v>
      </c>
      <c r="BM285" s="170" t="s">
        <v>501</v>
      </c>
    </row>
    <row r="286" spans="1:65" s="2" customFormat="1" ht="21.75" customHeight="1">
      <c r="A286" s="32"/>
      <c r="B286" s="157"/>
      <c r="C286" s="158" t="s">
        <v>502</v>
      </c>
      <c r="D286" s="158" t="s">
        <v>137</v>
      </c>
      <c r="E286" s="159" t="s">
        <v>503</v>
      </c>
      <c r="F286" s="160" t="s">
        <v>504</v>
      </c>
      <c r="G286" s="161" t="s">
        <v>284</v>
      </c>
      <c r="H286" s="162">
        <v>90</v>
      </c>
      <c r="I286" s="163"/>
      <c r="J286" s="164">
        <f t="shared" si="4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41"/>
        <v>0</v>
      </c>
      <c r="Q286" s="168">
        <v>0</v>
      </c>
      <c r="R286" s="168">
        <f t="shared" si="42"/>
        <v>0</v>
      </c>
      <c r="S286" s="168">
        <v>0</v>
      </c>
      <c r="T286" s="169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186</v>
      </c>
      <c r="AT286" s="170" t="s">
        <v>137</v>
      </c>
      <c r="AU286" s="170" t="s">
        <v>142</v>
      </c>
      <c r="AY286" s="17" t="s">
        <v>134</v>
      </c>
      <c r="BE286" s="171">
        <f t="shared" si="44"/>
        <v>0</v>
      </c>
      <c r="BF286" s="171">
        <f t="shared" si="45"/>
        <v>0</v>
      </c>
      <c r="BG286" s="171">
        <f t="shared" si="46"/>
        <v>0</v>
      </c>
      <c r="BH286" s="171">
        <f t="shared" si="47"/>
        <v>0</v>
      </c>
      <c r="BI286" s="171">
        <f t="shared" si="48"/>
        <v>0</v>
      </c>
      <c r="BJ286" s="17" t="s">
        <v>142</v>
      </c>
      <c r="BK286" s="171">
        <f t="shared" si="49"/>
        <v>0</v>
      </c>
      <c r="BL286" s="17" t="s">
        <v>186</v>
      </c>
      <c r="BM286" s="170" t="s">
        <v>505</v>
      </c>
    </row>
    <row r="287" spans="1:65" s="2" customFormat="1" ht="16.5" customHeight="1">
      <c r="A287" s="32"/>
      <c r="B287" s="157"/>
      <c r="C287" s="196" t="s">
        <v>506</v>
      </c>
      <c r="D287" s="196" t="s">
        <v>179</v>
      </c>
      <c r="E287" s="197" t="s">
        <v>507</v>
      </c>
      <c r="F287" s="198" t="s">
        <v>508</v>
      </c>
      <c r="G287" s="199" t="s">
        <v>284</v>
      </c>
      <c r="H287" s="200">
        <v>50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0.00017</v>
      </c>
      <c r="R287" s="168">
        <f t="shared" si="42"/>
        <v>0.0085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273</v>
      </c>
      <c r="AT287" s="170" t="s">
        <v>179</v>
      </c>
      <c r="AU287" s="170" t="s">
        <v>142</v>
      </c>
      <c r="AY287" s="17" t="s">
        <v>134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142</v>
      </c>
      <c r="BK287" s="171">
        <f t="shared" si="49"/>
        <v>0</v>
      </c>
      <c r="BL287" s="17" t="s">
        <v>186</v>
      </c>
      <c r="BM287" s="170" t="s">
        <v>509</v>
      </c>
    </row>
    <row r="288" spans="1:65" s="2" customFormat="1" ht="16.5" customHeight="1">
      <c r="A288" s="32"/>
      <c r="B288" s="157"/>
      <c r="C288" s="196" t="s">
        <v>510</v>
      </c>
      <c r="D288" s="196" t="s">
        <v>179</v>
      </c>
      <c r="E288" s="197" t="s">
        <v>511</v>
      </c>
      <c r="F288" s="198" t="s">
        <v>512</v>
      </c>
      <c r="G288" s="199" t="s">
        <v>284</v>
      </c>
      <c r="H288" s="200">
        <v>5</v>
      </c>
      <c r="I288" s="201"/>
      <c r="J288" s="202">
        <f t="shared" si="40"/>
        <v>0</v>
      </c>
      <c r="K288" s="203"/>
      <c r="L288" s="204"/>
      <c r="M288" s="205" t="s">
        <v>1</v>
      </c>
      <c r="N288" s="206" t="s">
        <v>42</v>
      </c>
      <c r="O288" s="58"/>
      <c r="P288" s="168">
        <f t="shared" si="41"/>
        <v>0</v>
      </c>
      <c r="Q288" s="168">
        <v>0.00028</v>
      </c>
      <c r="R288" s="168">
        <f t="shared" si="42"/>
        <v>0.0013999999999999998</v>
      </c>
      <c r="S288" s="168">
        <v>0</v>
      </c>
      <c r="T288" s="169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273</v>
      </c>
      <c r="AT288" s="170" t="s">
        <v>179</v>
      </c>
      <c r="AU288" s="170" t="s">
        <v>142</v>
      </c>
      <c r="AY288" s="17" t="s">
        <v>134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142</v>
      </c>
      <c r="BK288" s="171">
        <f t="shared" si="49"/>
        <v>0</v>
      </c>
      <c r="BL288" s="17" t="s">
        <v>186</v>
      </c>
      <c r="BM288" s="170" t="s">
        <v>513</v>
      </c>
    </row>
    <row r="289" spans="1:65" s="2" customFormat="1" ht="21.75" customHeight="1">
      <c r="A289" s="32"/>
      <c r="B289" s="157"/>
      <c r="C289" s="158" t="s">
        <v>514</v>
      </c>
      <c r="D289" s="158" t="s">
        <v>137</v>
      </c>
      <c r="E289" s="159" t="s">
        <v>515</v>
      </c>
      <c r="F289" s="160" t="s">
        <v>516</v>
      </c>
      <c r="G289" s="161" t="s">
        <v>176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186</v>
      </c>
      <c r="AT289" s="170" t="s">
        <v>137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186</v>
      </c>
      <c r="BM289" s="170" t="s">
        <v>517</v>
      </c>
    </row>
    <row r="290" spans="1:65" s="2" customFormat="1" ht="21.75" customHeight="1">
      <c r="A290" s="32"/>
      <c r="B290" s="157"/>
      <c r="C290" s="196" t="s">
        <v>518</v>
      </c>
      <c r="D290" s="196" t="s">
        <v>179</v>
      </c>
      <c r="E290" s="197" t="s">
        <v>519</v>
      </c>
      <c r="F290" s="198" t="s">
        <v>520</v>
      </c>
      <c r="G290" s="199" t="s">
        <v>176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0.0169</v>
      </c>
      <c r="R290" s="168">
        <f t="shared" si="42"/>
        <v>0.0169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273</v>
      </c>
      <c r="AT290" s="170" t="s">
        <v>179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186</v>
      </c>
      <c r="BM290" s="170" t="s">
        <v>521</v>
      </c>
    </row>
    <row r="291" spans="1:65" s="2" customFormat="1" ht="21.75" customHeight="1">
      <c r="A291" s="32"/>
      <c r="B291" s="157"/>
      <c r="C291" s="158" t="s">
        <v>522</v>
      </c>
      <c r="D291" s="158" t="s">
        <v>137</v>
      </c>
      <c r="E291" s="159" t="s">
        <v>523</v>
      </c>
      <c r="F291" s="160" t="s">
        <v>524</v>
      </c>
      <c r="G291" s="161" t="s">
        <v>176</v>
      </c>
      <c r="H291" s="162">
        <v>4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186</v>
      </c>
      <c r="AT291" s="170" t="s">
        <v>137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186</v>
      </c>
      <c r="BM291" s="170" t="s">
        <v>525</v>
      </c>
    </row>
    <row r="292" spans="1:65" s="2" customFormat="1" ht="21.75" customHeight="1">
      <c r="A292" s="32"/>
      <c r="B292" s="157"/>
      <c r="C292" s="196" t="s">
        <v>526</v>
      </c>
      <c r="D292" s="196" t="s">
        <v>179</v>
      </c>
      <c r="E292" s="197" t="s">
        <v>527</v>
      </c>
      <c r="F292" s="198" t="s">
        <v>528</v>
      </c>
      <c r="G292" s="199" t="s">
        <v>176</v>
      </c>
      <c r="H292" s="200">
        <v>4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0.0001</v>
      </c>
      <c r="R292" s="168">
        <f t="shared" si="42"/>
        <v>0.0004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273</v>
      </c>
      <c r="AT292" s="170" t="s">
        <v>179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186</v>
      </c>
      <c r="BM292" s="170" t="s">
        <v>529</v>
      </c>
    </row>
    <row r="293" spans="1:65" s="2" customFormat="1" ht="21.75" customHeight="1">
      <c r="A293" s="32"/>
      <c r="B293" s="157"/>
      <c r="C293" s="158" t="s">
        <v>530</v>
      </c>
      <c r="D293" s="158" t="s">
        <v>137</v>
      </c>
      <c r="E293" s="159" t="s">
        <v>531</v>
      </c>
      <c r="F293" s="160" t="s">
        <v>532</v>
      </c>
      <c r="G293" s="161" t="s">
        <v>176</v>
      </c>
      <c r="H293" s="162">
        <v>7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186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186</v>
      </c>
      <c r="BM293" s="170" t="s">
        <v>533</v>
      </c>
    </row>
    <row r="294" spans="1:65" s="2" customFormat="1" ht="16.5" customHeight="1">
      <c r="A294" s="32"/>
      <c r="B294" s="157"/>
      <c r="C294" s="196" t="s">
        <v>534</v>
      </c>
      <c r="D294" s="196" t="s">
        <v>179</v>
      </c>
      <c r="E294" s="197" t="s">
        <v>535</v>
      </c>
      <c r="F294" s="198" t="s">
        <v>536</v>
      </c>
      <c r="G294" s="199" t="s">
        <v>176</v>
      </c>
      <c r="H294" s="200">
        <v>7</v>
      </c>
      <c r="I294" s="201"/>
      <c r="J294" s="202">
        <f t="shared" si="4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41"/>
        <v>0</v>
      </c>
      <c r="Q294" s="168">
        <v>0.00027</v>
      </c>
      <c r="R294" s="168">
        <f t="shared" si="42"/>
        <v>0.00189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273</v>
      </c>
      <c r="AT294" s="170" t="s">
        <v>179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186</v>
      </c>
      <c r="BM294" s="170" t="s">
        <v>537</v>
      </c>
    </row>
    <row r="295" spans="1:65" s="2" customFormat="1" ht="21.75" customHeight="1">
      <c r="A295" s="32"/>
      <c r="B295" s="157"/>
      <c r="C295" s="158" t="s">
        <v>538</v>
      </c>
      <c r="D295" s="158" t="s">
        <v>137</v>
      </c>
      <c r="E295" s="159" t="s">
        <v>539</v>
      </c>
      <c r="F295" s="160" t="s">
        <v>540</v>
      </c>
      <c r="G295" s="161" t="s">
        <v>176</v>
      </c>
      <c r="H295" s="162">
        <v>4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186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186</v>
      </c>
      <c r="BM295" s="170" t="s">
        <v>541</v>
      </c>
    </row>
    <row r="296" spans="1:65" s="2" customFormat="1" ht="16.5" customHeight="1">
      <c r="A296" s="32"/>
      <c r="B296" s="157"/>
      <c r="C296" s="196" t="s">
        <v>542</v>
      </c>
      <c r="D296" s="196" t="s">
        <v>179</v>
      </c>
      <c r="E296" s="197" t="s">
        <v>543</v>
      </c>
      <c r="F296" s="198" t="s">
        <v>544</v>
      </c>
      <c r="G296" s="199" t="s">
        <v>176</v>
      </c>
      <c r="H296" s="200">
        <v>2</v>
      </c>
      <c r="I296" s="201"/>
      <c r="J296" s="202">
        <f t="shared" si="4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0.0008</v>
      </c>
      <c r="R296" s="168">
        <f t="shared" si="42"/>
        <v>0.0016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273</v>
      </c>
      <c r="AT296" s="170" t="s">
        <v>179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186</v>
      </c>
      <c r="BM296" s="170" t="s">
        <v>545</v>
      </c>
    </row>
    <row r="297" spans="1:65" s="2" customFormat="1" ht="16.5" customHeight="1">
      <c r="A297" s="32"/>
      <c r="B297" s="157"/>
      <c r="C297" s="196" t="s">
        <v>546</v>
      </c>
      <c r="D297" s="196" t="s">
        <v>179</v>
      </c>
      <c r="E297" s="197" t="s">
        <v>547</v>
      </c>
      <c r="F297" s="198" t="s">
        <v>548</v>
      </c>
      <c r="G297" s="199" t="s">
        <v>284</v>
      </c>
      <c r="H297" s="200">
        <v>35</v>
      </c>
      <c r="I297" s="201"/>
      <c r="J297" s="202">
        <f t="shared" si="40"/>
        <v>0</v>
      </c>
      <c r="K297" s="203"/>
      <c r="L297" s="204"/>
      <c r="M297" s="205" t="s">
        <v>1</v>
      </c>
      <c r="N297" s="206" t="s">
        <v>42</v>
      </c>
      <c r="O297" s="58"/>
      <c r="P297" s="168">
        <f t="shared" si="41"/>
        <v>0</v>
      </c>
      <c r="Q297" s="168">
        <v>0.00012</v>
      </c>
      <c r="R297" s="168">
        <f t="shared" si="42"/>
        <v>0.0042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273</v>
      </c>
      <c r="AT297" s="170" t="s">
        <v>179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186</v>
      </c>
      <c r="BM297" s="170" t="s">
        <v>549</v>
      </c>
    </row>
    <row r="298" spans="1:65" s="2" customFormat="1" ht="21.75" customHeight="1">
      <c r="A298" s="32"/>
      <c r="B298" s="157"/>
      <c r="C298" s="158" t="s">
        <v>550</v>
      </c>
      <c r="D298" s="158" t="s">
        <v>137</v>
      </c>
      <c r="E298" s="159" t="s">
        <v>551</v>
      </c>
      <c r="F298" s="160" t="s">
        <v>552</v>
      </c>
      <c r="G298" s="161" t="s">
        <v>176</v>
      </c>
      <c r="H298" s="162">
        <v>1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186</v>
      </c>
      <c r="AT298" s="170" t="s">
        <v>137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186</v>
      </c>
      <c r="BM298" s="170" t="s">
        <v>553</v>
      </c>
    </row>
    <row r="299" spans="1:65" s="2" customFormat="1" ht="21.75" customHeight="1">
      <c r="A299" s="32"/>
      <c r="B299" s="157"/>
      <c r="C299" s="158" t="s">
        <v>554</v>
      </c>
      <c r="D299" s="158" t="s">
        <v>137</v>
      </c>
      <c r="E299" s="159" t="s">
        <v>555</v>
      </c>
      <c r="F299" s="160" t="s">
        <v>556</v>
      </c>
      <c r="G299" s="161" t="s">
        <v>219</v>
      </c>
      <c r="H299" s="162">
        <v>0.076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186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186</v>
      </c>
      <c r="BM299" s="170" t="s">
        <v>557</v>
      </c>
    </row>
    <row r="300" spans="1:65" s="2" customFormat="1" ht="21.75" customHeight="1">
      <c r="A300" s="32"/>
      <c r="B300" s="157"/>
      <c r="C300" s="158" t="s">
        <v>558</v>
      </c>
      <c r="D300" s="158" t="s">
        <v>137</v>
      </c>
      <c r="E300" s="159" t="s">
        <v>559</v>
      </c>
      <c r="F300" s="160" t="s">
        <v>560</v>
      </c>
      <c r="G300" s="161" t="s">
        <v>219</v>
      </c>
      <c r="H300" s="162">
        <v>0.076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186</v>
      </c>
      <c r="AT300" s="170" t="s">
        <v>137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186</v>
      </c>
      <c r="BM300" s="170" t="s">
        <v>561</v>
      </c>
    </row>
    <row r="301" spans="1:65" s="2" customFormat="1" ht="21.75" customHeight="1">
      <c r="A301" s="32"/>
      <c r="B301" s="157"/>
      <c r="C301" s="196" t="s">
        <v>562</v>
      </c>
      <c r="D301" s="196" t="s">
        <v>179</v>
      </c>
      <c r="E301" s="197" t="s">
        <v>563</v>
      </c>
      <c r="F301" s="198" t="s">
        <v>564</v>
      </c>
      <c r="G301" s="199" t="s">
        <v>176</v>
      </c>
      <c r="H301" s="200">
        <v>2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0.0016</v>
      </c>
      <c r="R301" s="168">
        <f t="shared" si="42"/>
        <v>0.0032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273</v>
      </c>
      <c r="AT301" s="170" t="s">
        <v>179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186</v>
      </c>
      <c r="BM301" s="170" t="s">
        <v>565</v>
      </c>
    </row>
    <row r="302" spans="2:63" s="12" customFormat="1" ht="22.9" customHeight="1">
      <c r="B302" s="144"/>
      <c r="D302" s="145" t="s">
        <v>75</v>
      </c>
      <c r="E302" s="155" t="s">
        <v>566</v>
      </c>
      <c r="F302" s="155" t="s">
        <v>567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SUM(P303:P307)</f>
        <v>0</v>
      </c>
      <c r="Q302" s="150"/>
      <c r="R302" s="151">
        <f>SUM(R303:R307)</f>
        <v>0.01</v>
      </c>
      <c r="S302" s="150"/>
      <c r="T302" s="152">
        <f>SUM(T303:T307)</f>
        <v>0.004</v>
      </c>
      <c r="AR302" s="145" t="s">
        <v>142</v>
      </c>
      <c r="AT302" s="153" t="s">
        <v>75</v>
      </c>
      <c r="AU302" s="153" t="s">
        <v>84</v>
      </c>
      <c r="AY302" s="145" t="s">
        <v>134</v>
      </c>
      <c r="BK302" s="154">
        <f>SUM(BK303:BK307)</f>
        <v>0</v>
      </c>
    </row>
    <row r="303" spans="1:65" s="2" customFormat="1" ht="16.5" customHeight="1">
      <c r="A303" s="32"/>
      <c r="B303" s="157"/>
      <c r="C303" s="158" t="s">
        <v>568</v>
      </c>
      <c r="D303" s="158" t="s">
        <v>137</v>
      </c>
      <c r="E303" s="159" t="s">
        <v>569</v>
      </c>
      <c r="F303" s="160" t="s">
        <v>570</v>
      </c>
      <c r="G303" s="161" t="s">
        <v>176</v>
      </c>
      <c r="H303" s="162">
        <v>2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186</v>
      </c>
      <c r="AT303" s="170" t="s">
        <v>137</v>
      </c>
      <c r="AU303" s="170" t="s">
        <v>142</v>
      </c>
      <c r="AY303" s="17" t="s">
        <v>134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142</v>
      </c>
      <c r="BK303" s="171">
        <f>ROUND(I303*H303,2)</f>
        <v>0</v>
      </c>
      <c r="BL303" s="17" t="s">
        <v>186</v>
      </c>
      <c r="BM303" s="170" t="s">
        <v>571</v>
      </c>
    </row>
    <row r="304" spans="1:65" s="2" customFormat="1" ht="16.5" customHeight="1">
      <c r="A304" s="32"/>
      <c r="B304" s="157"/>
      <c r="C304" s="196" t="s">
        <v>572</v>
      </c>
      <c r="D304" s="196" t="s">
        <v>179</v>
      </c>
      <c r="E304" s="197" t="s">
        <v>573</v>
      </c>
      <c r="F304" s="198" t="s">
        <v>574</v>
      </c>
      <c r="G304" s="199" t="s">
        <v>176</v>
      </c>
      <c r="H304" s="200">
        <v>2</v>
      </c>
      <c r="I304" s="201"/>
      <c r="J304" s="202">
        <f>ROUND(I304*H304,2)</f>
        <v>0</v>
      </c>
      <c r="K304" s="203"/>
      <c r="L304" s="204"/>
      <c r="M304" s="205" t="s">
        <v>1</v>
      </c>
      <c r="N304" s="206" t="s">
        <v>42</v>
      </c>
      <c r="O304" s="58"/>
      <c r="P304" s="168">
        <f>O304*H304</f>
        <v>0</v>
      </c>
      <c r="Q304" s="168">
        <v>0.005</v>
      </c>
      <c r="R304" s="168">
        <f>Q304*H304</f>
        <v>0.01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273</v>
      </c>
      <c r="AT304" s="170" t="s">
        <v>179</v>
      </c>
      <c r="AU304" s="170" t="s">
        <v>142</v>
      </c>
      <c r="AY304" s="17" t="s">
        <v>134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142</v>
      </c>
      <c r="BK304" s="171">
        <f>ROUND(I304*H304,2)</f>
        <v>0</v>
      </c>
      <c r="BL304" s="17" t="s">
        <v>186</v>
      </c>
      <c r="BM304" s="170" t="s">
        <v>575</v>
      </c>
    </row>
    <row r="305" spans="1:65" s="2" customFormat="1" ht="21.75" customHeight="1">
      <c r="A305" s="32"/>
      <c r="B305" s="157"/>
      <c r="C305" s="158" t="s">
        <v>576</v>
      </c>
      <c r="D305" s="158" t="s">
        <v>137</v>
      </c>
      <c r="E305" s="159" t="s">
        <v>577</v>
      </c>
      <c r="F305" s="160" t="s">
        <v>578</v>
      </c>
      <c r="G305" s="161" t="s">
        <v>176</v>
      </c>
      <c r="H305" s="162">
        <v>2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</v>
      </c>
      <c r="R305" s="168">
        <f>Q305*H305</f>
        <v>0</v>
      </c>
      <c r="S305" s="168">
        <v>0.002</v>
      </c>
      <c r="T305" s="169">
        <f>S305*H305</f>
        <v>0.004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186</v>
      </c>
      <c r="AT305" s="170" t="s">
        <v>137</v>
      </c>
      <c r="AU305" s="170" t="s">
        <v>142</v>
      </c>
      <c r="AY305" s="17" t="s">
        <v>134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142</v>
      </c>
      <c r="BK305" s="171">
        <f>ROUND(I305*H305,2)</f>
        <v>0</v>
      </c>
      <c r="BL305" s="17" t="s">
        <v>186</v>
      </c>
      <c r="BM305" s="170" t="s">
        <v>579</v>
      </c>
    </row>
    <row r="306" spans="1:65" s="2" customFormat="1" ht="21.75" customHeight="1">
      <c r="A306" s="32"/>
      <c r="B306" s="157"/>
      <c r="C306" s="158" t="s">
        <v>580</v>
      </c>
      <c r="D306" s="158" t="s">
        <v>137</v>
      </c>
      <c r="E306" s="159" t="s">
        <v>581</v>
      </c>
      <c r="F306" s="160" t="s">
        <v>582</v>
      </c>
      <c r="G306" s="161" t="s">
        <v>219</v>
      </c>
      <c r="H306" s="162">
        <v>0.01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186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186</v>
      </c>
      <c r="BM306" s="170" t="s">
        <v>583</v>
      </c>
    </row>
    <row r="307" spans="1:65" s="2" customFormat="1" ht="21.75" customHeight="1">
      <c r="A307" s="32"/>
      <c r="B307" s="157"/>
      <c r="C307" s="158" t="s">
        <v>584</v>
      </c>
      <c r="D307" s="158" t="s">
        <v>137</v>
      </c>
      <c r="E307" s="159" t="s">
        <v>585</v>
      </c>
      <c r="F307" s="160" t="s">
        <v>586</v>
      </c>
      <c r="G307" s="161" t="s">
        <v>219</v>
      </c>
      <c r="H307" s="162">
        <v>0.01</v>
      </c>
      <c r="I307" s="163"/>
      <c r="J307" s="164">
        <f>ROUND(I307*H307,2)</f>
        <v>0</v>
      </c>
      <c r="K307" s="165"/>
      <c r="L307" s="33"/>
      <c r="M307" s="166" t="s">
        <v>1</v>
      </c>
      <c r="N307" s="167" t="s">
        <v>42</v>
      </c>
      <c r="O307" s="58"/>
      <c r="P307" s="168">
        <f>O307*H307</f>
        <v>0</v>
      </c>
      <c r="Q307" s="168">
        <v>0</v>
      </c>
      <c r="R307" s="168">
        <f>Q307*H307</f>
        <v>0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186</v>
      </c>
      <c r="AT307" s="170" t="s">
        <v>137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186</v>
      </c>
      <c r="BM307" s="170" t="s">
        <v>587</v>
      </c>
    </row>
    <row r="308" spans="2:63" s="12" customFormat="1" ht="22.9" customHeight="1">
      <c r="B308" s="144"/>
      <c r="D308" s="145" t="s">
        <v>75</v>
      </c>
      <c r="E308" s="155" t="s">
        <v>588</v>
      </c>
      <c r="F308" s="155" t="s">
        <v>589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SUM(P309:P333)</f>
        <v>0</v>
      </c>
      <c r="Q308" s="150"/>
      <c r="R308" s="151">
        <f>SUM(R309:R333)</f>
        <v>0.6645131</v>
      </c>
      <c r="S308" s="150"/>
      <c r="T308" s="152">
        <f>SUM(T309:T333)</f>
        <v>0</v>
      </c>
      <c r="AR308" s="145" t="s">
        <v>142</v>
      </c>
      <c r="AT308" s="153" t="s">
        <v>75</v>
      </c>
      <c r="AU308" s="153" t="s">
        <v>84</v>
      </c>
      <c r="AY308" s="145" t="s">
        <v>134</v>
      </c>
      <c r="BK308" s="154">
        <f>SUM(BK309:BK333)</f>
        <v>0</v>
      </c>
    </row>
    <row r="309" spans="1:65" s="2" customFormat="1" ht="21.75" customHeight="1">
      <c r="A309" s="32"/>
      <c r="B309" s="157"/>
      <c r="C309" s="158" t="s">
        <v>590</v>
      </c>
      <c r="D309" s="158" t="s">
        <v>137</v>
      </c>
      <c r="E309" s="159" t="s">
        <v>591</v>
      </c>
      <c r="F309" s="160" t="s">
        <v>592</v>
      </c>
      <c r="G309" s="161" t="s">
        <v>140</v>
      </c>
      <c r="H309" s="162">
        <v>24.97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0.02541</v>
      </c>
      <c r="R309" s="168">
        <f>Q309*H309</f>
        <v>0.6344877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186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186</v>
      </c>
      <c r="BM309" s="170" t="s">
        <v>593</v>
      </c>
    </row>
    <row r="310" spans="2:51" s="13" customFormat="1" ht="12">
      <c r="B310" s="172"/>
      <c r="D310" s="173" t="s">
        <v>144</v>
      </c>
      <c r="E310" s="174" t="s">
        <v>1</v>
      </c>
      <c r="F310" s="175" t="s">
        <v>594</v>
      </c>
      <c r="H310" s="176">
        <v>10.14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144</v>
      </c>
      <c r="AU310" s="174" t="s">
        <v>142</v>
      </c>
      <c r="AV310" s="13" t="s">
        <v>142</v>
      </c>
      <c r="AW310" s="13" t="s">
        <v>33</v>
      </c>
      <c r="AX310" s="13" t="s">
        <v>76</v>
      </c>
      <c r="AY310" s="174" t="s">
        <v>134</v>
      </c>
    </row>
    <row r="311" spans="2:51" s="13" customFormat="1" ht="12">
      <c r="B311" s="172"/>
      <c r="D311" s="173" t="s">
        <v>144</v>
      </c>
      <c r="E311" s="174" t="s">
        <v>1</v>
      </c>
      <c r="F311" s="175" t="s">
        <v>595</v>
      </c>
      <c r="H311" s="176">
        <v>7.41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144</v>
      </c>
      <c r="AU311" s="174" t="s">
        <v>142</v>
      </c>
      <c r="AV311" s="13" t="s">
        <v>142</v>
      </c>
      <c r="AW311" s="13" t="s">
        <v>33</v>
      </c>
      <c r="AX311" s="13" t="s">
        <v>76</v>
      </c>
      <c r="AY311" s="174" t="s">
        <v>134</v>
      </c>
    </row>
    <row r="312" spans="2:51" s="13" customFormat="1" ht="12">
      <c r="B312" s="172"/>
      <c r="D312" s="173" t="s">
        <v>144</v>
      </c>
      <c r="E312" s="174" t="s">
        <v>1</v>
      </c>
      <c r="F312" s="175" t="s">
        <v>596</v>
      </c>
      <c r="H312" s="176">
        <v>9.1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144</v>
      </c>
      <c r="AU312" s="174" t="s">
        <v>142</v>
      </c>
      <c r="AV312" s="13" t="s">
        <v>142</v>
      </c>
      <c r="AW312" s="13" t="s">
        <v>33</v>
      </c>
      <c r="AX312" s="13" t="s">
        <v>76</v>
      </c>
      <c r="AY312" s="174" t="s">
        <v>134</v>
      </c>
    </row>
    <row r="313" spans="2:51" s="13" customFormat="1" ht="12">
      <c r="B313" s="172"/>
      <c r="D313" s="173" t="s">
        <v>144</v>
      </c>
      <c r="E313" s="174" t="s">
        <v>1</v>
      </c>
      <c r="F313" s="175" t="s">
        <v>597</v>
      </c>
      <c r="H313" s="176">
        <v>-1.68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4" customFormat="1" ht="12">
      <c r="B314" s="181"/>
      <c r="D314" s="173" t="s">
        <v>144</v>
      </c>
      <c r="E314" s="182" t="s">
        <v>1</v>
      </c>
      <c r="F314" s="183" t="s">
        <v>153</v>
      </c>
      <c r="H314" s="184">
        <v>24.97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144</v>
      </c>
      <c r="AU314" s="182" t="s">
        <v>142</v>
      </c>
      <c r="AV314" s="14" t="s">
        <v>141</v>
      </c>
      <c r="AW314" s="14" t="s">
        <v>33</v>
      </c>
      <c r="AX314" s="14" t="s">
        <v>84</v>
      </c>
      <c r="AY314" s="182" t="s">
        <v>134</v>
      </c>
    </row>
    <row r="315" spans="1:65" s="2" customFormat="1" ht="21.75" customHeight="1">
      <c r="A315" s="32"/>
      <c r="B315" s="157"/>
      <c r="C315" s="158" t="s">
        <v>598</v>
      </c>
      <c r="D315" s="158" t="s">
        <v>137</v>
      </c>
      <c r="E315" s="159" t="s">
        <v>599</v>
      </c>
      <c r="F315" s="160" t="s">
        <v>600</v>
      </c>
      <c r="G315" s="161" t="s">
        <v>284</v>
      </c>
      <c r="H315" s="162">
        <v>34.71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4E-05</v>
      </c>
      <c r="R315" s="168">
        <f>Q315*H315</f>
        <v>0.0013884000000000001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186</v>
      </c>
      <c r="AT315" s="170" t="s">
        <v>137</v>
      </c>
      <c r="AU315" s="170" t="s">
        <v>142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142</v>
      </c>
      <c r="BK315" s="171">
        <f>ROUND(I315*H315,2)</f>
        <v>0</v>
      </c>
      <c r="BL315" s="17" t="s">
        <v>186</v>
      </c>
      <c r="BM315" s="170" t="s">
        <v>601</v>
      </c>
    </row>
    <row r="316" spans="2:51" s="13" customFormat="1" ht="12">
      <c r="B316" s="172"/>
      <c r="D316" s="173" t="s">
        <v>144</v>
      </c>
      <c r="E316" s="174" t="s">
        <v>1</v>
      </c>
      <c r="F316" s="175" t="s">
        <v>602</v>
      </c>
      <c r="H316" s="176">
        <v>2.85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144</v>
      </c>
      <c r="AU316" s="174" t="s">
        <v>142</v>
      </c>
      <c r="AV316" s="13" t="s">
        <v>142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144</v>
      </c>
      <c r="E317" s="174" t="s">
        <v>1</v>
      </c>
      <c r="F317" s="175" t="s">
        <v>603</v>
      </c>
      <c r="H317" s="176">
        <v>4.01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2">
      <c r="B318" s="172"/>
      <c r="D318" s="173" t="s">
        <v>144</v>
      </c>
      <c r="E318" s="174" t="s">
        <v>1</v>
      </c>
      <c r="F318" s="175" t="s">
        <v>287</v>
      </c>
      <c r="H318" s="176">
        <v>6.81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144</v>
      </c>
      <c r="E319" s="174" t="s">
        <v>1</v>
      </c>
      <c r="F319" s="175" t="s">
        <v>604</v>
      </c>
      <c r="H319" s="176">
        <v>5.44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3" customFormat="1" ht="12">
      <c r="B320" s="172"/>
      <c r="D320" s="173" t="s">
        <v>144</v>
      </c>
      <c r="E320" s="174" t="s">
        <v>1</v>
      </c>
      <c r="F320" s="175" t="s">
        <v>605</v>
      </c>
      <c r="H320" s="176">
        <v>15.6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144</v>
      </c>
      <c r="AU320" s="174" t="s">
        <v>142</v>
      </c>
      <c r="AV320" s="13" t="s">
        <v>142</v>
      </c>
      <c r="AW320" s="13" t="s">
        <v>33</v>
      </c>
      <c r="AX320" s="13" t="s">
        <v>76</v>
      </c>
      <c r="AY320" s="174" t="s">
        <v>134</v>
      </c>
    </row>
    <row r="321" spans="2:51" s="14" customFormat="1" ht="12">
      <c r="B321" s="181"/>
      <c r="D321" s="173" t="s">
        <v>144</v>
      </c>
      <c r="E321" s="182" t="s">
        <v>1</v>
      </c>
      <c r="F321" s="183" t="s">
        <v>153</v>
      </c>
      <c r="H321" s="184">
        <v>34.71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2" t="s">
        <v>144</v>
      </c>
      <c r="AU321" s="182" t="s">
        <v>142</v>
      </c>
      <c r="AV321" s="14" t="s">
        <v>141</v>
      </c>
      <c r="AW321" s="14" t="s">
        <v>33</v>
      </c>
      <c r="AX321" s="14" t="s">
        <v>84</v>
      </c>
      <c r="AY321" s="182" t="s">
        <v>134</v>
      </c>
    </row>
    <row r="322" spans="1:65" s="2" customFormat="1" ht="16.5" customHeight="1">
      <c r="A322" s="32"/>
      <c r="B322" s="157"/>
      <c r="C322" s="158" t="s">
        <v>606</v>
      </c>
      <c r="D322" s="158" t="s">
        <v>137</v>
      </c>
      <c r="E322" s="159" t="s">
        <v>607</v>
      </c>
      <c r="F322" s="160" t="s">
        <v>608</v>
      </c>
      <c r="G322" s="161" t="s">
        <v>284</v>
      </c>
      <c r="H322" s="162">
        <v>7.8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0.00015</v>
      </c>
      <c r="R322" s="168">
        <f>Q322*H322</f>
        <v>0.0011699999999999998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186</v>
      </c>
      <c r="AT322" s="170" t="s">
        <v>137</v>
      </c>
      <c r="AU322" s="170" t="s">
        <v>142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142</v>
      </c>
      <c r="BK322" s="171">
        <f>ROUND(I322*H322,2)</f>
        <v>0</v>
      </c>
      <c r="BL322" s="17" t="s">
        <v>186</v>
      </c>
      <c r="BM322" s="170" t="s">
        <v>609</v>
      </c>
    </row>
    <row r="323" spans="2:51" s="13" customFormat="1" ht="12">
      <c r="B323" s="172"/>
      <c r="D323" s="173" t="s">
        <v>144</v>
      </c>
      <c r="E323" s="174" t="s">
        <v>1</v>
      </c>
      <c r="F323" s="175" t="s">
        <v>610</v>
      </c>
      <c r="H323" s="176">
        <v>7.8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4" customFormat="1" ht="12">
      <c r="B324" s="181"/>
      <c r="D324" s="173" t="s">
        <v>144</v>
      </c>
      <c r="E324" s="182" t="s">
        <v>1</v>
      </c>
      <c r="F324" s="183" t="s">
        <v>153</v>
      </c>
      <c r="H324" s="184">
        <v>7.8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144</v>
      </c>
      <c r="AU324" s="182" t="s">
        <v>142</v>
      </c>
      <c r="AV324" s="14" t="s">
        <v>141</v>
      </c>
      <c r="AW324" s="14" t="s">
        <v>33</v>
      </c>
      <c r="AX324" s="14" t="s">
        <v>84</v>
      </c>
      <c r="AY324" s="182" t="s">
        <v>134</v>
      </c>
    </row>
    <row r="325" spans="1:65" s="2" customFormat="1" ht="16.5" customHeight="1">
      <c r="A325" s="32"/>
      <c r="B325" s="157"/>
      <c r="C325" s="158" t="s">
        <v>611</v>
      </c>
      <c r="D325" s="158" t="s">
        <v>137</v>
      </c>
      <c r="E325" s="159" t="s">
        <v>612</v>
      </c>
      <c r="F325" s="160" t="s">
        <v>613</v>
      </c>
      <c r="G325" s="161" t="s">
        <v>140</v>
      </c>
      <c r="H325" s="162">
        <v>24.97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186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186</v>
      </c>
      <c r="BM325" s="170" t="s">
        <v>614</v>
      </c>
    </row>
    <row r="326" spans="1:65" s="2" customFormat="1" ht="21.75" customHeight="1">
      <c r="A326" s="32"/>
      <c r="B326" s="157"/>
      <c r="C326" s="158" t="s">
        <v>615</v>
      </c>
      <c r="D326" s="158" t="s">
        <v>137</v>
      </c>
      <c r="E326" s="159" t="s">
        <v>616</v>
      </c>
      <c r="F326" s="160" t="s">
        <v>617</v>
      </c>
      <c r="G326" s="161" t="s">
        <v>140</v>
      </c>
      <c r="H326" s="162">
        <v>24.97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0.0007</v>
      </c>
      <c r="R326" s="168">
        <f>Q326*H326</f>
        <v>0.017478999999999998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186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186</v>
      </c>
      <c r="BM326" s="170" t="s">
        <v>618</v>
      </c>
    </row>
    <row r="327" spans="1:65" s="2" customFormat="1" ht="16.5" customHeight="1">
      <c r="A327" s="32"/>
      <c r="B327" s="157"/>
      <c r="C327" s="158" t="s">
        <v>619</v>
      </c>
      <c r="D327" s="158" t="s">
        <v>137</v>
      </c>
      <c r="E327" s="159" t="s">
        <v>620</v>
      </c>
      <c r="F327" s="160" t="s">
        <v>621</v>
      </c>
      <c r="G327" s="161" t="s">
        <v>140</v>
      </c>
      <c r="H327" s="162">
        <v>49.94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0.0002</v>
      </c>
      <c r="R327" s="168">
        <f>Q327*H327</f>
        <v>0.009988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186</v>
      </c>
      <c r="AT327" s="170" t="s">
        <v>137</v>
      </c>
      <c r="AU327" s="170" t="s">
        <v>142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142</v>
      </c>
      <c r="BK327" s="171">
        <f>ROUND(I327*H327,2)</f>
        <v>0</v>
      </c>
      <c r="BL327" s="17" t="s">
        <v>186</v>
      </c>
      <c r="BM327" s="170" t="s">
        <v>622</v>
      </c>
    </row>
    <row r="328" spans="2:51" s="13" customFormat="1" ht="12">
      <c r="B328" s="172"/>
      <c r="D328" s="173" t="s">
        <v>144</v>
      </c>
      <c r="E328" s="174" t="s">
        <v>1</v>
      </c>
      <c r="F328" s="175" t="s">
        <v>623</v>
      </c>
      <c r="H328" s="176">
        <v>49.94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4" customFormat="1" ht="12">
      <c r="B329" s="181"/>
      <c r="D329" s="173" t="s">
        <v>144</v>
      </c>
      <c r="E329" s="182" t="s">
        <v>1</v>
      </c>
      <c r="F329" s="183" t="s">
        <v>153</v>
      </c>
      <c r="H329" s="184">
        <v>49.94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144</v>
      </c>
      <c r="AU329" s="182" t="s">
        <v>142</v>
      </c>
      <c r="AV329" s="14" t="s">
        <v>141</v>
      </c>
      <c r="AW329" s="14" t="s">
        <v>33</v>
      </c>
      <c r="AX329" s="14" t="s">
        <v>84</v>
      </c>
      <c r="AY329" s="182" t="s">
        <v>134</v>
      </c>
    </row>
    <row r="330" spans="1:65" s="2" customFormat="1" ht="21.75" customHeight="1">
      <c r="A330" s="32"/>
      <c r="B330" s="157"/>
      <c r="C330" s="158" t="s">
        <v>624</v>
      </c>
      <c r="D330" s="158" t="s">
        <v>137</v>
      </c>
      <c r="E330" s="159" t="s">
        <v>625</v>
      </c>
      <c r="F330" s="160" t="s">
        <v>626</v>
      </c>
      <c r="G330" s="161" t="s">
        <v>219</v>
      </c>
      <c r="H330" s="162">
        <v>0.665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186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186</v>
      </c>
      <c r="BM330" s="170" t="s">
        <v>627</v>
      </c>
    </row>
    <row r="331" spans="1:65" s="2" customFormat="1" ht="21.75" customHeight="1">
      <c r="A331" s="32"/>
      <c r="B331" s="157"/>
      <c r="C331" s="158" t="s">
        <v>628</v>
      </c>
      <c r="D331" s="158" t="s">
        <v>137</v>
      </c>
      <c r="E331" s="159" t="s">
        <v>629</v>
      </c>
      <c r="F331" s="160" t="s">
        <v>630</v>
      </c>
      <c r="G331" s="161" t="s">
        <v>219</v>
      </c>
      <c r="H331" s="162">
        <v>0.665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186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186</v>
      </c>
      <c r="BM331" s="170" t="s">
        <v>631</v>
      </c>
    </row>
    <row r="332" spans="1:65" s="2" customFormat="1" ht="21.75" customHeight="1">
      <c r="A332" s="32"/>
      <c r="B332" s="157"/>
      <c r="C332" s="158" t="s">
        <v>632</v>
      </c>
      <c r="D332" s="158" t="s">
        <v>137</v>
      </c>
      <c r="E332" s="159" t="s">
        <v>633</v>
      </c>
      <c r="F332" s="160" t="s">
        <v>634</v>
      </c>
      <c r="G332" s="161" t="s">
        <v>140</v>
      </c>
      <c r="H332" s="162">
        <v>5.73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186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186</v>
      </c>
      <c r="BM332" s="170" t="s">
        <v>635</v>
      </c>
    </row>
    <row r="333" spans="2:51" s="13" customFormat="1" ht="12">
      <c r="B333" s="172"/>
      <c r="D333" s="173" t="s">
        <v>144</v>
      </c>
      <c r="E333" s="174" t="s">
        <v>1</v>
      </c>
      <c r="F333" s="175" t="s">
        <v>636</v>
      </c>
      <c r="H333" s="176">
        <v>5.73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84</v>
      </c>
      <c r="AY333" s="174" t="s">
        <v>134</v>
      </c>
    </row>
    <row r="334" spans="2:63" s="12" customFormat="1" ht="22.9" customHeight="1">
      <c r="B334" s="144"/>
      <c r="D334" s="145" t="s">
        <v>75</v>
      </c>
      <c r="E334" s="155" t="s">
        <v>637</v>
      </c>
      <c r="F334" s="155" t="s">
        <v>638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SUM(P335:P349)</f>
        <v>0</v>
      </c>
      <c r="Q334" s="150"/>
      <c r="R334" s="151">
        <f>SUM(R335:R349)</f>
        <v>0.037</v>
      </c>
      <c r="S334" s="150"/>
      <c r="T334" s="152">
        <f>SUM(T335:T349)</f>
        <v>0.12145054999999998</v>
      </c>
      <c r="AR334" s="145" t="s">
        <v>142</v>
      </c>
      <c r="AT334" s="153" t="s">
        <v>75</v>
      </c>
      <c r="AU334" s="153" t="s">
        <v>84</v>
      </c>
      <c r="AY334" s="145" t="s">
        <v>134</v>
      </c>
      <c r="BK334" s="154">
        <f>SUM(BK335:BK349)</f>
        <v>0</v>
      </c>
    </row>
    <row r="335" spans="1:65" s="2" customFormat="1" ht="21.75" customHeight="1">
      <c r="A335" s="32"/>
      <c r="B335" s="157"/>
      <c r="C335" s="158" t="s">
        <v>639</v>
      </c>
      <c r="D335" s="158" t="s">
        <v>137</v>
      </c>
      <c r="E335" s="159" t="s">
        <v>640</v>
      </c>
      <c r="F335" s="160" t="s">
        <v>641</v>
      </c>
      <c r="G335" s="161" t="s">
        <v>140</v>
      </c>
      <c r="H335" s="162">
        <v>4.927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0.02465</v>
      </c>
      <c r="T335" s="169">
        <f>S335*H335</f>
        <v>0.12145054999999998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186</v>
      </c>
      <c r="AT335" s="170" t="s">
        <v>137</v>
      </c>
      <c r="AU335" s="170" t="s">
        <v>142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142</v>
      </c>
      <c r="BK335" s="171">
        <f>ROUND(I335*H335,2)</f>
        <v>0</v>
      </c>
      <c r="BL335" s="17" t="s">
        <v>186</v>
      </c>
      <c r="BM335" s="170" t="s">
        <v>642</v>
      </c>
    </row>
    <row r="336" spans="2:51" s="15" customFormat="1" ht="12">
      <c r="B336" s="189"/>
      <c r="D336" s="173" t="s">
        <v>144</v>
      </c>
      <c r="E336" s="190" t="s">
        <v>1</v>
      </c>
      <c r="F336" s="191" t="s">
        <v>643</v>
      </c>
      <c r="H336" s="190" t="s">
        <v>1</v>
      </c>
      <c r="I336" s="192"/>
      <c r="L336" s="189"/>
      <c r="M336" s="193"/>
      <c r="N336" s="194"/>
      <c r="O336" s="194"/>
      <c r="P336" s="194"/>
      <c r="Q336" s="194"/>
      <c r="R336" s="194"/>
      <c r="S336" s="194"/>
      <c r="T336" s="195"/>
      <c r="AT336" s="190" t="s">
        <v>144</v>
      </c>
      <c r="AU336" s="190" t="s">
        <v>142</v>
      </c>
      <c r="AV336" s="15" t="s">
        <v>84</v>
      </c>
      <c r="AW336" s="15" t="s">
        <v>33</v>
      </c>
      <c r="AX336" s="15" t="s">
        <v>76</v>
      </c>
      <c r="AY336" s="190" t="s">
        <v>134</v>
      </c>
    </row>
    <row r="337" spans="2:51" s="13" customFormat="1" ht="12">
      <c r="B337" s="172"/>
      <c r="D337" s="173" t="s">
        <v>144</v>
      </c>
      <c r="E337" s="174" t="s">
        <v>1</v>
      </c>
      <c r="F337" s="175" t="s">
        <v>644</v>
      </c>
      <c r="H337" s="176">
        <v>4.927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144</v>
      </c>
      <c r="AU337" s="174" t="s">
        <v>142</v>
      </c>
      <c r="AV337" s="13" t="s">
        <v>142</v>
      </c>
      <c r="AW337" s="13" t="s">
        <v>33</v>
      </c>
      <c r="AX337" s="13" t="s">
        <v>76</v>
      </c>
      <c r="AY337" s="174" t="s">
        <v>134</v>
      </c>
    </row>
    <row r="338" spans="2:51" s="14" customFormat="1" ht="12">
      <c r="B338" s="181"/>
      <c r="D338" s="173" t="s">
        <v>144</v>
      </c>
      <c r="E338" s="182" t="s">
        <v>1</v>
      </c>
      <c r="F338" s="183" t="s">
        <v>153</v>
      </c>
      <c r="H338" s="184">
        <v>4.927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144</v>
      </c>
      <c r="AU338" s="182" t="s">
        <v>142</v>
      </c>
      <c r="AV338" s="14" t="s">
        <v>141</v>
      </c>
      <c r="AW338" s="14" t="s">
        <v>33</v>
      </c>
      <c r="AX338" s="14" t="s">
        <v>84</v>
      </c>
      <c r="AY338" s="182" t="s">
        <v>134</v>
      </c>
    </row>
    <row r="339" spans="1:65" s="2" customFormat="1" ht="21.75" customHeight="1">
      <c r="A339" s="32"/>
      <c r="B339" s="157"/>
      <c r="C339" s="158" t="s">
        <v>645</v>
      </c>
      <c r="D339" s="158" t="s">
        <v>137</v>
      </c>
      <c r="E339" s="159" t="s">
        <v>646</v>
      </c>
      <c r="F339" s="160" t="s">
        <v>647</v>
      </c>
      <c r="G339" s="161" t="s">
        <v>176</v>
      </c>
      <c r="H339" s="162">
        <v>2</v>
      </c>
      <c r="I339" s="163"/>
      <c r="J339" s="164">
        <f aca="true" t="shared" si="50" ref="J339:J349"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 aca="true" t="shared" si="51" ref="P339:P349">O339*H339</f>
        <v>0</v>
      </c>
      <c r="Q339" s="168">
        <v>0</v>
      </c>
      <c r="R339" s="168">
        <f aca="true" t="shared" si="52" ref="R339:R349">Q339*H339</f>
        <v>0</v>
      </c>
      <c r="S339" s="168">
        <v>0</v>
      </c>
      <c r="T339" s="169">
        <f aca="true" t="shared" si="53" ref="T339:T349"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186</v>
      </c>
      <c r="AT339" s="170" t="s">
        <v>137</v>
      </c>
      <c r="AU339" s="170" t="s">
        <v>142</v>
      </c>
      <c r="AY339" s="17" t="s">
        <v>134</v>
      </c>
      <c r="BE339" s="171">
        <f aca="true" t="shared" si="54" ref="BE339:BE349">IF(N339="základní",J339,0)</f>
        <v>0</v>
      </c>
      <c r="BF339" s="171">
        <f aca="true" t="shared" si="55" ref="BF339:BF349">IF(N339="snížená",J339,0)</f>
        <v>0</v>
      </c>
      <c r="BG339" s="171">
        <f aca="true" t="shared" si="56" ref="BG339:BG349">IF(N339="zákl. přenesená",J339,0)</f>
        <v>0</v>
      </c>
      <c r="BH339" s="171">
        <f aca="true" t="shared" si="57" ref="BH339:BH349">IF(N339="sníž. přenesená",J339,0)</f>
        <v>0</v>
      </c>
      <c r="BI339" s="171">
        <f aca="true" t="shared" si="58" ref="BI339:BI349">IF(N339="nulová",J339,0)</f>
        <v>0</v>
      </c>
      <c r="BJ339" s="17" t="s">
        <v>142</v>
      </c>
      <c r="BK339" s="171">
        <f aca="true" t="shared" si="59" ref="BK339:BK349">ROUND(I339*H339,2)</f>
        <v>0</v>
      </c>
      <c r="BL339" s="17" t="s">
        <v>186</v>
      </c>
      <c r="BM339" s="170" t="s">
        <v>648</v>
      </c>
    </row>
    <row r="340" spans="1:65" s="2" customFormat="1" ht="16.5" customHeight="1">
      <c r="A340" s="32"/>
      <c r="B340" s="157"/>
      <c r="C340" s="196" t="s">
        <v>649</v>
      </c>
      <c r="D340" s="196" t="s">
        <v>179</v>
      </c>
      <c r="E340" s="197" t="s">
        <v>650</v>
      </c>
      <c r="F340" s="198" t="s">
        <v>651</v>
      </c>
      <c r="G340" s="199" t="s">
        <v>176</v>
      </c>
      <c r="H340" s="200">
        <v>2</v>
      </c>
      <c r="I340" s="201"/>
      <c r="J340" s="202">
        <f t="shared" si="50"/>
        <v>0</v>
      </c>
      <c r="K340" s="203"/>
      <c r="L340" s="204"/>
      <c r="M340" s="205" t="s">
        <v>1</v>
      </c>
      <c r="N340" s="206" t="s">
        <v>42</v>
      </c>
      <c r="O340" s="58"/>
      <c r="P340" s="168">
        <f t="shared" si="51"/>
        <v>0</v>
      </c>
      <c r="Q340" s="168">
        <v>0.0155</v>
      </c>
      <c r="R340" s="168">
        <f t="shared" si="52"/>
        <v>0.031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273</v>
      </c>
      <c r="AT340" s="170" t="s">
        <v>179</v>
      </c>
      <c r="AU340" s="170" t="s">
        <v>142</v>
      </c>
      <c r="AY340" s="17" t="s">
        <v>134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142</v>
      </c>
      <c r="BK340" s="171">
        <f t="shared" si="59"/>
        <v>0</v>
      </c>
      <c r="BL340" s="17" t="s">
        <v>186</v>
      </c>
      <c r="BM340" s="170" t="s">
        <v>652</v>
      </c>
    </row>
    <row r="341" spans="1:65" s="2" customFormat="1" ht="21.75" customHeight="1">
      <c r="A341" s="32"/>
      <c r="B341" s="157"/>
      <c r="C341" s="196" t="s">
        <v>653</v>
      </c>
      <c r="D341" s="196" t="s">
        <v>179</v>
      </c>
      <c r="E341" s="197" t="s">
        <v>654</v>
      </c>
      <c r="F341" s="198" t="s">
        <v>655</v>
      </c>
      <c r="G341" s="199" t="s">
        <v>176</v>
      </c>
      <c r="H341" s="200">
        <v>2</v>
      </c>
      <c r="I341" s="201"/>
      <c r="J341" s="202">
        <f t="shared" si="50"/>
        <v>0</v>
      </c>
      <c r="K341" s="203"/>
      <c r="L341" s="204"/>
      <c r="M341" s="205" t="s">
        <v>1</v>
      </c>
      <c r="N341" s="206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273</v>
      </c>
      <c r="AT341" s="170" t="s">
        <v>179</v>
      </c>
      <c r="AU341" s="170" t="s">
        <v>142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142</v>
      </c>
      <c r="BK341" s="171">
        <f t="shared" si="59"/>
        <v>0</v>
      </c>
      <c r="BL341" s="17" t="s">
        <v>186</v>
      </c>
      <c r="BM341" s="170" t="s">
        <v>656</v>
      </c>
    </row>
    <row r="342" spans="1:65" s="2" customFormat="1" ht="16.5" customHeight="1">
      <c r="A342" s="32"/>
      <c r="B342" s="157"/>
      <c r="C342" s="158" t="s">
        <v>657</v>
      </c>
      <c r="D342" s="158" t="s">
        <v>137</v>
      </c>
      <c r="E342" s="159" t="s">
        <v>658</v>
      </c>
      <c r="F342" s="160" t="s">
        <v>659</v>
      </c>
      <c r="G342" s="161" t="s">
        <v>176</v>
      </c>
      <c r="H342" s="162">
        <v>2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186</v>
      </c>
      <c r="AT342" s="170" t="s">
        <v>137</v>
      </c>
      <c r="AU342" s="170" t="s">
        <v>142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142</v>
      </c>
      <c r="BK342" s="171">
        <f t="shared" si="59"/>
        <v>0</v>
      </c>
      <c r="BL342" s="17" t="s">
        <v>186</v>
      </c>
      <c r="BM342" s="170" t="s">
        <v>660</v>
      </c>
    </row>
    <row r="343" spans="1:65" s="2" customFormat="1" ht="16.5" customHeight="1">
      <c r="A343" s="32"/>
      <c r="B343" s="157"/>
      <c r="C343" s="196" t="s">
        <v>661</v>
      </c>
      <c r="D343" s="196" t="s">
        <v>179</v>
      </c>
      <c r="E343" s="197" t="s">
        <v>662</v>
      </c>
      <c r="F343" s="198" t="s">
        <v>839</v>
      </c>
      <c r="G343" s="199" t="s">
        <v>176</v>
      </c>
      <c r="H343" s="200">
        <v>2</v>
      </c>
      <c r="I343" s="201"/>
      <c r="J343" s="202">
        <f t="shared" si="50"/>
        <v>0</v>
      </c>
      <c r="K343" s="203"/>
      <c r="L343" s="204"/>
      <c r="M343" s="205" t="s">
        <v>1</v>
      </c>
      <c r="N343" s="206" t="s">
        <v>42</v>
      </c>
      <c r="O343" s="58"/>
      <c r="P343" s="168">
        <f t="shared" si="51"/>
        <v>0</v>
      </c>
      <c r="Q343" s="168">
        <v>0.00045</v>
      </c>
      <c r="R343" s="168">
        <f t="shared" si="52"/>
        <v>0.0009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273</v>
      </c>
      <c r="AT343" s="170" t="s">
        <v>179</v>
      </c>
      <c r="AU343" s="170" t="s">
        <v>142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142</v>
      </c>
      <c r="BK343" s="171">
        <f t="shared" si="59"/>
        <v>0</v>
      </c>
      <c r="BL343" s="17" t="s">
        <v>186</v>
      </c>
      <c r="BM343" s="170" t="s">
        <v>663</v>
      </c>
    </row>
    <row r="344" spans="1:65" s="2" customFormat="1" ht="21.75" customHeight="1">
      <c r="A344" s="32"/>
      <c r="B344" s="157"/>
      <c r="C344" s="158" t="s">
        <v>664</v>
      </c>
      <c r="D344" s="158" t="s">
        <v>137</v>
      </c>
      <c r="E344" s="159" t="s">
        <v>665</v>
      </c>
      <c r="F344" s="160" t="s">
        <v>666</v>
      </c>
      <c r="G344" s="161" t="s">
        <v>176</v>
      </c>
      <c r="H344" s="162">
        <v>2</v>
      </c>
      <c r="I344" s="163"/>
      <c r="J344" s="164">
        <f t="shared" si="50"/>
        <v>0</v>
      </c>
      <c r="K344" s="165"/>
      <c r="L344" s="33"/>
      <c r="M344" s="166" t="s">
        <v>1</v>
      </c>
      <c r="N344" s="167" t="s">
        <v>42</v>
      </c>
      <c r="O344" s="58"/>
      <c r="P344" s="168">
        <f t="shared" si="51"/>
        <v>0</v>
      </c>
      <c r="Q344" s="168">
        <v>0</v>
      </c>
      <c r="R344" s="168">
        <f t="shared" si="52"/>
        <v>0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186</v>
      </c>
      <c r="AT344" s="170" t="s">
        <v>137</v>
      </c>
      <c r="AU344" s="170" t="s">
        <v>142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142</v>
      </c>
      <c r="BK344" s="171">
        <f t="shared" si="59"/>
        <v>0</v>
      </c>
      <c r="BL344" s="17" t="s">
        <v>186</v>
      </c>
      <c r="BM344" s="170" t="s">
        <v>667</v>
      </c>
    </row>
    <row r="345" spans="1:65" s="2" customFormat="1" ht="17.25" customHeight="1">
      <c r="A345" s="32"/>
      <c r="B345" s="157"/>
      <c r="C345" s="196" t="s">
        <v>668</v>
      </c>
      <c r="D345" s="196" t="s">
        <v>179</v>
      </c>
      <c r="E345" s="197" t="s">
        <v>669</v>
      </c>
      <c r="F345" s="198" t="s">
        <v>670</v>
      </c>
      <c r="G345" s="199" t="s">
        <v>176</v>
      </c>
      <c r="H345" s="200">
        <v>2</v>
      </c>
      <c r="I345" s="201"/>
      <c r="J345" s="202">
        <f t="shared" si="50"/>
        <v>0</v>
      </c>
      <c r="K345" s="203"/>
      <c r="L345" s="204"/>
      <c r="M345" s="205" t="s">
        <v>1</v>
      </c>
      <c r="N345" s="206" t="s">
        <v>42</v>
      </c>
      <c r="O345" s="58"/>
      <c r="P345" s="168">
        <f t="shared" si="51"/>
        <v>0</v>
      </c>
      <c r="Q345" s="168">
        <v>0.00135</v>
      </c>
      <c r="R345" s="168">
        <f t="shared" si="52"/>
        <v>0.0027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273</v>
      </c>
      <c r="AT345" s="170" t="s">
        <v>179</v>
      </c>
      <c r="AU345" s="170" t="s">
        <v>142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142</v>
      </c>
      <c r="BK345" s="171">
        <f t="shared" si="59"/>
        <v>0</v>
      </c>
      <c r="BL345" s="17" t="s">
        <v>186</v>
      </c>
      <c r="BM345" s="170" t="s">
        <v>671</v>
      </c>
    </row>
    <row r="346" spans="1:65" s="2" customFormat="1" ht="21.75" customHeight="1">
      <c r="A346" s="32"/>
      <c r="B346" s="157"/>
      <c r="C346" s="158" t="s">
        <v>672</v>
      </c>
      <c r="D346" s="158" t="s">
        <v>137</v>
      </c>
      <c r="E346" s="159" t="s">
        <v>673</v>
      </c>
      <c r="F346" s="160" t="s">
        <v>674</v>
      </c>
      <c r="G346" s="161" t="s">
        <v>219</v>
      </c>
      <c r="H346" s="162">
        <v>0.037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186</v>
      </c>
      <c r="AT346" s="170" t="s">
        <v>137</v>
      </c>
      <c r="AU346" s="170" t="s">
        <v>142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142</v>
      </c>
      <c r="BK346" s="171">
        <f t="shared" si="59"/>
        <v>0</v>
      </c>
      <c r="BL346" s="17" t="s">
        <v>186</v>
      </c>
      <c r="BM346" s="170" t="s">
        <v>675</v>
      </c>
    </row>
    <row r="347" spans="1:65" s="2" customFormat="1" ht="21.75" customHeight="1">
      <c r="A347" s="32"/>
      <c r="B347" s="157"/>
      <c r="C347" s="158" t="s">
        <v>676</v>
      </c>
      <c r="D347" s="158" t="s">
        <v>137</v>
      </c>
      <c r="E347" s="159" t="s">
        <v>677</v>
      </c>
      <c r="F347" s="160" t="s">
        <v>678</v>
      </c>
      <c r="G347" s="161" t="s">
        <v>219</v>
      </c>
      <c r="H347" s="162">
        <v>0.037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186</v>
      </c>
      <c r="AT347" s="170" t="s">
        <v>137</v>
      </c>
      <c r="AU347" s="170" t="s">
        <v>142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142</v>
      </c>
      <c r="BK347" s="171">
        <f t="shared" si="59"/>
        <v>0</v>
      </c>
      <c r="BL347" s="17" t="s">
        <v>186</v>
      </c>
      <c r="BM347" s="170" t="s">
        <v>679</v>
      </c>
    </row>
    <row r="348" spans="1:65" s="2" customFormat="1" ht="21.75" customHeight="1">
      <c r="A348" s="32"/>
      <c r="B348" s="157"/>
      <c r="C348" s="158" t="s">
        <v>680</v>
      </c>
      <c r="D348" s="158" t="s">
        <v>137</v>
      </c>
      <c r="E348" s="159" t="s">
        <v>681</v>
      </c>
      <c r="F348" s="160" t="s">
        <v>682</v>
      </c>
      <c r="G348" s="161" t="s">
        <v>469</v>
      </c>
      <c r="H348" s="162">
        <v>1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186</v>
      </c>
      <c r="AT348" s="170" t="s">
        <v>137</v>
      </c>
      <c r="AU348" s="170" t="s">
        <v>142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142</v>
      </c>
      <c r="BK348" s="171">
        <f t="shared" si="59"/>
        <v>0</v>
      </c>
      <c r="BL348" s="17" t="s">
        <v>186</v>
      </c>
      <c r="BM348" s="170" t="s">
        <v>683</v>
      </c>
    </row>
    <row r="349" spans="1:65" s="2" customFormat="1" ht="21.75" customHeight="1">
      <c r="A349" s="32"/>
      <c r="B349" s="157"/>
      <c r="C349" s="158" t="s">
        <v>684</v>
      </c>
      <c r="D349" s="158" t="s">
        <v>137</v>
      </c>
      <c r="E349" s="159" t="s">
        <v>685</v>
      </c>
      <c r="F349" s="160" t="s">
        <v>686</v>
      </c>
      <c r="G349" s="161" t="s">
        <v>469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186</v>
      </c>
      <c r="AT349" s="170" t="s">
        <v>137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186</v>
      </c>
      <c r="BM349" s="170" t="s">
        <v>687</v>
      </c>
    </row>
    <row r="350" spans="2:63" s="12" customFormat="1" ht="22.9" customHeight="1">
      <c r="B350" s="144"/>
      <c r="D350" s="145" t="s">
        <v>75</v>
      </c>
      <c r="E350" s="155" t="s">
        <v>688</v>
      </c>
      <c r="F350" s="155" t="s">
        <v>689</v>
      </c>
      <c r="I350" s="147"/>
      <c r="J350" s="156">
        <f>BK350</f>
        <v>0</v>
      </c>
      <c r="L350" s="144"/>
      <c r="M350" s="149"/>
      <c r="N350" s="150"/>
      <c r="O350" s="150"/>
      <c r="P350" s="151">
        <f>SUM(P351:P360)</f>
        <v>0</v>
      </c>
      <c r="Q350" s="150"/>
      <c r="R350" s="151">
        <f>SUM(R351:R360)</f>
        <v>0.23641890999999998</v>
      </c>
      <c r="S350" s="150"/>
      <c r="T350" s="152">
        <f>SUM(T351:T360)</f>
        <v>0</v>
      </c>
      <c r="AR350" s="145" t="s">
        <v>142</v>
      </c>
      <c r="AT350" s="153" t="s">
        <v>75</v>
      </c>
      <c r="AU350" s="153" t="s">
        <v>84</v>
      </c>
      <c r="AY350" s="145" t="s">
        <v>134</v>
      </c>
      <c r="BK350" s="154">
        <f>SUM(BK351:BK360)</f>
        <v>0</v>
      </c>
    </row>
    <row r="351" spans="1:65" s="2" customFormat="1" ht="21.75" customHeight="1">
      <c r="A351" s="32"/>
      <c r="B351" s="157"/>
      <c r="C351" s="158" t="s">
        <v>690</v>
      </c>
      <c r="D351" s="158" t="s">
        <v>137</v>
      </c>
      <c r="E351" s="159" t="s">
        <v>691</v>
      </c>
      <c r="F351" s="160" t="s">
        <v>692</v>
      </c>
      <c r="G351" s="161" t="s">
        <v>140</v>
      </c>
      <c r="H351" s="162">
        <v>3.863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0.03767</v>
      </c>
      <c r="R351" s="168">
        <f>Q351*H351</f>
        <v>0.14551921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186</v>
      </c>
      <c r="AT351" s="170" t="s">
        <v>137</v>
      </c>
      <c r="AU351" s="170" t="s">
        <v>142</v>
      </c>
      <c r="AY351" s="17" t="s">
        <v>134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142</v>
      </c>
      <c r="BK351" s="171">
        <f>ROUND(I351*H351,2)</f>
        <v>0</v>
      </c>
      <c r="BL351" s="17" t="s">
        <v>186</v>
      </c>
      <c r="BM351" s="170" t="s">
        <v>693</v>
      </c>
    </row>
    <row r="352" spans="2:51" s="13" customFormat="1" ht="12">
      <c r="B352" s="172"/>
      <c r="D352" s="173" t="s">
        <v>144</v>
      </c>
      <c r="E352" s="174" t="s">
        <v>1</v>
      </c>
      <c r="F352" s="175" t="s">
        <v>259</v>
      </c>
      <c r="H352" s="176">
        <v>2.87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144</v>
      </c>
      <c r="AU352" s="174" t="s">
        <v>142</v>
      </c>
      <c r="AV352" s="13" t="s">
        <v>142</v>
      </c>
      <c r="AW352" s="13" t="s">
        <v>33</v>
      </c>
      <c r="AX352" s="13" t="s">
        <v>76</v>
      </c>
      <c r="AY352" s="174" t="s">
        <v>134</v>
      </c>
    </row>
    <row r="353" spans="2:51" s="13" customFormat="1" ht="12">
      <c r="B353" s="172"/>
      <c r="D353" s="173" t="s">
        <v>144</v>
      </c>
      <c r="E353" s="174" t="s">
        <v>1</v>
      </c>
      <c r="F353" s="175" t="s">
        <v>172</v>
      </c>
      <c r="H353" s="176">
        <v>0.993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144</v>
      </c>
      <c r="AU353" s="174" t="s">
        <v>142</v>
      </c>
      <c r="AV353" s="13" t="s">
        <v>142</v>
      </c>
      <c r="AW353" s="13" t="s">
        <v>33</v>
      </c>
      <c r="AX353" s="13" t="s">
        <v>76</v>
      </c>
      <c r="AY353" s="174" t="s">
        <v>134</v>
      </c>
    </row>
    <row r="354" spans="2:51" s="14" customFormat="1" ht="12">
      <c r="B354" s="181"/>
      <c r="D354" s="173" t="s">
        <v>144</v>
      </c>
      <c r="E354" s="182" t="s">
        <v>1</v>
      </c>
      <c r="F354" s="183" t="s">
        <v>153</v>
      </c>
      <c r="H354" s="184">
        <v>3.863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2" t="s">
        <v>144</v>
      </c>
      <c r="AU354" s="182" t="s">
        <v>142</v>
      </c>
      <c r="AV354" s="14" t="s">
        <v>141</v>
      </c>
      <c r="AW354" s="14" t="s">
        <v>33</v>
      </c>
      <c r="AX354" s="14" t="s">
        <v>84</v>
      </c>
      <c r="AY354" s="182" t="s">
        <v>134</v>
      </c>
    </row>
    <row r="355" spans="1:65" s="2" customFormat="1" ht="16.5" customHeight="1">
      <c r="A355" s="32"/>
      <c r="B355" s="157"/>
      <c r="C355" s="158" t="s">
        <v>694</v>
      </c>
      <c r="D355" s="158" t="s">
        <v>137</v>
      </c>
      <c r="E355" s="159" t="s">
        <v>695</v>
      </c>
      <c r="F355" s="160" t="s">
        <v>696</v>
      </c>
      <c r="G355" s="161" t="s">
        <v>140</v>
      </c>
      <c r="H355" s="162">
        <v>3.863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0.0003</v>
      </c>
      <c r="R355" s="168">
        <f>Q355*H355</f>
        <v>0.0011588999999999998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186</v>
      </c>
      <c r="AT355" s="170" t="s">
        <v>137</v>
      </c>
      <c r="AU355" s="170" t="s">
        <v>142</v>
      </c>
      <c r="AY355" s="17" t="s">
        <v>134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142</v>
      </c>
      <c r="BK355" s="171">
        <f>ROUND(I355*H355,2)</f>
        <v>0</v>
      </c>
      <c r="BL355" s="17" t="s">
        <v>186</v>
      </c>
      <c r="BM355" s="170" t="s">
        <v>697</v>
      </c>
    </row>
    <row r="356" spans="1:65" s="2" customFormat="1" ht="16.5" customHeight="1">
      <c r="A356" s="32"/>
      <c r="B356" s="157"/>
      <c r="C356" s="196" t="s">
        <v>698</v>
      </c>
      <c r="D356" s="196" t="s">
        <v>179</v>
      </c>
      <c r="E356" s="197" t="s">
        <v>699</v>
      </c>
      <c r="F356" s="198" t="s">
        <v>700</v>
      </c>
      <c r="G356" s="199" t="s">
        <v>140</v>
      </c>
      <c r="H356" s="200">
        <v>4.674</v>
      </c>
      <c r="I356" s="201"/>
      <c r="J356" s="202">
        <f>ROUND(I356*H356,2)</f>
        <v>0</v>
      </c>
      <c r="K356" s="203"/>
      <c r="L356" s="204"/>
      <c r="M356" s="205" t="s">
        <v>1</v>
      </c>
      <c r="N356" s="206" t="s">
        <v>42</v>
      </c>
      <c r="O356" s="58"/>
      <c r="P356" s="168">
        <f>O356*H356</f>
        <v>0</v>
      </c>
      <c r="Q356" s="168">
        <v>0.0192</v>
      </c>
      <c r="R356" s="168">
        <f>Q356*H356</f>
        <v>0.0897408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273</v>
      </c>
      <c r="AT356" s="170" t="s">
        <v>179</v>
      </c>
      <c r="AU356" s="170" t="s">
        <v>142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142</v>
      </c>
      <c r="BK356" s="171">
        <f>ROUND(I356*H356,2)</f>
        <v>0</v>
      </c>
      <c r="BL356" s="17" t="s">
        <v>186</v>
      </c>
      <c r="BM356" s="170" t="s">
        <v>701</v>
      </c>
    </row>
    <row r="357" spans="2:51" s="13" customFormat="1" ht="12">
      <c r="B357" s="172"/>
      <c r="D357" s="173" t="s">
        <v>144</v>
      </c>
      <c r="E357" s="174" t="s">
        <v>1</v>
      </c>
      <c r="F357" s="175" t="s">
        <v>702</v>
      </c>
      <c r="H357" s="176">
        <v>4.249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142</v>
      </c>
      <c r="AV357" s="13" t="s">
        <v>142</v>
      </c>
      <c r="AW357" s="13" t="s">
        <v>33</v>
      </c>
      <c r="AX357" s="13" t="s">
        <v>84</v>
      </c>
      <c r="AY357" s="174" t="s">
        <v>134</v>
      </c>
    </row>
    <row r="358" spans="2:51" s="13" customFormat="1" ht="12">
      <c r="B358" s="172"/>
      <c r="D358" s="173" t="s">
        <v>144</v>
      </c>
      <c r="F358" s="175" t="s">
        <v>703</v>
      </c>
      <c r="H358" s="176">
        <v>4.674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142</v>
      </c>
      <c r="AV358" s="13" t="s">
        <v>142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704</v>
      </c>
      <c r="D359" s="158" t="s">
        <v>137</v>
      </c>
      <c r="E359" s="159" t="s">
        <v>705</v>
      </c>
      <c r="F359" s="160" t="s">
        <v>706</v>
      </c>
      <c r="G359" s="161" t="s">
        <v>219</v>
      </c>
      <c r="H359" s="162">
        <v>0.236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186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186</v>
      </c>
      <c r="BM359" s="170" t="s">
        <v>707</v>
      </c>
    </row>
    <row r="360" spans="1:65" s="2" customFormat="1" ht="21.75" customHeight="1">
      <c r="A360" s="32"/>
      <c r="B360" s="157"/>
      <c r="C360" s="158" t="s">
        <v>708</v>
      </c>
      <c r="D360" s="158" t="s">
        <v>137</v>
      </c>
      <c r="E360" s="159" t="s">
        <v>709</v>
      </c>
      <c r="F360" s="160" t="s">
        <v>710</v>
      </c>
      <c r="G360" s="161" t="s">
        <v>219</v>
      </c>
      <c r="H360" s="162">
        <v>0.236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186</v>
      </c>
      <c r="AT360" s="170" t="s">
        <v>137</v>
      </c>
      <c r="AU360" s="170" t="s">
        <v>142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186</v>
      </c>
      <c r="BM360" s="170" t="s">
        <v>711</v>
      </c>
    </row>
    <row r="361" spans="2:63" s="12" customFormat="1" ht="22.9" customHeight="1">
      <c r="B361" s="144"/>
      <c r="D361" s="145" t="s">
        <v>75</v>
      </c>
      <c r="E361" s="155" t="s">
        <v>712</v>
      </c>
      <c r="F361" s="155" t="s">
        <v>713</v>
      </c>
      <c r="I361" s="147"/>
      <c r="J361" s="156">
        <f>BK361</f>
        <v>0</v>
      </c>
      <c r="L361" s="144"/>
      <c r="M361" s="149"/>
      <c r="N361" s="150"/>
      <c r="O361" s="150"/>
      <c r="P361" s="151">
        <f>SUM(P368:P373)</f>
        <v>0</v>
      </c>
      <c r="Q361" s="150"/>
      <c r="R361" s="151">
        <f>SUM(R368:R373)</f>
        <v>0.00123638</v>
      </c>
      <c r="S361" s="150"/>
      <c r="T361" s="152">
        <f>SUM(T368:T373)</f>
        <v>0</v>
      </c>
      <c r="AR361" s="145" t="s">
        <v>142</v>
      </c>
      <c r="AT361" s="153" t="s">
        <v>75</v>
      </c>
      <c r="AU361" s="153" t="s">
        <v>84</v>
      </c>
      <c r="AY361" s="145" t="s">
        <v>134</v>
      </c>
      <c r="BK361" s="154">
        <f>SUM(BK368:BK373)</f>
        <v>0</v>
      </c>
    </row>
    <row r="362" spans="1:65" s="2" customFormat="1" ht="21.75" customHeight="1">
      <c r="A362" s="212"/>
      <c r="B362" s="157"/>
      <c r="C362" s="158" t="s">
        <v>830</v>
      </c>
      <c r="D362" s="158" t="s">
        <v>137</v>
      </c>
      <c r="E362" s="159" t="s">
        <v>831</v>
      </c>
      <c r="F362" s="160" t="s">
        <v>832</v>
      </c>
      <c r="G362" s="161" t="s">
        <v>140</v>
      </c>
      <c r="H362" s="162">
        <v>5.854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0.003</v>
      </c>
      <c r="T362" s="169">
        <f>S362*H362</f>
        <v>0.017562</v>
      </c>
      <c r="U362" s="21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2"/>
      <c r="AR362" s="170" t="s">
        <v>186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186</v>
      </c>
      <c r="BM362" s="170" t="s">
        <v>833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834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835</v>
      </c>
      <c r="H364" s="176">
        <v>1.011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836</v>
      </c>
      <c r="H365" s="176">
        <v>2.848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3" customFormat="1" ht="12">
      <c r="B366" s="172"/>
      <c r="D366" s="173" t="s">
        <v>144</v>
      </c>
      <c r="E366" s="174" t="s">
        <v>1</v>
      </c>
      <c r="F366" s="175" t="s">
        <v>837</v>
      </c>
      <c r="H366" s="176">
        <v>1.995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144</v>
      </c>
      <c r="AU366" s="174" t="s">
        <v>142</v>
      </c>
      <c r="AV366" s="13" t="s">
        <v>142</v>
      </c>
      <c r="AW366" s="13" t="s">
        <v>33</v>
      </c>
      <c r="AX366" s="13" t="s">
        <v>76</v>
      </c>
      <c r="AY366" s="174" t="s">
        <v>134</v>
      </c>
    </row>
    <row r="367" spans="2:51" s="14" customFormat="1" ht="12">
      <c r="B367" s="181"/>
      <c r="D367" s="173" t="s">
        <v>144</v>
      </c>
      <c r="E367" s="182" t="s">
        <v>1</v>
      </c>
      <c r="F367" s="183" t="s">
        <v>153</v>
      </c>
      <c r="H367" s="184">
        <v>5.854</v>
      </c>
      <c r="I367" s="185"/>
      <c r="L367" s="181"/>
      <c r="M367" s="186"/>
      <c r="N367" s="187"/>
      <c r="O367" s="187"/>
      <c r="P367" s="187"/>
      <c r="Q367" s="187"/>
      <c r="R367" s="187"/>
      <c r="S367" s="187"/>
      <c r="T367" s="188"/>
      <c r="AT367" s="182" t="s">
        <v>144</v>
      </c>
      <c r="AU367" s="182" t="s">
        <v>142</v>
      </c>
      <c r="AV367" s="14" t="s">
        <v>141</v>
      </c>
      <c r="AW367" s="14" t="s">
        <v>33</v>
      </c>
      <c r="AX367" s="14" t="s">
        <v>84</v>
      </c>
      <c r="AY367" s="182" t="s">
        <v>134</v>
      </c>
    </row>
    <row r="368" spans="1:65" s="2" customFormat="1" ht="16.5" customHeight="1">
      <c r="A368" s="32"/>
      <c r="B368" s="157"/>
      <c r="C368" s="158" t="s">
        <v>714</v>
      </c>
      <c r="D368" s="158" t="s">
        <v>137</v>
      </c>
      <c r="E368" s="159" t="s">
        <v>715</v>
      </c>
      <c r="F368" s="160" t="s">
        <v>716</v>
      </c>
      <c r="G368" s="161" t="s">
        <v>284</v>
      </c>
      <c r="H368" s="162">
        <v>4.64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1E-05</v>
      </c>
      <c r="R368" s="168">
        <f>Q368*H368</f>
        <v>4.64E-05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186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186</v>
      </c>
      <c r="BM368" s="170" t="s">
        <v>717</v>
      </c>
    </row>
    <row r="369" spans="2:51" s="13" customFormat="1" ht="12">
      <c r="B369" s="172"/>
      <c r="D369" s="173" t="s">
        <v>144</v>
      </c>
      <c r="E369" s="174" t="s">
        <v>1</v>
      </c>
      <c r="F369" s="175" t="s">
        <v>718</v>
      </c>
      <c r="H369" s="176">
        <v>4.64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142</v>
      </c>
      <c r="AV369" s="13" t="s">
        <v>142</v>
      </c>
      <c r="AW369" s="13" t="s">
        <v>33</v>
      </c>
      <c r="AX369" s="13" t="s">
        <v>84</v>
      </c>
      <c r="AY369" s="174" t="s">
        <v>134</v>
      </c>
    </row>
    <row r="370" spans="1:65" s="2" customFormat="1" ht="16.5" customHeight="1">
      <c r="A370" s="32"/>
      <c r="B370" s="157"/>
      <c r="C370" s="196" t="s">
        <v>719</v>
      </c>
      <c r="D370" s="196" t="s">
        <v>179</v>
      </c>
      <c r="E370" s="197" t="s">
        <v>720</v>
      </c>
      <c r="F370" s="198" t="s">
        <v>721</v>
      </c>
      <c r="G370" s="199" t="s">
        <v>284</v>
      </c>
      <c r="H370" s="200">
        <v>5.409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0.00022</v>
      </c>
      <c r="R370" s="168">
        <f>Q370*H370</f>
        <v>0.00118998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273</v>
      </c>
      <c r="AT370" s="170" t="s">
        <v>179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186</v>
      </c>
      <c r="BM370" s="170" t="s">
        <v>722</v>
      </c>
    </row>
    <row r="371" spans="2:51" s="13" customFormat="1" ht="12">
      <c r="B371" s="172"/>
      <c r="D371" s="173" t="s">
        <v>144</v>
      </c>
      <c r="F371" s="175" t="s">
        <v>723</v>
      </c>
      <c r="H371" s="176">
        <v>5.409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144</v>
      </c>
      <c r="AU371" s="174" t="s">
        <v>142</v>
      </c>
      <c r="AV371" s="13" t="s">
        <v>142</v>
      </c>
      <c r="AW371" s="13" t="s">
        <v>3</v>
      </c>
      <c r="AX371" s="13" t="s">
        <v>84</v>
      </c>
      <c r="AY371" s="174" t="s">
        <v>134</v>
      </c>
    </row>
    <row r="372" spans="1:65" s="2" customFormat="1" ht="21.75" customHeight="1">
      <c r="A372" s="32"/>
      <c r="B372" s="157"/>
      <c r="C372" s="158" t="s">
        <v>724</v>
      </c>
      <c r="D372" s="158" t="s">
        <v>137</v>
      </c>
      <c r="E372" s="159" t="s">
        <v>725</v>
      </c>
      <c r="F372" s="160" t="s">
        <v>726</v>
      </c>
      <c r="G372" s="161" t="s">
        <v>219</v>
      </c>
      <c r="H372" s="162">
        <v>0.001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186</v>
      </c>
      <c r="AT372" s="170" t="s">
        <v>137</v>
      </c>
      <c r="AU372" s="170" t="s">
        <v>142</v>
      </c>
      <c r="AY372" s="17" t="s">
        <v>134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142</v>
      </c>
      <c r="BK372" s="171">
        <f>ROUND(I372*H372,2)</f>
        <v>0</v>
      </c>
      <c r="BL372" s="17" t="s">
        <v>186</v>
      </c>
      <c r="BM372" s="170" t="s">
        <v>727</v>
      </c>
    </row>
    <row r="373" spans="1:65" s="2" customFormat="1" ht="21.75" customHeight="1">
      <c r="A373" s="32"/>
      <c r="B373" s="157"/>
      <c r="C373" s="158" t="s">
        <v>728</v>
      </c>
      <c r="D373" s="158" t="s">
        <v>137</v>
      </c>
      <c r="E373" s="159" t="s">
        <v>729</v>
      </c>
      <c r="F373" s="160" t="s">
        <v>730</v>
      </c>
      <c r="G373" s="161" t="s">
        <v>219</v>
      </c>
      <c r="H373" s="162">
        <v>0.001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186</v>
      </c>
      <c r="AT373" s="170" t="s">
        <v>137</v>
      </c>
      <c r="AU373" s="170" t="s">
        <v>142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142</v>
      </c>
      <c r="BK373" s="171">
        <f>ROUND(I373*H373,2)</f>
        <v>0</v>
      </c>
      <c r="BL373" s="17" t="s">
        <v>186</v>
      </c>
      <c r="BM373" s="170" t="s">
        <v>731</v>
      </c>
    </row>
    <row r="374" spans="2:63" s="12" customFormat="1" ht="22.9" customHeight="1">
      <c r="B374" s="144"/>
      <c r="D374" s="145" t="s">
        <v>75</v>
      </c>
      <c r="E374" s="155" t="s">
        <v>732</v>
      </c>
      <c r="F374" s="155" t="s">
        <v>733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SUM(P375:P380)</f>
        <v>0</v>
      </c>
      <c r="Q374" s="150"/>
      <c r="R374" s="151">
        <f>SUM(R375:R380)</f>
        <v>0.408766</v>
      </c>
      <c r="S374" s="150"/>
      <c r="T374" s="152">
        <f>SUM(T375:T380)</f>
        <v>0</v>
      </c>
      <c r="AR374" s="145" t="s">
        <v>142</v>
      </c>
      <c r="AT374" s="153" t="s">
        <v>75</v>
      </c>
      <c r="AU374" s="153" t="s">
        <v>84</v>
      </c>
      <c r="AY374" s="145" t="s">
        <v>134</v>
      </c>
      <c r="BK374" s="154">
        <f>SUM(BK375:BK380)</f>
        <v>0</v>
      </c>
    </row>
    <row r="375" spans="1:65" s="2" customFormat="1" ht="21.75" customHeight="1">
      <c r="A375" s="32"/>
      <c r="B375" s="157"/>
      <c r="C375" s="196" t="s">
        <v>734</v>
      </c>
      <c r="D375" s="196" t="s">
        <v>179</v>
      </c>
      <c r="E375" s="197" t="s">
        <v>735</v>
      </c>
      <c r="F375" s="198" t="s">
        <v>736</v>
      </c>
      <c r="G375" s="199" t="s">
        <v>140</v>
      </c>
      <c r="H375" s="200">
        <v>25.916</v>
      </c>
      <c r="I375" s="201"/>
      <c r="J375" s="202">
        <f>ROUND(I375*H375,2)</f>
        <v>0</v>
      </c>
      <c r="K375" s="203"/>
      <c r="L375" s="204"/>
      <c r="M375" s="205" t="s">
        <v>1</v>
      </c>
      <c r="N375" s="206" t="s">
        <v>42</v>
      </c>
      <c r="O375" s="58"/>
      <c r="P375" s="168">
        <f>O375*H375</f>
        <v>0</v>
      </c>
      <c r="Q375" s="168">
        <v>0.0155</v>
      </c>
      <c r="R375" s="168">
        <f>Q375*H375</f>
        <v>0.401698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273</v>
      </c>
      <c r="AT375" s="170" t="s">
        <v>179</v>
      </c>
      <c r="AU375" s="170" t="s">
        <v>142</v>
      </c>
      <c r="AY375" s="17" t="s">
        <v>134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142</v>
      </c>
      <c r="BK375" s="171">
        <f>ROUND(I375*H375,2)</f>
        <v>0</v>
      </c>
      <c r="BL375" s="17" t="s">
        <v>186</v>
      </c>
      <c r="BM375" s="170" t="s">
        <v>737</v>
      </c>
    </row>
    <row r="376" spans="2:51" s="13" customFormat="1" ht="12">
      <c r="B376" s="172"/>
      <c r="D376" s="173" t="s">
        <v>144</v>
      </c>
      <c r="E376" s="174" t="s">
        <v>1</v>
      </c>
      <c r="F376" s="175" t="s">
        <v>738</v>
      </c>
      <c r="H376" s="176">
        <v>25.916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142</v>
      </c>
      <c r="AV376" s="13" t="s">
        <v>142</v>
      </c>
      <c r="AW376" s="13" t="s">
        <v>33</v>
      </c>
      <c r="AX376" s="13" t="s">
        <v>84</v>
      </c>
      <c r="AY376" s="174" t="s">
        <v>134</v>
      </c>
    </row>
    <row r="377" spans="1:65" s="2" customFormat="1" ht="16.5" customHeight="1">
      <c r="A377" s="32"/>
      <c r="B377" s="157"/>
      <c r="C377" s="158" t="s">
        <v>739</v>
      </c>
      <c r="D377" s="158" t="s">
        <v>137</v>
      </c>
      <c r="E377" s="159" t="s">
        <v>740</v>
      </c>
      <c r="F377" s="160" t="s">
        <v>741</v>
      </c>
      <c r="G377" s="161" t="s">
        <v>140</v>
      </c>
      <c r="H377" s="162">
        <v>23.56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0.0003</v>
      </c>
      <c r="R377" s="168">
        <f>Q377*H377</f>
        <v>0.007067999999999999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186</v>
      </c>
      <c r="AT377" s="170" t="s">
        <v>137</v>
      </c>
      <c r="AU377" s="170" t="s">
        <v>142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142</v>
      </c>
      <c r="BK377" s="171">
        <f>ROUND(I377*H377,2)</f>
        <v>0</v>
      </c>
      <c r="BL377" s="17" t="s">
        <v>186</v>
      </c>
      <c r="BM377" s="170" t="s">
        <v>742</v>
      </c>
    </row>
    <row r="378" spans="1:65" s="2" customFormat="1" ht="21.75" customHeight="1">
      <c r="A378" s="32"/>
      <c r="B378" s="157"/>
      <c r="C378" s="158" t="s">
        <v>743</v>
      </c>
      <c r="D378" s="158" t="s">
        <v>137</v>
      </c>
      <c r="E378" s="159" t="s">
        <v>744</v>
      </c>
      <c r="F378" s="160" t="s">
        <v>745</v>
      </c>
      <c r="G378" s="161" t="s">
        <v>219</v>
      </c>
      <c r="H378" s="162">
        <v>1.205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</v>
      </c>
      <c r="R378" s="168">
        <f>Q378*H378</f>
        <v>0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186</v>
      </c>
      <c r="AT378" s="170" t="s">
        <v>137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186</v>
      </c>
      <c r="BM378" s="170" t="s">
        <v>746</v>
      </c>
    </row>
    <row r="379" spans="1:65" s="2" customFormat="1" ht="21.75" customHeight="1">
      <c r="A379" s="32"/>
      <c r="B379" s="157"/>
      <c r="C379" s="158" t="s">
        <v>747</v>
      </c>
      <c r="D379" s="158" t="s">
        <v>137</v>
      </c>
      <c r="E379" s="159" t="s">
        <v>748</v>
      </c>
      <c r="F379" s="160" t="s">
        <v>749</v>
      </c>
      <c r="G379" s="161" t="s">
        <v>219</v>
      </c>
      <c r="H379" s="162">
        <v>1.205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</v>
      </c>
      <c r="R379" s="168">
        <f>Q379*H379</f>
        <v>0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186</v>
      </c>
      <c r="AT379" s="170" t="s">
        <v>137</v>
      </c>
      <c r="AU379" s="170" t="s">
        <v>142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142</v>
      </c>
      <c r="BK379" s="171">
        <f>ROUND(I379*H379,2)</f>
        <v>0</v>
      </c>
      <c r="BL379" s="17" t="s">
        <v>186</v>
      </c>
      <c r="BM379" s="170" t="s">
        <v>750</v>
      </c>
    </row>
    <row r="380" spans="1:65" s="2" customFormat="1" ht="16.5" customHeight="1">
      <c r="A380" s="32"/>
      <c r="B380" s="157"/>
      <c r="C380" s="158" t="s">
        <v>751</v>
      </c>
      <c r="D380" s="158" t="s">
        <v>137</v>
      </c>
      <c r="E380" s="159" t="s">
        <v>752</v>
      </c>
      <c r="F380" s="160" t="s">
        <v>753</v>
      </c>
      <c r="G380" s="161" t="s">
        <v>469</v>
      </c>
      <c r="H380" s="162">
        <v>1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186</v>
      </c>
      <c r="AT380" s="170" t="s">
        <v>137</v>
      </c>
      <c r="AU380" s="170" t="s">
        <v>142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142</v>
      </c>
      <c r="BK380" s="171">
        <f>ROUND(I380*H380,2)</f>
        <v>0</v>
      </c>
      <c r="BL380" s="17" t="s">
        <v>186</v>
      </c>
      <c r="BM380" s="170" t="s">
        <v>754</v>
      </c>
    </row>
    <row r="381" spans="2:63" s="12" customFormat="1" ht="22.9" customHeight="1">
      <c r="B381" s="144"/>
      <c r="D381" s="145" t="s">
        <v>75</v>
      </c>
      <c r="E381" s="155" t="s">
        <v>755</v>
      </c>
      <c r="F381" s="155" t="s">
        <v>756</v>
      </c>
      <c r="I381" s="147"/>
      <c r="J381" s="156">
        <f>BK381</f>
        <v>0</v>
      </c>
      <c r="L381" s="144"/>
      <c r="M381" s="149"/>
      <c r="N381" s="150"/>
      <c r="O381" s="150"/>
      <c r="P381" s="151">
        <f>SUM(P382:P386)</f>
        <v>0</v>
      </c>
      <c r="Q381" s="150"/>
      <c r="R381" s="151">
        <f>SUM(R382:R386)</f>
        <v>0.001617</v>
      </c>
      <c r="S381" s="150"/>
      <c r="T381" s="152">
        <f>SUM(T382:T386)</f>
        <v>0</v>
      </c>
      <c r="AR381" s="145" t="s">
        <v>142</v>
      </c>
      <c r="AT381" s="153" t="s">
        <v>75</v>
      </c>
      <c r="AU381" s="153" t="s">
        <v>84</v>
      </c>
      <c r="AY381" s="145" t="s">
        <v>134</v>
      </c>
      <c r="BK381" s="154">
        <f>SUM(BK382:BK386)</f>
        <v>0</v>
      </c>
    </row>
    <row r="382" spans="1:65" s="2" customFormat="1" ht="21.75" customHeight="1">
      <c r="A382" s="32"/>
      <c r="B382" s="157"/>
      <c r="C382" s="158" t="s">
        <v>757</v>
      </c>
      <c r="D382" s="158" t="s">
        <v>137</v>
      </c>
      <c r="E382" s="159" t="s">
        <v>758</v>
      </c>
      <c r="F382" s="160" t="s">
        <v>759</v>
      </c>
      <c r="G382" s="161" t="s">
        <v>140</v>
      </c>
      <c r="H382" s="162">
        <v>4.9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7E-05</v>
      </c>
      <c r="R382" s="168">
        <f>Q382*H382</f>
        <v>0.000343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186</v>
      </c>
      <c r="AT382" s="170" t="s">
        <v>137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186</v>
      </c>
      <c r="BM382" s="170" t="s">
        <v>760</v>
      </c>
    </row>
    <row r="383" spans="1:65" s="2" customFormat="1" ht="21.75" customHeight="1">
      <c r="A383" s="32"/>
      <c r="B383" s="157"/>
      <c r="C383" s="158" t="s">
        <v>761</v>
      </c>
      <c r="D383" s="158" t="s">
        <v>137</v>
      </c>
      <c r="E383" s="159" t="s">
        <v>762</v>
      </c>
      <c r="F383" s="160" t="s">
        <v>763</v>
      </c>
      <c r="G383" s="161" t="s">
        <v>140</v>
      </c>
      <c r="H383" s="162">
        <v>4.9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0.00014</v>
      </c>
      <c r="R383" s="168">
        <f>Q383*H383</f>
        <v>0.000686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186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186</v>
      </c>
      <c r="BM383" s="170" t="s">
        <v>764</v>
      </c>
    </row>
    <row r="384" spans="2:51" s="15" customFormat="1" ht="12">
      <c r="B384" s="189"/>
      <c r="D384" s="173" t="s">
        <v>144</v>
      </c>
      <c r="E384" s="190" t="s">
        <v>1</v>
      </c>
      <c r="F384" s="191" t="s">
        <v>765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144</v>
      </c>
      <c r="AU384" s="190" t="s">
        <v>142</v>
      </c>
      <c r="AV384" s="15" t="s">
        <v>84</v>
      </c>
      <c r="AW384" s="15" t="s">
        <v>33</v>
      </c>
      <c r="AX384" s="15" t="s">
        <v>76</v>
      </c>
      <c r="AY384" s="190" t="s">
        <v>134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766</v>
      </c>
      <c r="H385" s="176">
        <v>4.9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84</v>
      </c>
      <c r="AY385" s="174" t="s">
        <v>134</v>
      </c>
    </row>
    <row r="386" spans="1:65" s="2" customFormat="1" ht="21.75" customHeight="1">
      <c r="A386" s="32"/>
      <c r="B386" s="157"/>
      <c r="C386" s="158" t="s">
        <v>767</v>
      </c>
      <c r="D386" s="158" t="s">
        <v>137</v>
      </c>
      <c r="E386" s="159" t="s">
        <v>768</v>
      </c>
      <c r="F386" s="160" t="s">
        <v>769</v>
      </c>
      <c r="G386" s="161" t="s">
        <v>140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0.00012</v>
      </c>
      <c r="R386" s="168">
        <f>Q386*H386</f>
        <v>0.0005880000000000001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186</v>
      </c>
      <c r="AT386" s="170" t="s">
        <v>137</v>
      </c>
      <c r="AU386" s="170" t="s">
        <v>142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186</v>
      </c>
      <c r="BM386" s="170" t="s">
        <v>770</v>
      </c>
    </row>
    <row r="387" spans="2:63" s="12" customFormat="1" ht="22.9" customHeight="1">
      <c r="B387" s="144"/>
      <c r="D387" s="145" t="s">
        <v>75</v>
      </c>
      <c r="E387" s="155" t="s">
        <v>771</v>
      </c>
      <c r="F387" s="155" t="s">
        <v>772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SUM(P388:P400)</f>
        <v>0</v>
      </c>
      <c r="Q387" s="150"/>
      <c r="R387" s="151">
        <f>SUM(R388:R400)</f>
        <v>0.01891403</v>
      </c>
      <c r="S387" s="150"/>
      <c r="T387" s="152">
        <f>SUM(T388:T400)</f>
        <v>0</v>
      </c>
      <c r="AR387" s="145" t="s">
        <v>142</v>
      </c>
      <c r="AT387" s="153" t="s">
        <v>75</v>
      </c>
      <c r="AU387" s="153" t="s">
        <v>84</v>
      </c>
      <c r="AY387" s="145" t="s">
        <v>134</v>
      </c>
      <c r="BK387" s="154">
        <f>SUM(BK388:BK400)</f>
        <v>0</v>
      </c>
    </row>
    <row r="388" spans="1:65" s="2" customFormat="1" ht="21.75" customHeight="1">
      <c r="A388" s="32"/>
      <c r="B388" s="157"/>
      <c r="C388" s="158" t="s">
        <v>773</v>
      </c>
      <c r="D388" s="158" t="s">
        <v>137</v>
      </c>
      <c r="E388" s="159" t="s">
        <v>184</v>
      </c>
      <c r="F388" s="160" t="s">
        <v>185</v>
      </c>
      <c r="G388" s="161" t="s">
        <v>140</v>
      </c>
      <c r="H388" s="162">
        <v>51.119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186</v>
      </c>
      <c r="AT388" s="170" t="s">
        <v>137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186</v>
      </c>
      <c r="BM388" s="170" t="s">
        <v>774</v>
      </c>
    </row>
    <row r="389" spans="2:51" s="15" customFormat="1" ht="12">
      <c r="B389" s="189"/>
      <c r="D389" s="173" t="s">
        <v>144</v>
      </c>
      <c r="E389" s="190" t="s">
        <v>1</v>
      </c>
      <c r="F389" s="191" t="s">
        <v>190</v>
      </c>
      <c r="H389" s="190" t="s">
        <v>1</v>
      </c>
      <c r="I389" s="192"/>
      <c r="L389" s="189"/>
      <c r="M389" s="193"/>
      <c r="N389" s="194"/>
      <c r="O389" s="194"/>
      <c r="P389" s="194"/>
      <c r="Q389" s="194"/>
      <c r="R389" s="194"/>
      <c r="S389" s="194"/>
      <c r="T389" s="195"/>
      <c r="AT389" s="190" t="s">
        <v>144</v>
      </c>
      <c r="AU389" s="190" t="s">
        <v>142</v>
      </c>
      <c r="AV389" s="15" t="s">
        <v>84</v>
      </c>
      <c r="AW389" s="15" t="s">
        <v>33</v>
      </c>
      <c r="AX389" s="15" t="s">
        <v>76</v>
      </c>
      <c r="AY389" s="190" t="s">
        <v>134</v>
      </c>
    </row>
    <row r="390" spans="2:51" s="13" customFormat="1" ht="12">
      <c r="B390" s="172"/>
      <c r="D390" s="173" t="s">
        <v>144</v>
      </c>
      <c r="E390" s="174" t="s">
        <v>1</v>
      </c>
      <c r="F390" s="175" t="s">
        <v>172</v>
      </c>
      <c r="H390" s="176">
        <v>0.993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2">
      <c r="B391" s="172"/>
      <c r="D391" s="173" t="s">
        <v>144</v>
      </c>
      <c r="E391" s="174" t="s">
        <v>1</v>
      </c>
      <c r="F391" s="175" t="s">
        <v>171</v>
      </c>
      <c r="H391" s="176">
        <v>2.87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5" customFormat="1" ht="12">
      <c r="B392" s="189"/>
      <c r="D392" s="173" t="s">
        <v>144</v>
      </c>
      <c r="E392" s="190" t="s">
        <v>1</v>
      </c>
      <c r="F392" s="191" t="s">
        <v>775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144</v>
      </c>
      <c r="AU392" s="190" t="s">
        <v>142</v>
      </c>
      <c r="AV392" s="15" t="s">
        <v>84</v>
      </c>
      <c r="AW392" s="15" t="s">
        <v>33</v>
      </c>
      <c r="AX392" s="15" t="s">
        <v>76</v>
      </c>
      <c r="AY392" s="190" t="s">
        <v>134</v>
      </c>
    </row>
    <row r="393" spans="2:51" s="13" customFormat="1" ht="12">
      <c r="B393" s="172"/>
      <c r="D393" s="173" t="s">
        <v>144</v>
      </c>
      <c r="E393" s="174" t="s">
        <v>1</v>
      </c>
      <c r="F393" s="175" t="s">
        <v>776</v>
      </c>
      <c r="H393" s="176">
        <v>4.086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134</v>
      </c>
    </row>
    <row r="394" spans="2:51" s="13" customFormat="1" ht="12">
      <c r="B394" s="172"/>
      <c r="D394" s="173" t="s">
        <v>144</v>
      </c>
      <c r="E394" s="174" t="s">
        <v>1</v>
      </c>
      <c r="F394" s="175" t="s">
        <v>777</v>
      </c>
      <c r="H394" s="176">
        <v>2.406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144</v>
      </c>
      <c r="AU394" s="174" t="s">
        <v>142</v>
      </c>
      <c r="AV394" s="13" t="s">
        <v>142</v>
      </c>
      <c r="AW394" s="13" t="s">
        <v>33</v>
      </c>
      <c r="AX394" s="13" t="s">
        <v>76</v>
      </c>
      <c r="AY394" s="174" t="s">
        <v>134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778</v>
      </c>
      <c r="H395" s="176">
        <v>8.8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5" customFormat="1" ht="12">
      <c r="B396" s="189"/>
      <c r="D396" s="173" t="s">
        <v>144</v>
      </c>
      <c r="E396" s="190" t="s">
        <v>1</v>
      </c>
      <c r="F396" s="191" t="s">
        <v>779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144</v>
      </c>
      <c r="AU396" s="190" t="s">
        <v>142</v>
      </c>
      <c r="AV396" s="15" t="s">
        <v>84</v>
      </c>
      <c r="AW396" s="15" t="s">
        <v>33</v>
      </c>
      <c r="AX396" s="15" t="s">
        <v>76</v>
      </c>
      <c r="AY396" s="190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780</v>
      </c>
      <c r="H397" s="176">
        <v>31.964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153</v>
      </c>
      <c r="H398" s="184">
        <v>51.119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134</v>
      </c>
    </row>
    <row r="399" spans="1:65" s="2" customFormat="1" ht="21.75" customHeight="1">
      <c r="A399" s="32"/>
      <c r="B399" s="157"/>
      <c r="C399" s="158" t="s">
        <v>781</v>
      </c>
      <c r="D399" s="158" t="s">
        <v>137</v>
      </c>
      <c r="E399" s="159" t="s">
        <v>782</v>
      </c>
      <c r="F399" s="160" t="s">
        <v>783</v>
      </c>
      <c r="G399" s="161" t="s">
        <v>140</v>
      </c>
      <c r="H399" s="162">
        <v>51.119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0.00021</v>
      </c>
      <c r="R399" s="168">
        <f>Q399*H399</f>
        <v>0.01073499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186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186</v>
      </c>
      <c r="BM399" s="170" t="s">
        <v>784</v>
      </c>
    </row>
    <row r="400" spans="1:65" s="2" customFormat="1" ht="21.75" customHeight="1">
      <c r="A400" s="32"/>
      <c r="B400" s="157"/>
      <c r="C400" s="158" t="s">
        <v>785</v>
      </c>
      <c r="D400" s="158" t="s">
        <v>137</v>
      </c>
      <c r="E400" s="159" t="s">
        <v>786</v>
      </c>
      <c r="F400" s="160" t="s">
        <v>787</v>
      </c>
      <c r="G400" s="161" t="s">
        <v>140</v>
      </c>
      <c r="H400" s="162">
        <v>51.119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0.00016</v>
      </c>
      <c r="R400" s="168">
        <f>Q400*H400</f>
        <v>0.00817904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186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186</v>
      </c>
      <c r="BM400" s="170" t="s">
        <v>788</v>
      </c>
    </row>
    <row r="401" spans="2:63" s="12" customFormat="1" ht="25.9" customHeight="1">
      <c r="B401" s="144"/>
      <c r="D401" s="145" t="s">
        <v>75</v>
      </c>
      <c r="E401" s="146" t="s">
        <v>789</v>
      </c>
      <c r="F401" s="146" t="s">
        <v>790</v>
      </c>
      <c r="I401" s="147"/>
      <c r="J401" s="148">
        <f>BK401</f>
        <v>0</v>
      </c>
      <c r="L401" s="144"/>
      <c r="M401" s="149"/>
      <c r="N401" s="150"/>
      <c r="O401" s="150"/>
      <c r="P401" s="151">
        <f>SUM(P402:P425)</f>
        <v>0</v>
      </c>
      <c r="Q401" s="150"/>
      <c r="R401" s="151">
        <f>SUM(R402:R425)</f>
        <v>0</v>
      </c>
      <c r="S401" s="150"/>
      <c r="T401" s="152">
        <f>SUM(T402:T425)</f>
        <v>0</v>
      </c>
      <c r="AR401" s="145" t="s">
        <v>141</v>
      </c>
      <c r="AT401" s="153" t="s">
        <v>75</v>
      </c>
      <c r="AU401" s="153" t="s">
        <v>76</v>
      </c>
      <c r="AY401" s="145" t="s">
        <v>134</v>
      </c>
      <c r="BK401" s="154">
        <f>SUM(BK402:BK425)</f>
        <v>0</v>
      </c>
    </row>
    <row r="402" spans="1:65" s="2" customFormat="1" ht="16.5" customHeight="1">
      <c r="A402" s="32"/>
      <c r="B402" s="157"/>
      <c r="C402" s="158" t="s">
        <v>791</v>
      </c>
      <c r="D402" s="158" t="s">
        <v>137</v>
      </c>
      <c r="E402" s="159" t="s">
        <v>792</v>
      </c>
      <c r="F402" s="160" t="s">
        <v>793</v>
      </c>
      <c r="G402" s="161" t="s">
        <v>794</v>
      </c>
      <c r="H402" s="162">
        <v>42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795</v>
      </c>
      <c r="AT402" s="170" t="s">
        <v>137</v>
      </c>
      <c r="AU402" s="170" t="s">
        <v>84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795</v>
      </c>
      <c r="BM402" s="170" t="s">
        <v>796</v>
      </c>
    </row>
    <row r="403" spans="2:51" s="15" customFormat="1" ht="22.5">
      <c r="B403" s="189"/>
      <c r="D403" s="173" t="s">
        <v>144</v>
      </c>
      <c r="E403" s="190" t="s">
        <v>1</v>
      </c>
      <c r="F403" s="191" t="s">
        <v>797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144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134</v>
      </c>
    </row>
    <row r="404" spans="2:51" s="15" customFormat="1" ht="12">
      <c r="B404" s="189"/>
      <c r="D404" s="173" t="s">
        <v>144</v>
      </c>
      <c r="E404" s="190" t="s">
        <v>1</v>
      </c>
      <c r="F404" s="191" t="s">
        <v>798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144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134</v>
      </c>
    </row>
    <row r="405" spans="2:51" s="13" customFormat="1" ht="12">
      <c r="B405" s="172"/>
      <c r="D405" s="173" t="s">
        <v>144</v>
      </c>
      <c r="E405" s="174" t="s">
        <v>1</v>
      </c>
      <c r="F405" s="175" t="s">
        <v>186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84</v>
      </c>
      <c r="AV405" s="13" t="s">
        <v>142</v>
      </c>
      <c r="AW405" s="13" t="s">
        <v>33</v>
      </c>
      <c r="AX405" s="13" t="s">
        <v>76</v>
      </c>
      <c r="AY405" s="174" t="s">
        <v>134</v>
      </c>
    </row>
    <row r="406" spans="2:51" s="15" customFormat="1" ht="12">
      <c r="B406" s="189"/>
      <c r="D406" s="173" t="s">
        <v>144</v>
      </c>
      <c r="E406" s="190" t="s">
        <v>1</v>
      </c>
      <c r="F406" s="191" t="s">
        <v>799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144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134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186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84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5" customFormat="1" ht="22.5">
      <c r="B408" s="189"/>
      <c r="D408" s="173" t="s">
        <v>144</v>
      </c>
      <c r="E408" s="190" t="s">
        <v>1</v>
      </c>
      <c r="F408" s="191" t="s">
        <v>800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144</v>
      </c>
      <c r="AU408" s="190" t="s">
        <v>84</v>
      </c>
      <c r="AV408" s="15" t="s">
        <v>84</v>
      </c>
      <c r="AW408" s="15" t="s">
        <v>33</v>
      </c>
      <c r="AX408" s="15" t="s">
        <v>76</v>
      </c>
      <c r="AY408" s="190" t="s">
        <v>134</v>
      </c>
    </row>
    <row r="409" spans="2:51" s="13" customFormat="1" ht="12">
      <c r="B409" s="172"/>
      <c r="D409" s="173" t="s">
        <v>144</v>
      </c>
      <c r="E409" s="174" t="s">
        <v>1</v>
      </c>
      <c r="F409" s="175" t="s">
        <v>142</v>
      </c>
      <c r="H409" s="176">
        <v>2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144</v>
      </c>
      <c r="AU409" s="174" t="s">
        <v>84</v>
      </c>
      <c r="AV409" s="13" t="s">
        <v>142</v>
      </c>
      <c r="AW409" s="13" t="s">
        <v>33</v>
      </c>
      <c r="AX409" s="13" t="s">
        <v>76</v>
      </c>
      <c r="AY409" s="174" t="s">
        <v>134</v>
      </c>
    </row>
    <row r="410" spans="2:51" s="15" customFormat="1" ht="12">
      <c r="B410" s="189"/>
      <c r="D410" s="173" t="s">
        <v>144</v>
      </c>
      <c r="E410" s="190" t="s">
        <v>1</v>
      </c>
      <c r="F410" s="191" t="s">
        <v>801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144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134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155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84</v>
      </c>
      <c r="AV411" s="13" t="s">
        <v>142</v>
      </c>
      <c r="AW411" s="13" t="s">
        <v>33</v>
      </c>
      <c r="AX411" s="13" t="s">
        <v>76</v>
      </c>
      <c r="AY411" s="174" t="s">
        <v>134</v>
      </c>
    </row>
    <row r="412" spans="2:51" s="15" customFormat="1" ht="12">
      <c r="B412" s="189"/>
      <c r="D412" s="173" t="s">
        <v>144</v>
      </c>
      <c r="E412" s="190" t="s">
        <v>1</v>
      </c>
      <c r="F412" s="191" t="s">
        <v>802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144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134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155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84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5" customFormat="1" ht="12">
      <c r="B414" s="189"/>
      <c r="D414" s="173" t="s">
        <v>144</v>
      </c>
      <c r="E414" s="190" t="s">
        <v>1</v>
      </c>
      <c r="F414" s="191" t="s">
        <v>803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144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155</v>
      </c>
      <c r="H415" s="176">
        <v>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84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153</v>
      </c>
      <c r="H416" s="184">
        <v>42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84</v>
      </c>
      <c r="AV416" s="14" t="s">
        <v>141</v>
      </c>
      <c r="AW416" s="14" t="s">
        <v>33</v>
      </c>
      <c r="AX416" s="14" t="s">
        <v>84</v>
      </c>
      <c r="AY416" s="182" t="s">
        <v>134</v>
      </c>
    </row>
    <row r="417" spans="1:65" s="2" customFormat="1" ht="16.5" customHeight="1">
      <c r="A417" s="32"/>
      <c r="B417" s="157"/>
      <c r="C417" s="158" t="s">
        <v>804</v>
      </c>
      <c r="D417" s="158" t="s">
        <v>137</v>
      </c>
      <c r="E417" s="159" t="s">
        <v>805</v>
      </c>
      <c r="F417" s="160" t="s">
        <v>806</v>
      </c>
      <c r="G417" s="161" t="s">
        <v>794</v>
      </c>
      <c r="H417" s="162">
        <v>14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</v>
      </c>
      <c r="R417" s="168">
        <f>Q417*H417</f>
        <v>0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795</v>
      </c>
      <c r="AT417" s="170" t="s">
        <v>137</v>
      </c>
      <c r="AU417" s="170" t="s">
        <v>84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795</v>
      </c>
      <c r="BM417" s="170" t="s">
        <v>807</v>
      </c>
    </row>
    <row r="418" spans="2:51" s="15" customFormat="1" ht="22.5">
      <c r="B418" s="189"/>
      <c r="D418" s="173" t="s">
        <v>144</v>
      </c>
      <c r="E418" s="190" t="s">
        <v>1</v>
      </c>
      <c r="F418" s="191" t="s">
        <v>808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144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134</v>
      </c>
    </row>
    <row r="419" spans="2:51" s="13" customFormat="1" ht="12">
      <c r="B419" s="172"/>
      <c r="D419" s="173" t="s">
        <v>144</v>
      </c>
      <c r="E419" s="174" t="s">
        <v>1</v>
      </c>
      <c r="F419" s="175" t="s">
        <v>155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84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5" customFormat="1" ht="12">
      <c r="B420" s="189"/>
      <c r="D420" s="173" t="s">
        <v>144</v>
      </c>
      <c r="E420" s="190" t="s">
        <v>1</v>
      </c>
      <c r="F420" s="191" t="s">
        <v>809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144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134</v>
      </c>
    </row>
    <row r="421" spans="2:51" s="13" customFormat="1" ht="12">
      <c r="B421" s="172"/>
      <c r="D421" s="173" t="s">
        <v>144</v>
      </c>
      <c r="E421" s="174" t="s">
        <v>1</v>
      </c>
      <c r="F421" s="175" t="s">
        <v>146</v>
      </c>
      <c r="H421" s="176">
        <v>6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144</v>
      </c>
      <c r="AU421" s="174" t="s">
        <v>84</v>
      </c>
      <c r="AV421" s="13" t="s">
        <v>142</v>
      </c>
      <c r="AW421" s="13" t="s">
        <v>33</v>
      </c>
      <c r="AX421" s="13" t="s">
        <v>76</v>
      </c>
      <c r="AY421" s="174" t="s">
        <v>134</v>
      </c>
    </row>
    <row r="422" spans="2:51" s="14" customFormat="1" ht="12">
      <c r="B422" s="181"/>
      <c r="D422" s="173" t="s">
        <v>144</v>
      </c>
      <c r="E422" s="182" t="s">
        <v>1</v>
      </c>
      <c r="F422" s="183" t="s">
        <v>153</v>
      </c>
      <c r="H422" s="184">
        <v>14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144</v>
      </c>
      <c r="AU422" s="182" t="s">
        <v>84</v>
      </c>
      <c r="AV422" s="14" t="s">
        <v>141</v>
      </c>
      <c r="AW422" s="14" t="s">
        <v>33</v>
      </c>
      <c r="AX422" s="14" t="s">
        <v>84</v>
      </c>
      <c r="AY422" s="182" t="s">
        <v>134</v>
      </c>
    </row>
    <row r="423" spans="1:65" s="2" customFormat="1" ht="16.5" customHeight="1">
      <c r="A423" s="32"/>
      <c r="B423" s="157"/>
      <c r="C423" s="158" t="s">
        <v>810</v>
      </c>
      <c r="D423" s="158" t="s">
        <v>137</v>
      </c>
      <c r="E423" s="159" t="s">
        <v>811</v>
      </c>
      <c r="F423" s="160" t="s">
        <v>812</v>
      </c>
      <c r="G423" s="161" t="s">
        <v>794</v>
      </c>
      <c r="H423" s="162">
        <v>4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795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142</v>
      </c>
      <c r="BK423" s="171">
        <f>ROUND(I423*H423,2)</f>
        <v>0</v>
      </c>
      <c r="BL423" s="17" t="s">
        <v>795</v>
      </c>
      <c r="BM423" s="170" t="s">
        <v>813</v>
      </c>
    </row>
    <row r="424" spans="2:51" s="15" customFormat="1" ht="12">
      <c r="B424" s="189"/>
      <c r="D424" s="173" t="s">
        <v>144</v>
      </c>
      <c r="E424" s="190" t="s">
        <v>1</v>
      </c>
      <c r="F424" s="191" t="s">
        <v>814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144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134</v>
      </c>
    </row>
    <row r="425" spans="2:51" s="13" customFormat="1" ht="12">
      <c r="B425" s="172"/>
      <c r="D425" s="173" t="s">
        <v>144</v>
      </c>
      <c r="E425" s="174" t="s">
        <v>1</v>
      </c>
      <c r="F425" s="175" t="s">
        <v>141</v>
      </c>
      <c r="H425" s="176">
        <v>4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144</v>
      </c>
      <c r="AU425" s="174" t="s">
        <v>84</v>
      </c>
      <c r="AV425" s="13" t="s">
        <v>142</v>
      </c>
      <c r="AW425" s="13" t="s">
        <v>33</v>
      </c>
      <c r="AX425" s="13" t="s">
        <v>84</v>
      </c>
      <c r="AY425" s="174" t="s">
        <v>134</v>
      </c>
    </row>
    <row r="426" spans="2:63" s="12" customFormat="1" ht="25.9" customHeight="1">
      <c r="B426" s="144"/>
      <c r="D426" s="145" t="s">
        <v>75</v>
      </c>
      <c r="E426" s="146" t="s">
        <v>815</v>
      </c>
      <c r="F426" s="146" t="s">
        <v>816</v>
      </c>
      <c r="I426" s="147"/>
      <c r="J426" s="148">
        <f>BK426</f>
        <v>0</v>
      </c>
      <c r="L426" s="144"/>
      <c r="M426" s="149"/>
      <c r="N426" s="150"/>
      <c r="O426" s="150"/>
      <c r="P426" s="151">
        <f>P427+P429</f>
        <v>0</v>
      </c>
      <c r="Q426" s="150"/>
      <c r="R426" s="151">
        <f>R427+R429</f>
        <v>0</v>
      </c>
      <c r="S426" s="150"/>
      <c r="T426" s="152">
        <f>T427+T429</f>
        <v>0</v>
      </c>
      <c r="AR426" s="145" t="s">
        <v>154</v>
      </c>
      <c r="AT426" s="153" t="s">
        <v>75</v>
      </c>
      <c r="AU426" s="153" t="s">
        <v>76</v>
      </c>
      <c r="AY426" s="145" t="s">
        <v>134</v>
      </c>
      <c r="BK426" s="154">
        <f>BK427+BK429</f>
        <v>0</v>
      </c>
    </row>
    <row r="427" spans="2:63" s="12" customFormat="1" ht="22.9" customHeight="1">
      <c r="B427" s="144"/>
      <c r="D427" s="145" t="s">
        <v>75</v>
      </c>
      <c r="E427" s="155" t="s">
        <v>817</v>
      </c>
      <c r="F427" s="155" t="s">
        <v>818</v>
      </c>
      <c r="I427" s="147"/>
      <c r="J427" s="156">
        <f>BK427</f>
        <v>0</v>
      </c>
      <c r="L427" s="144"/>
      <c r="M427" s="149"/>
      <c r="N427" s="150"/>
      <c r="O427" s="150"/>
      <c r="P427" s="151">
        <f>P428</f>
        <v>0</v>
      </c>
      <c r="Q427" s="150"/>
      <c r="R427" s="151">
        <f>R428</f>
        <v>0</v>
      </c>
      <c r="S427" s="150"/>
      <c r="T427" s="152">
        <f>T428</f>
        <v>0</v>
      </c>
      <c r="AR427" s="145" t="s">
        <v>154</v>
      </c>
      <c r="AT427" s="153" t="s">
        <v>75</v>
      </c>
      <c r="AU427" s="153" t="s">
        <v>84</v>
      </c>
      <c r="AY427" s="145" t="s">
        <v>134</v>
      </c>
      <c r="BK427" s="154">
        <f>BK428</f>
        <v>0</v>
      </c>
    </row>
    <row r="428" spans="1:65" s="2" customFormat="1" ht="16.5" customHeight="1">
      <c r="A428" s="32"/>
      <c r="B428" s="157"/>
      <c r="C428" s="158" t="s">
        <v>819</v>
      </c>
      <c r="D428" s="158" t="s">
        <v>137</v>
      </c>
      <c r="E428" s="159" t="s">
        <v>820</v>
      </c>
      <c r="F428" s="160" t="s">
        <v>818</v>
      </c>
      <c r="G428" s="161" t="s">
        <v>367</v>
      </c>
      <c r="H428" s="162">
        <v>1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821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821</v>
      </c>
      <c r="BM428" s="170" t="s">
        <v>822</v>
      </c>
    </row>
    <row r="429" spans="2:63" s="12" customFormat="1" ht="22.9" customHeight="1">
      <c r="B429" s="144"/>
      <c r="D429" s="145" t="s">
        <v>75</v>
      </c>
      <c r="E429" s="155" t="s">
        <v>823</v>
      </c>
      <c r="F429" s="155" t="s">
        <v>824</v>
      </c>
      <c r="I429" s="147"/>
      <c r="J429" s="156">
        <f>BK429</f>
        <v>0</v>
      </c>
      <c r="L429" s="144"/>
      <c r="M429" s="149"/>
      <c r="N429" s="150"/>
      <c r="O429" s="150"/>
      <c r="P429" s="151">
        <f>P430</f>
        <v>0</v>
      </c>
      <c r="Q429" s="150"/>
      <c r="R429" s="151">
        <f>R430</f>
        <v>0</v>
      </c>
      <c r="S429" s="150"/>
      <c r="T429" s="152">
        <f>T430</f>
        <v>0</v>
      </c>
      <c r="AR429" s="145" t="s">
        <v>154</v>
      </c>
      <c r="AT429" s="153" t="s">
        <v>75</v>
      </c>
      <c r="AU429" s="153" t="s">
        <v>84</v>
      </c>
      <c r="AY429" s="145" t="s">
        <v>134</v>
      </c>
      <c r="BK429" s="154">
        <f>BK430</f>
        <v>0</v>
      </c>
    </row>
    <row r="430" spans="1:65" s="2" customFormat="1" ht="16.5" customHeight="1">
      <c r="A430" s="32"/>
      <c r="B430" s="157"/>
      <c r="C430" s="158" t="s">
        <v>825</v>
      </c>
      <c r="D430" s="158" t="s">
        <v>137</v>
      </c>
      <c r="E430" s="159" t="s">
        <v>826</v>
      </c>
      <c r="F430" s="160" t="s">
        <v>824</v>
      </c>
      <c r="G430" s="161" t="s">
        <v>367</v>
      </c>
      <c r="H430" s="162">
        <v>1</v>
      </c>
      <c r="I430" s="163"/>
      <c r="J430" s="164">
        <f>ROUND(I430*H430,2)</f>
        <v>0</v>
      </c>
      <c r="K430" s="165"/>
      <c r="L430" s="33"/>
      <c r="M430" s="207" t="s">
        <v>1</v>
      </c>
      <c r="N430" s="208" t="s">
        <v>42</v>
      </c>
      <c r="O430" s="209"/>
      <c r="P430" s="210">
        <f>O430*H430</f>
        <v>0</v>
      </c>
      <c r="Q430" s="210">
        <v>0</v>
      </c>
      <c r="R430" s="210">
        <f>Q430*H430</f>
        <v>0</v>
      </c>
      <c r="S430" s="210">
        <v>0</v>
      </c>
      <c r="T430" s="211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821</v>
      </c>
      <c r="AT430" s="170" t="s">
        <v>137</v>
      </c>
      <c r="AU430" s="170" t="s">
        <v>142</v>
      </c>
      <c r="AY430" s="17" t="s">
        <v>134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821</v>
      </c>
      <c r="BM430" s="170" t="s">
        <v>827</v>
      </c>
    </row>
    <row r="431" spans="1:31" s="2" customFormat="1" ht="6.95" customHeight="1">
      <c r="A431" s="32"/>
      <c r="B431" s="47"/>
      <c r="C431" s="48"/>
      <c r="D431" s="48"/>
      <c r="E431" s="48"/>
      <c r="F431" s="48"/>
      <c r="G431" s="48"/>
      <c r="H431" s="48"/>
      <c r="I431" s="116"/>
      <c r="J431" s="48"/>
      <c r="K431" s="48"/>
      <c r="L431" s="33"/>
      <c r="M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</row>
  </sheetData>
  <autoFilter ref="C141:K430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2020-06-02T05:23:49Z</dcterms:created>
  <dcterms:modified xsi:type="dcterms:W3CDTF">2022-11-03T12:37:04Z</dcterms:modified>
  <cp:category/>
  <cp:version/>
  <cp:contentType/>
  <cp:contentStatus/>
</cp:coreProperties>
</file>