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ata\A-CAD\Projekt_2021\19K2021 kuchyně Horymírova _ Ingesta Himlar  T 28.6.2021\DPS  termín 28.6.2021\"/>
    </mc:Choice>
  </mc:AlternateContent>
  <bookViews>
    <workbookView xWindow="0" yWindow="0" windowWidth="0" windowHeight="0"/>
  </bookViews>
  <sheets>
    <sheet name="Rekapitulace stavby" sheetId="1" r:id="rId1"/>
    <sheet name="19K2021_1 - Elektroinstal..." sheetId="2" r:id="rId2"/>
    <sheet name="19K2021_2 - Rozvaděč RK" sheetId="3" r:id="rId3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'19K2021_1 - Elektroinstal...'!$C$130:$L$252</definedName>
    <definedName name="_xlnm.Print_Area" localSheetId="1">'19K2021_1 - Elektroinstal...'!$C$4:$K$76,'19K2021_1 - Elektroinstal...'!$C$82:$K$112,'19K2021_1 - Elektroinstal...'!$C$118:$L$252</definedName>
    <definedName name="_xlnm.Print_Titles" localSheetId="1">'19K2021_1 - Elektroinstal...'!$130:$130</definedName>
    <definedName name="_xlnm._FilterDatabase" localSheetId="2" hidden="1">'19K2021_2 - Rozvaděč RK'!$C$128:$L$212</definedName>
    <definedName name="_xlnm.Print_Area" localSheetId="2">'19K2021_2 - Rozvaděč RK'!$C$4:$K$76,'19K2021_2 - Rozvaděč RK'!$C$82:$K$110,'19K2021_2 - Rozvaděč RK'!$C$116:$L$212</definedName>
    <definedName name="_xlnm.Print_Titles" localSheetId="2">'19K2021_2 - Rozvaděč RK'!$128:$128</definedName>
  </definedNames>
  <calcPr/>
</workbook>
</file>

<file path=xl/calcChain.xml><?xml version="1.0" encoding="utf-8"?>
<calcChain xmlns="http://schemas.openxmlformats.org/spreadsheetml/2006/main">
  <c i="3" l="1" r="K41"/>
  <c r="K40"/>
  <c i="1" r="BA96"/>
  <c i="3" r="K39"/>
  <c i="1" r="AZ96"/>
  <c i="3" r="BI212"/>
  <c r="BH212"/>
  <c r="BG212"/>
  <c r="BF212"/>
  <c r="X212"/>
  <c r="X211"/>
  <c r="V212"/>
  <c r="V211"/>
  <c r="T212"/>
  <c r="T211"/>
  <c r="P212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J126"/>
  <c r="J125"/>
  <c r="F123"/>
  <c r="E121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J92"/>
  <c r="J91"/>
  <c r="F89"/>
  <c r="E87"/>
  <c r="J18"/>
  <c r="E18"/>
  <c r="F92"/>
  <c r="J17"/>
  <c r="J15"/>
  <c r="E15"/>
  <c r="F125"/>
  <c r="J14"/>
  <c r="J12"/>
  <c r="J89"/>
  <c r="E7"/>
  <c r="E119"/>
  <c i="2" r="K41"/>
  <c r="K40"/>
  <c i="1" r="BA95"/>
  <c i="2" r="K39"/>
  <c i="1" r="AZ95"/>
  <c i="2" r="BI252"/>
  <c r="BH252"/>
  <c r="BG252"/>
  <c r="BF252"/>
  <c r="X252"/>
  <c r="V252"/>
  <c r="T252"/>
  <c r="P252"/>
  <c r="BI251"/>
  <c r="BH251"/>
  <c r="BG251"/>
  <c r="BF251"/>
  <c r="X251"/>
  <c r="V251"/>
  <c r="T251"/>
  <c r="P251"/>
  <c r="BI250"/>
  <c r="BH250"/>
  <c r="BG250"/>
  <c r="BF250"/>
  <c r="X250"/>
  <c r="V250"/>
  <c r="T250"/>
  <c r="P250"/>
  <c r="BI249"/>
  <c r="BH249"/>
  <c r="BG249"/>
  <c r="BF249"/>
  <c r="X249"/>
  <c r="V249"/>
  <c r="T249"/>
  <c r="P249"/>
  <c r="BI248"/>
  <c r="BH248"/>
  <c r="BG248"/>
  <c r="BF248"/>
  <c r="X248"/>
  <c r="V248"/>
  <c r="T248"/>
  <c r="P248"/>
  <c r="BI247"/>
  <c r="BH247"/>
  <c r="BG247"/>
  <c r="BF247"/>
  <c r="X247"/>
  <c r="V247"/>
  <c r="T247"/>
  <c r="P247"/>
  <c r="BI246"/>
  <c r="BH246"/>
  <c r="BG246"/>
  <c r="BF246"/>
  <c r="X246"/>
  <c r="V246"/>
  <c r="T246"/>
  <c r="P246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3"/>
  <c r="BH243"/>
  <c r="BG243"/>
  <c r="BF243"/>
  <c r="X243"/>
  <c r="V243"/>
  <c r="T243"/>
  <c r="P243"/>
  <c r="BI242"/>
  <c r="BH242"/>
  <c r="BG242"/>
  <c r="BF242"/>
  <c r="X242"/>
  <c r="V242"/>
  <c r="T242"/>
  <c r="P242"/>
  <c r="BI241"/>
  <c r="BH241"/>
  <c r="BG241"/>
  <c r="BF241"/>
  <c r="X241"/>
  <c r="V241"/>
  <c r="T241"/>
  <c r="P241"/>
  <c r="BI240"/>
  <c r="BH240"/>
  <c r="BG240"/>
  <c r="BF240"/>
  <c r="X240"/>
  <c r="V240"/>
  <c r="T240"/>
  <c r="P240"/>
  <c r="BI239"/>
  <c r="BH239"/>
  <c r="BG239"/>
  <c r="BF239"/>
  <c r="X239"/>
  <c r="V239"/>
  <c r="T239"/>
  <c r="P239"/>
  <c r="BI238"/>
  <c r="BH238"/>
  <c r="BG238"/>
  <c r="BF238"/>
  <c r="X238"/>
  <c r="V238"/>
  <c r="T238"/>
  <c r="P238"/>
  <c r="BI237"/>
  <c r="BH237"/>
  <c r="BG237"/>
  <c r="BF237"/>
  <c r="X237"/>
  <c r="V237"/>
  <c r="T237"/>
  <c r="P237"/>
  <c r="BI236"/>
  <c r="BH236"/>
  <c r="BG236"/>
  <c r="BF236"/>
  <c r="X236"/>
  <c r="V236"/>
  <c r="T236"/>
  <c r="P236"/>
  <c r="BI235"/>
  <c r="BH235"/>
  <c r="BG235"/>
  <c r="BF235"/>
  <c r="X235"/>
  <c r="V235"/>
  <c r="T235"/>
  <c r="P235"/>
  <c r="BI234"/>
  <c r="BH234"/>
  <c r="BG234"/>
  <c r="BF234"/>
  <c r="X234"/>
  <c r="V234"/>
  <c r="T234"/>
  <c r="P234"/>
  <c r="BI233"/>
  <c r="BH233"/>
  <c r="BG233"/>
  <c r="BF233"/>
  <c r="X233"/>
  <c r="V233"/>
  <c r="T233"/>
  <c r="P233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9"/>
  <c r="BH229"/>
  <c r="BG229"/>
  <c r="BF229"/>
  <c r="X229"/>
  <c r="V229"/>
  <c r="T229"/>
  <c r="P229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20"/>
  <c r="BH220"/>
  <c r="BG220"/>
  <c r="BF220"/>
  <c r="X220"/>
  <c r="V220"/>
  <c r="T220"/>
  <c r="P220"/>
  <c r="BI219"/>
  <c r="BH219"/>
  <c r="BG219"/>
  <c r="BF219"/>
  <c r="X219"/>
  <c r="V219"/>
  <c r="T219"/>
  <c r="P219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J128"/>
  <c r="J127"/>
  <c r="F125"/>
  <c r="E123"/>
  <c r="BI110"/>
  <c r="BH110"/>
  <c r="BG110"/>
  <c r="BF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2"/>
  <c r="J91"/>
  <c r="F89"/>
  <c r="E87"/>
  <c r="J18"/>
  <c r="E18"/>
  <c r="F128"/>
  <c r="J17"/>
  <c r="J15"/>
  <c r="E15"/>
  <c r="F127"/>
  <c r="J14"/>
  <c r="J12"/>
  <c r="J89"/>
  <c r="E7"/>
  <c r="E121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3" r="R212"/>
  <c r="R210"/>
  <c r="R208"/>
  <c r="R207"/>
  <c r="Q207"/>
  <c r="R206"/>
  <c r="R205"/>
  <c r="Q205"/>
  <c r="R204"/>
  <c r="Q203"/>
  <c r="R202"/>
  <c r="BK201"/>
  <c r="K199"/>
  <c r="R193"/>
  <c r="R190"/>
  <c r="R181"/>
  <c r="R178"/>
  <c r="R177"/>
  <c r="R170"/>
  <c r="R168"/>
  <c r="R164"/>
  <c r="Q163"/>
  <c r="Q161"/>
  <c r="Q159"/>
  <c r="R158"/>
  <c r="R151"/>
  <c r="R143"/>
  <c r="R142"/>
  <c i="2" r="Q159"/>
  <c r="R155"/>
  <c r="R153"/>
  <c r="Q145"/>
  <c r="Q142"/>
  <c r="R138"/>
  <c i="3" r="Q212"/>
  <c r="Q210"/>
  <c r="R209"/>
  <c r="Q209"/>
  <c r="Q208"/>
  <c r="Q206"/>
  <c r="Q204"/>
  <c r="R203"/>
  <c r="Q202"/>
  <c r="R201"/>
  <c r="Q201"/>
  <c r="Q200"/>
  <c r="R199"/>
  <c r="R198"/>
  <c r="Q196"/>
  <c r="R195"/>
  <c r="Q195"/>
  <c r="R194"/>
  <c r="Q192"/>
  <c r="Q188"/>
  <c r="R187"/>
  <c r="K187"/>
  <c r="R184"/>
  <c r="K183"/>
  <c r="R182"/>
  <c r="Q180"/>
  <c r="Q178"/>
  <c r="Q170"/>
  <c r="R169"/>
  <c r="Q167"/>
  <c r="R165"/>
  <c r="R162"/>
  <c i="2" r="Q252"/>
  <c r="Q247"/>
  <c r="Q234"/>
  <c r="Q232"/>
  <c r="R222"/>
  <c r="R217"/>
  <c r="R211"/>
  <c r="R204"/>
  <c r="R203"/>
  <c r="Q200"/>
  <c r="Q199"/>
  <c r="Q196"/>
  <c r="R187"/>
  <c r="Q165"/>
  <c r="Q163"/>
  <c r="R157"/>
  <c r="Q156"/>
  <c r="R135"/>
  <c r="K135"/>
  <c i="3" r="R200"/>
  <c r="Q194"/>
  <c r="R192"/>
  <c r="Q191"/>
  <c r="Q190"/>
  <c r="R189"/>
  <c r="R188"/>
  <c r="Q187"/>
  <c r="R186"/>
  <c r="R185"/>
  <c r="Q184"/>
  <c r="R183"/>
  <c r="R180"/>
  <c r="R179"/>
  <c r="R160"/>
  <c r="R159"/>
  <c r="R155"/>
  <c r="R154"/>
  <c r="R152"/>
  <c r="Q148"/>
  <c r="Q145"/>
  <c i="2" r="R249"/>
  <c r="R242"/>
  <c r="Q239"/>
  <c r="R233"/>
  <c r="Q225"/>
  <c r="Q222"/>
  <c r="Q218"/>
  <c r="Q215"/>
  <c r="Q207"/>
  <c r="R196"/>
  <c r="Q190"/>
  <c r="Q187"/>
  <c r="K180"/>
  <c r="Q176"/>
  <c r="Q174"/>
  <c r="R173"/>
  <c r="R170"/>
  <c r="R166"/>
  <c r="Q164"/>
  <c r="R163"/>
  <c r="K160"/>
  <c r="R150"/>
  <c i="3" r="Q199"/>
  <c r="Q198"/>
  <c r="Q197"/>
  <c r="Q193"/>
  <c r="R191"/>
  <c r="Q189"/>
  <c r="Q185"/>
  <c r="Q183"/>
  <c r="Q181"/>
  <c r="Q179"/>
  <c r="Q173"/>
  <c r="R172"/>
  <c r="Q169"/>
  <c r="R166"/>
  <c r="Q162"/>
  <c r="Q160"/>
  <c r="Q156"/>
  <c r="Q154"/>
  <c r="R153"/>
  <c r="Q149"/>
  <c r="Q147"/>
  <c r="Q186"/>
  <c r="Q182"/>
  <c r="Q177"/>
  <c r="R171"/>
  <c r="Q155"/>
  <c r="Q150"/>
  <c r="R146"/>
  <c r="Q144"/>
  <c r="Q140"/>
  <c r="Q139"/>
  <c r="R138"/>
  <c i="2" r="Q251"/>
  <c r="Q246"/>
  <c r="R237"/>
  <c r="R236"/>
  <c r="R219"/>
  <c r="Q214"/>
  <c r="K214"/>
  <c r="R210"/>
  <c r="Q204"/>
  <c r="R201"/>
  <c r="Q191"/>
  <c r="R182"/>
  <c r="R179"/>
  <c r="R174"/>
  <c r="BK166"/>
  <c r="R161"/>
  <c r="R158"/>
  <c r="Q153"/>
  <c r="Q148"/>
  <c r="R142"/>
  <c r="R137"/>
  <c r="R136"/>
  <c i="1" r="AU94"/>
  <c i="3" r="K203"/>
  <c r="BK183"/>
  <c r="Q176"/>
  <c r="R174"/>
  <c r="R173"/>
  <c r="Q171"/>
  <c r="Q168"/>
  <c r="Q166"/>
  <c r="Q165"/>
  <c r="R161"/>
  <c r="R157"/>
  <c r="Q151"/>
  <c r="R145"/>
  <c r="Q142"/>
  <c r="R139"/>
  <c r="R137"/>
  <c r="R132"/>
  <c i="2" r="R252"/>
  <c r="Q229"/>
  <c r="R227"/>
  <c r="Q213"/>
  <c r="Q212"/>
  <c r="BK197"/>
  <c r="Q194"/>
  <c r="R180"/>
  <c r="R172"/>
  <c r="Q170"/>
  <c r="R169"/>
  <c r="Q168"/>
  <c r="R167"/>
  <c r="Q162"/>
  <c r="R159"/>
  <c r="Q154"/>
  <c r="BK154"/>
  <c r="Q152"/>
  <c r="BK149"/>
  <c r="R145"/>
  <c r="R143"/>
  <c i="3" r="R197"/>
  <c r="R196"/>
  <c r="R176"/>
  <c r="R175"/>
  <c r="Q172"/>
  <c r="R167"/>
  <c r="Q164"/>
  <c r="R163"/>
  <c r="Q157"/>
  <c r="R156"/>
  <c r="R149"/>
  <c r="R148"/>
  <c r="R144"/>
  <c r="Q141"/>
  <c r="Q133"/>
  <c r="Q132"/>
  <c i="2" r="R251"/>
  <c r="Q244"/>
  <c r="R241"/>
  <c r="Q233"/>
  <c r="R230"/>
  <c r="Q223"/>
  <c r="Q220"/>
  <c r="Q219"/>
  <c r="Q217"/>
  <c r="Q210"/>
  <c r="R209"/>
  <c r="Q208"/>
  <c r="R206"/>
  <c r="Q206"/>
  <c r="Q205"/>
  <c r="R200"/>
  <c r="R185"/>
  <c r="Q178"/>
  <c r="R176"/>
  <c r="Q167"/>
  <c r="R165"/>
  <c r="Q161"/>
  <c r="Q150"/>
  <c r="Q149"/>
  <c r="Q143"/>
  <c r="Q139"/>
  <c r="Q136"/>
  <c r="Q134"/>
  <c i="3" r="K191"/>
  <c r="Q158"/>
  <c r="Q152"/>
  <c r="R150"/>
  <c r="R147"/>
  <c r="Q146"/>
  <c r="Q143"/>
  <c r="R136"/>
  <c r="Q135"/>
  <c r="Q134"/>
  <c i="2" r="Q250"/>
  <c r="Q249"/>
  <c r="Q245"/>
  <c r="R243"/>
  <c r="Q242"/>
  <c r="Q240"/>
  <c r="R239"/>
  <c r="R232"/>
  <c r="R224"/>
  <c r="R218"/>
  <c r="R213"/>
  <c r="Q211"/>
  <c r="K209"/>
  <c r="R207"/>
  <c r="Q203"/>
  <c r="Q202"/>
  <c r="Q193"/>
  <c r="R191"/>
  <c r="Q185"/>
  <c r="Q180"/>
  <c r="Q173"/>
  <c r="R168"/>
  <c r="R162"/>
  <c r="Q158"/>
  <c r="R154"/>
  <c r="R152"/>
  <c r="Q141"/>
  <c r="Q137"/>
  <c r="Q135"/>
  <c i="3" r="Q153"/>
  <c r="R140"/>
  <c r="Q138"/>
  <c r="Q137"/>
  <c i="2" r="R248"/>
  <c r="R246"/>
  <c r="R244"/>
  <c r="Q241"/>
  <c r="Q237"/>
  <c r="Q235"/>
  <c r="Q224"/>
  <c r="R216"/>
  <c r="R208"/>
  <c r="Q201"/>
  <c r="R199"/>
  <c r="R197"/>
  <c r="R188"/>
  <c r="R183"/>
  <c r="Q182"/>
  <c r="Q172"/>
  <c r="Q171"/>
  <c r="Q166"/>
  <c r="R160"/>
  <c r="R156"/>
  <c r="R151"/>
  <c r="Q138"/>
  <c i="3" r="Q175"/>
  <c r="Q174"/>
  <c r="R141"/>
  <c r="Q136"/>
  <c r="R135"/>
  <c r="R134"/>
  <c r="R133"/>
  <c i="2" r="R250"/>
  <c r="Q248"/>
  <c r="R247"/>
  <c r="R245"/>
  <c r="R240"/>
  <c r="Q238"/>
  <c r="Q227"/>
  <c r="R220"/>
  <c r="Q216"/>
  <c r="R193"/>
  <c r="R190"/>
  <c r="R178"/>
  <c r="R171"/>
  <c r="R164"/>
  <c r="Q160"/>
  <c r="Q157"/>
  <c r="Q151"/>
  <c r="R148"/>
  <c r="R141"/>
  <c r="Q243"/>
  <c r="R238"/>
  <c r="Q236"/>
  <c r="R235"/>
  <c r="R234"/>
  <c r="R229"/>
  <c r="R225"/>
  <c r="R221"/>
  <c r="R215"/>
  <c r="R205"/>
  <c r="Q197"/>
  <c r="R194"/>
  <c r="Q169"/>
  <c r="Q155"/>
  <c r="R149"/>
  <c r="R139"/>
  <c r="R134"/>
  <c r="Q230"/>
  <c r="R223"/>
  <c r="Q221"/>
  <c r="R214"/>
  <c r="R212"/>
  <c r="Q209"/>
  <c r="K208"/>
  <c r="R202"/>
  <c r="Q188"/>
  <c r="BK187"/>
  <c r="Q183"/>
  <c r="Q179"/>
  <c i="3" r="K212"/>
  <c r="BE212"/>
  <c r="BK203"/>
  <c r="BK181"/>
  <c r="BK170"/>
  <c r="BK167"/>
  <c r="K149"/>
  <c r="BE149"/>
  <c r="BK147"/>
  <c r="K140"/>
  <c r="BE140"/>
  <c r="K137"/>
  <c r="BE137"/>
  <c r="K135"/>
  <c r="BE135"/>
  <c r="BK133"/>
  <c i="2" r="BK249"/>
  <c r="K236"/>
  <c r="BE236"/>
  <c r="BK221"/>
  <c r="BK214"/>
  <c r="BK209"/>
  <c r="BK207"/>
  <c r="BK194"/>
  <c r="BK182"/>
  <c r="BK167"/>
  <c i="3" r="K207"/>
  <c r="BE207"/>
  <c r="K202"/>
  <c r="BE202"/>
  <c r="BK200"/>
  <c r="BK194"/>
  <c r="BK192"/>
  <c r="K178"/>
  <c r="BE178"/>
  <c r="K175"/>
  <c r="BE175"/>
  <c r="K172"/>
  <c r="BE172"/>
  <c r="BK169"/>
  <c r="BK155"/>
  <c i="2" r="BK245"/>
  <c r="K224"/>
  <c r="BE224"/>
  <c r="K220"/>
  <c r="BE220"/>
  <c r="K212"/>
  <c r="BE212"/>
  <c r="K185"/>
  <c r="BE185"/>
  <c r="K178"/>
  <c r="BE178"/>
  <c r="BK162"/>
  <c r="BK157"/>
  <c r="K145"/>
  <c r="BE145"/>
  <c r="BK138"/>
  <c i="3" r="BK205"/>
  <c r="BK199"/>
  <c r="K190"/>
  <c r="BE190"/>
  <c r="BK184"/>
  <c r="BK176"/>
  <c r="BK157"/>
  <c r="BK152"/>
  <c r="BK150"/>
  <c r="K134"/>
  <c r="BE134"/>
  <c r="K132"/>
  <c r="BE132"/>
  <c i="2" r="BK232"/>
  <c r="BK223"/>
  <c r="K210"/>
  <c r="BE210"/>
  <c r="BK191"/>
  <c r="BK180"/>
  <c r="K176"/>
  <c r="BE176"/>
  <c r="K163"/>
  <c r="BE163"/>
  <c r="BK159"/>
  <c r="K155"/>
  <c r="BE155"/>
  <c r="K151"/>
  <c r="BE151"/>
  <c r="K148"/>
  <c r="BE148"/>
  <c i="3" r="K210"/>
  <c r="BE210"/>
  <c r="BK196"/>
  <c r="K189"/>
  <c r="BE189"/>
  <c r="BK179"/>
  <c r="K168"/>
  <c r="BE168"/>
  <c r="BK165"/>
  <c r="BK146"/>
  <c r="K143"/>
  <c r="BE143"/>
  <c r="K139"/>
  <c r="BE139"/>
  <c i="2" r="BK251"/>
  <c r="BK241"/>
  <c r="BK233"/>
  <c r="BK230"/>
  <c r="BK225"/>
  <c r="BK222"/>
  <c r="K216"/>
  <c r="BE216"/>
  <c r="K200"/>
  <c r="BE200"/>
  <c r="K183"/>
  <c r="BE183"/>
  <c r="BK173"/>
  <c r="BK161"/>
  <c i="3" r="BK209"/>
  <c r="K201"/>
  <c r="BE201"/>
  <c r="K198"/>
  <c r="BE198"/>
  <c r="BK174"/>
  <c r="BK160"/>
  <c r="K158"/>
  <c r="BE158"/>
  <c r="K206"/>
  <c r="BE206"/>
  <c r="BK191"/>
  <c r="K186"/>
  <c r="BE186"/>
  <c r="BK171"/>
  <c r="BK166"/>
  <c r="K164"/>
  <c r="BE164"/>
  <c i="2" r="BK248"/>
  <c r="K243"/>
  <c r="BE243"/>
  <c i="3" r="K208"/>
  <c r="BE208"/>
  <c r="BK204"/>
  <c r="K197"/>
  <c r="BE197"/>
  <c r="BK195"/>
  <c r="BK187"/>
  <c r="BK182"/>
  <c r="BK180"/>
  <c r="BK173"/>
  <c r="BK163"/>
  <c r="BK159"/>
  <c r="K156"/>
  <c r="BE156"/>
  <c r="K148"/>
  <c r="BE148"/>
  <c r="K145"/>
  <c r="BE145"/>
  <c r="BK141"/>
  <c i="2" r="K247"/>
  <c r="BE247"/>
  <c r="K227"/>
  <c r="BE227"/>
  <c r="BK217"/>
  <c r="BK205"/>
  <c r="BK202"/>
  <c r="BK196"/>
  <c r="BK179"/>
  <c r="K171"/>
  <c r="BE171"/>
  <c r="BK141"/>
  <c r="BK137"/>
  <c i="3" r="BK193"/>
  <c r="BK162"/>
  <c i="2" r="K215"/>
  <c r="BE215"/>
  <c r="BK199"/>
  <c r="K190"/>
  <c r="BE190"/>
  <c r="BK188"/>
  <c r="K187"/>
  <c r="BE187"/>
  <c r="K168"/>
  <c r="BE168"/>
  <c r="K166"/>
  <c r="BE166"/>
  <c r="BK164"/>
  <c r="BK160"/>
  <c r="K156"/>
  <c r="BE156"/>
  <c r="K154"/>
  <c r="BE154"/>
  <c r="BK152"/>
  <c r="K143"/>
  <c r="BE143"/>
  <c r="K134"/>
  <c r="BE134"/>
  <c i="3" r="BK188"/>
  <c r="BK185"/>
  <c r="K177"/>
  <c r="BE177"/>
  <c r="K161"/>
  <c r="BE161"/>
  <c r="K153"/>
  <c r="BE153"/>
  <c r="BK142"/>
  <c r="BK138"/>
  <c r="BK136"/>
  <c i="2" r="BK252"/>
  <c r="K250"/>
  <c r="BE250"/>
  <c r="K238"/>
  <c r="BE238"/>
  <c r="BK235"/>
  <c r="BK218"/>
  <c r="K213"/>
  <c r="BE213"/>
  <c r="BK203"/>
  <c r="BK172"/>
  <c r="BK170"/>
  <c r="BK153"/>
  <c r="BK136"/>
  <c i="3" r="BK151"/>
  <c r="K154"/>
  <c r="BE154"/>
  <c i="2" r="K246"/>
  <c r="BE246"/>
  <c r="K244"/>
  <c r="BE244"/>
  <c r="K239"/>
  <c r="BE239"/>
  <c r="K234"/>
  <c r="BE234"/>
  <c r="K229"/>
  <c r="BE229"/>
  <c r="BK208"/>
  <c r="K204"/>
  <c r="BE204"/>
  <c r="K174"/>
  <c r="BE174"/>
  <c r="BK169"/>
  <c r="BK165"/>
  <c r="K149"/>
  <c r="BE149"/>
  <c r="K142"/>
  <c r="BE142"/>
  <c r="BK135"/>
  <c i="3" r="BK144"/>
  <c i="2" r="K242"/>
  <c r="BE242"/>
  <c r="BK240"/>
  <c r="K237"/>
  <c r="BE237"/>
  <c r="BK219"/>
  <c r="K211"/>
  <c r="BE211"/>
  <c r="BK206"/>
  <c r="K201"/>
  <c r="BE201"/>
  <c r="K197"/>
  <c r="BE197"/>
  <c r="K193"/>
  <c r="BE193"/>
  <c r="K158"/>
  <c r="BE158"/>
  <c r="BK150"/>
  <c r="BK139"/>
  <c l="1" r="Q147"/>
  <c r="Q146"/>
  <c r="I100"/>
  <c r="T147"/>
  <c r="T146"/>
  <c r="V133"/>
  <c r="Q133"/>
  <c r="X140"/>
  <c r="Q140"/>
  <c r="I99"/>
  <c r="X147"/>
  <c r="X146"/>
  <c r="V147"/>
  <c r="V146"/>
  <c r="T133"/>
  <c r="X133"/>
  <c r="X132"/>
  <c r="R133"/>
  <c r="T140"/>
  <c r="V140"/>
  <c r="R140"/>
  <c r="J99"/>
  <c r="R147"/>
  <c r="R146"/>
  <c r="J100"/>
  <c i="3" r="T131"/>
  <c r="T130"/>
  <c r="T129"/>
  <c i="1" r="AW96"/>
  <c i="3" r="V131"/>
  <c r="V130"/>
  <c r="V129"/>
  <c r="X131"/>
  <c r="X130"/>
  <c r="X129"/>
  <c r="R131"/>
  <c r="R130"/>
  <c r="Q131"/>
  <c r="Q130"/>
  <c i="2" r="BE135"/>
  <c r="BE208"/>
  <c r="BE214"/>
  <c r="J125"/>
  <c i="3" r="F126"/>
  <c r="E85"/>
  <c r="J123"/>
  <c i="2" r="F92"/>
  <c r="E85"/>
  <c r="BE160"/>
  <c i="3" r="F91"/>
  <c i="2" r="F91"/>
  <c r="BE209"/>
  <c i="3" r="BE187"/>
  <c r="BE191"/>
  <c i="2" r="BE180"/>
  <c i="3" r="BE183"/>
  <c r="BE199"/>
  <c r="BE203"/>
  <c r="Q211"/>
  <c r="I99"/>
  <c r="R211"/>
  <c r="J99"/>
  <c i="2" r="F38"/>
  <c i="1" r="BC95"/>
  <c i="2" r="K161"/>
  <c r="BE161"/>
  <c r="K202"/>
  <c r="BE202"/>
  <c i="3" r="BK139"/>
  <c i="2" r="K139"/>
  <c r="BE139"/>
  <c r="BK155"/>
  <c i="3" r="BK135"/>
  <c r="BK149"/>
  <c i="2" r="K219"/>
  <c r="BE219"/>
  <c i="3" r="K163"/>
  <c r="BE163"/>
  <c i="2" r="BK143"/>
  <c r="K137"/>
  <c r="BE137"/>
  <c i="3" r="K195"/>
  <c r="BE195"/>
  <c r="BK207"/>
  <c r="F38"/>
  <c i="1" r="BC96"/>
  <c i="2" r="BK193"/>
  <c r="K205"/>
  <c r="BE205"/>
  <c r="BK227"/>
  <c r="K232"/>
  <c r="BE232"/>
  <c r="K188"/>
  <c r="BE188"/>
  <c r="BK216"/>
  <c r="K191"/>
  <c r="BE191"/>
  <c i="3" r="K138"/>
  <c r="BE138"/>
  <c i="2" r="BK134"/>
  <c r="BK133"/>
  <c i="3" r="K133"/>
  <c r="BE133"/>
  <c r="K152"/>
  <c r="BE152"/>
  <c i="2" r="BK238"/>
  <c i="3" r="K165"/>
  <c r="BE165"/>
  <c i="2" r="BK171"/>
  <c i="3" r="K180"/>
  <c r="BE180"/>
  <c r="BK197"/>
  <c r="K209"/>
  <c r="BE209"/>
  <c i="2" r="K38"/>
  <c i="1" r="AY95"/>
  <c i="3" r="K38"/>
  <c i="1" r="AY96"/>
  <c i="2" r="K164"/>
  <c r="BE164"/>
  <c r="BK168"/>
  <c r="BK204"/>
  <c r="BK211"/>
  <c r="K235"/>
  <c r="BE235"/>
  <c r="K159"/>
  <c r="BE159"/>
  <c r="K194"/>
  <c r="BE194"/>
  <c r="BK242"/>
  <c i="3" r="BK143"/>
  <c i="2" r="K150"/>
  <c r="BE150"/>
  <c r="K218"/>
  <c r="BE218"/>
  <c r="K206"/>
  <c r="BE206"/>
  <c i="3" r="BK140"/>
  <c r="K196"/>
  <c r="BE196"/>
  <c r="K170"/>
  <c r="BE170"/>
  <c r="K160"/>
  <c r="BE160"/>
  <c i="2" r="BK250"/>
  <c r="K173"/>
  <c r="BE173"/>
  <c r="K179"/>
  <c r="BE179"/>
  <c r="BK190"/>
  <c r="K199"/>
  <c r="BE199"/>
  <c r="K221"/>
  <c r="BE221"/>
  <c r="K162"/>
  <c r="BE162"/>
  <c r="K165"/>
  <c r="BE165"/>
  <c r="K196"/>
  <c r="BE196"/>
  <c r="BK142"/>
  <c r="BK183"/>
  <c r="K167"/>
  <c r="BE167"/>
  <c r="BK215"/>
  <c i="3" r="K151"/>
  <c r="BE151"/>
  <c r="K136"/>
  <c r="BE136"/>
  <c r="BK164"/>
  <c r="K142"/>
  <c r="BE142"/>
  <c r="K173"/>
  <c r="BE173"/>
  <c r="K188"/>
  <c r="BE188"/>
  <c i="2" r="K157"/>
  <c r="BE157"/>
  <c i="3" r="K185"/>
  <c r="BE185"/>
  <c i="2" r="F39"/>
  <c i="1" r="BD95"/>
  <c i="2" r="BK247"/>
  <c r="BK145"/>
  <c r="K207"/>
  <c r="BE207"/>
  <c r="K245"/>
  <c r="BE245"/>
  <c i="3" r="BK168"/>
  <c i="2" r="K230"/>
  <c r="BE230"/>
  <c i="3" r="BK172"/>
  <c i="2" r="K248"/>
  <c r="BE248"/>
  <c i="3" r="K194"/>
  <c r="BE194"/>
  <c i="2" r="K240"/>
  <c r="BE240"/>
  <c i="3" r="K204"/>
  <c r="BE204"/>
  <c r="BK210"/>
  <c r="F39"/>
  <c i="1" r="BD96"/>
  <c i="2" r="BK237"/>
  <c i="3" r="BK137"/>
  <c r="K176"/>
  <c r="BE176"/>
  <c i="2" r="BK178"/>
  <c i="3" r="K150"/>
  <c r="BE150"/>
  <c i="2" r="BK243"/>
  <c r="BK229"/>
  <c i="3" r="K157"/>
  <c r="BE157"/>
  <c r="K174"/>
  <c r="BE174"/>
  <c r="K166"/>
  <c r="BE166"/>
  <c i="2" r="BK244"/>
  <c i="3" r="BK190"/>
  <c r="BK177"/>
  <c r="K205"/>
  <c r="BE205"/>
  <c i="2" r="F41"/>
  <c i="1" r="BF95"/>
  <c i="2" r="BK200"/>
  <c r="K252"/>
  <c r="BE252"/>
  <c r="K136"/>
  <c r="BE136"/>
  <c i="3" r="K162"/>
  <c r="BE162"/>
  <c i="2" r="K233"/>
  <c r="BE233"/>
  <c i="3" r="BK156"/>
  <c r="BK132"/>
  <c r="BK202"/>
  <c r="BK153"/>
  <c i="2" r="BK158"/>
  <c i="3" r="K200"/>
  <c r="BE200"/>
  <c r="BK206"/>
  <c i="2" r="F40"/>
  <c i="1" r="BE95"/>
  <c i="2" r="BK246"/>
  <c r="BK236"/>
  <c i="3" r="BK154"/>
  <c i="2" r="BK224"/>
  <c i="3" r="K155"/>
  <c r="BE155"/>
  <c i="2" r="BK239"/>
  <c i="3" r="K167"/>
  <c r="BE167"/>
  <c r="BK178"/>
  <c r="K182"/>
  <c r="BE182"/>
  <c r="BK198"/>
  <c i="2" r="K153"/>
  <c r="BE153"/>
  <c i="3" r="BK208"/>
  <c i="2" r="K172"/>
  <c r="BE172"/>
  <c r="BK163"/>
  <c i="3" r="BK134"/>
  <c i="2" r="BK185"/>
  <c i="3" r="BK145"/>
  <c i="2" r="BK213"/>
  <c r="K251"/>
  <c r="BE251"/>
  <c i="3" r="BK161"/>
  <c r="K169"/>
  <c r="BE169"/>
  <c i="2" r="K170"/>
  <c r="BE170"/>
  <c i="3" r="BK212"/>
  <c r="BK211"/>
  <c r="K211"/>
  <c r="K99"/>
  <c r="F40"/>
  <c i="1" r="BE96"/>
  <c i="2" r="K152"/>
  <c r="BE152"/>
  <c r="K182"/>
  <c r="BE182"/>
  <c r="K241"/>
  <c r="BE241"/>
  <c r="BK212"/>
  <c i="3" r="K147"/>
  <c r="BE147"/>
  <c i="2" r="K223"/>
  <c r="BE223"/>
  <c i="3" r="K141"/>
  <c r="BE141"/>
  <c i="2" r="K141"/>
  <c r="BE141"/>
  <c i="3" r="K184"/>
  <c r="BE184"/>
  <c i="2" r="BK151"/>
  <c i="3" r="K171"/>
  <c r="BE171"/>
  <c r="F41"/>
  <c i="1" r="BF96"/>
  <c i="2" r="BK210"/>
  <c r="K217"/>
  <c r="BE217"/>
  <c i="3" r="K146"/>
  <c r="BE146"/>
  <c r="BK148"/>
  <c i="2" r="BK201"/>
  <c i="3" r="BK175"/>
  <c r="K193"/>
  <c r="BE193"/>
  <c i="2" r="BK176"/>
  <c i="3" r="K179"/>
  <c r="BE179"/>
  <c i="2" r="BK220"/>
  <c r="K138"/>
  <c r="BE138"/>
  <c r="BK148"/>
  <c r="K203"/>
  <c r="BE203"/>
  <c r="K222"/>
  <c r="BE222"/>
  <c r="BK156"/>
  <c r="BK234"/>
  <c r="K249"/>
  <c r="BE249"/>
  <c r="K169"/>
  <c r="BE169"/>
  <c r="BK174"/>
  <c i="3" r="K144"/>
  <c r="BE144"/>
  <c i="2" r="K225"/>
  <c r="BE225"/>
  <c i="3" r="K159"/>
  <c r="BE159"/>
  <c r="BK158"/>
  <c r="K181"/>
  <c r="BE181"/>
  <c r="BK186"/>
  <c r="K192"/>
  <c r="BE192"/>
  <c r="BK189"/>
  <c l="1" r="Q129"/>
  <c r="I96"/>
  <c r="K31"/>
  <c i="1" r="AS96"/>
  <c i="3" r="R129"/>
  <c r="J96"/>
  <c r="K32"/>
  <c i="1" r="AT96"/>
  <c i="2" r="Q132"/>
  <c r="I97"/>
  <c r="V132"/>
  <c r="V131"/>
  <c r="R132"/>
  <c r="J97"/>
  <c r="X131"/>
  <c r="T132"/>
  <c r="T131"/>
  <c i="1" r="AW95"/>
  <c i="2" r="I101"/>
  <c i="3" r="J98"/>
  <c r="I98"/>
  <c i="2" r="J98"/>
  <c i="3" r="I97"/>
  <c i="2" r="K133"/>
  <c r="K98"/>
  <c r="I98"/>
  <c i="3" r="J97"/>
  <c i="2" r="J101"/>
  <c r="BK147"/>
  <c r="K147"/>
  <c r="K101"/>
  <c r="BK140"/>
  <c r="K140"/>
  <c r="K99"/>
  <c i="3" r="BK131"/>
  <c r="K131"/>
  <c r="K98"/>
  <c i="2" r="BK132"/>
  <c i="1" r="AW94"/>
  <c r="BF94"/>
  <c r="W38"/>
  <c r="BE94"/>
  <c r="BA94"/>
  <c r="BD94"/>
  <c r="W36"/>
  <c r="BC94"/>
  <c r="W35"/>
  <c i="2" l="1" r="R131"/>
  <c r="J96"/>
  <c r="K32"/>
  <c i="1" r="AT95"/>
  <c i="2" r="K132"/>
  <c r="K97"/>
  <c r="BK146"/>
  <c r="K146"/>
  <c r="K100"/>
  <c r="Q131"/>
  <c r="I96"/>
  <c r="K31"/>
  <c i="1" r="AS95"/>
  <c i="3" r="BK130"/>
  <c r="K130"/>
  <c r="K97"/>
  <c i="2" r="BK131"/>
  <c r="K131"/>
  <c r="K96"/>
  <c r="K30"/>
  <c r="K110"/>
  <c r="K104"/>
  <c r="K33"/>
  <c i="1" r="AY94"/>
  <c r="AK35"/>
  <c r="W37"/>
  <c r="AT94"/>
  <c r="AK28"/>
  <c r="AS94"/>
  <c r="AK27"/>
  <c r="AZ94"/>
  <c i="2" l="1" r="BE110"/>
  <c i="3" r="BK129"/>
  <c r="K129"/>
  <c r="K96"/>
  <c i="2" r="K37"/>
  <c i="1" r="AX95"/>
  <c r="AV95"/>
  <c i="2" r="K34"/>
  <c i="1" r="AG95"/>
  <c r="AN95"/>
  <c i="2" r="K112"/>
  <c l="1" r="K43"/>
  <c i="3" r="K30"/>
  <c i="2" r="F37"/>
  <c i="1" r="BB95"/>
  <c i="3" l="1" r="K108"/>
  <c r="K102"/>
  <c r="K33"/>
  <c r="K34"/>
  <c i="1" r="AG96"/>
  <c i="3" l="1" r="BE108"/>
  <c r="F37"/>
  <c i="1" r="BB96"/>
  <c r="BB94"/>
  <c r="AX94"/>
  <c i="3" r="K110"/>
  <c i="1" r="AG94"/>
  <c l="1" r="AG101"/>
  <c r="AV101"/>
  <c r="BY101"/>
  <c r="AK26"/>
  <c r="AG99"/>
  <c r="CD99"/>
  <c r="AG100"/>
  <c r="CD100"/>
  <c r="AG102"/>
  <c r="AV94"/>
  <c i="3" r="K37"/>
  <c i="1" r="AX96"/>
  <c r="AV96"/>
  <c l="1" r="AN94"/>
  <c r="CD101"/>
  <c r="CD102"/>
  <c i="3" r="K43"/>
  <c i="1" r="AN96"/>
  <c r="AG98"/>
  <c r="AK29"/>
  <c r="AN101"/>
  <c r="AV100"/>
  <c r="BY100"/>
  <c r="AV102"/>
  <c r="BY102"/>
  <c r="AV99"/>
  <c r="BY99"/>
  <c l="1" r="AK34"/>
  <c r="AG104"/>
  <c r="AK31"/>
  <c r="AN102"/>
  <c r="AN99"/>
  <c r="AN100"/>
  <c r="W34"/>
  <c l="1" r="AK40"/>
  <c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<sst xmlns="http://schemas.openxmlformats.org/spreadsheetml/2006/main">
  <si>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</si>
  <si>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</si>
  <si>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</si>
  <si>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</si>
  <si>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</si>
  <si>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</si>
  <si>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{ce47c718-c498-4a92-92fc-a06759008d1c}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</si>
  <si>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</si>
  <si>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</si>
  <si>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</si>
  <si>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</si>
  <si>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</si>
  <si>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</si>
  <si>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</si>
  <si>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</si>
  <si>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19K2021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</si>
  <si>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</si>
  <si>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</si>
  <si>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Školní kuchyně, ZŠ Horymírova, Ostrava</t>
  </si>
  <si>
    <t>KSO:</t>
  </si>
  <si>
    <t>CC-CZ:</t>
  </si>
  <si>
    <t>Místo:</t>
  </si>
  <si>
    <t xml:space="preserve"> </t>
  </si>
  <si>
    <t>Datum:</t>
  </si>
  <si>
    <t>23. 6. 2021</t>
  </si>
  <si>
    <t>Zadavatel:</t>
  </si>
  <si>
    <t>IČ:</t>
  </si>
  <si>
    <t>DIČ:</t>
  </si>
  <si>
    <t>Uchazeč:</t>
  </si>
  <si>
    <t>Vyplň údaj</t>
  </si>
  <si>
    <t>Projektant:</t>
  </si>
  <si>
    <t>623 11 832</t>
  </si>
  <si>
    <t>Petr Kubala</t>
  </si>
  <si>
    <t>CZ6403301047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</si>
  <si>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</si>
  <si>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</si>
  <si>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</si>
  <si>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</si>
  <si>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</si>
  <si>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</si>
  <si>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</si>
  <si>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</si>
  <si>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</si>
  <si>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</si>
  <si>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</si>
  <si>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</si>
  <si>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</si>
  <si>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</si>
  <si>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</si>
  <si>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</si>
  <si>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</si>
  <si>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</si>
  <si>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</si>
  <si>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</si>
  <si>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</si>
  <si>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</si>
  <si>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</si>
  <si>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</si>
  <si>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</si>
  <si>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</si>
  <si>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</si>
  <si>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</si>
  <si>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</si>
  <si>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</si>
  <si>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</si>
  <si>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</si>
  <si>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</si>
  <si>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</si>
  <si>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</si>
  <si>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</si>
  <si>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</si>
  <si>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</si>
  <si>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</si>
  <si>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</si>
  <si>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</si>
  <si>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</si>
  <si>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</si>
  <si>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</si>
  <si>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</si>
  <si>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</si>
  <si>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</si>
  <si>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</si>
  <si>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</si>
  <si>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</si>
  <si>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</si>
  <si>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</si>
  <si>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</si>
  <si>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19K2021_1</t>
  </si>
  <si>
    <t>Elektroinstalace kuchyně</t>
  </si>
  <si>
    <t>STA</t>
  </si>
  <si>
    <t>1</t>
  </si>
  <si>
    <t>{6ba55834-bae3-4722-ab32-806287e62fef}</t>
  </si>
  <si>
    <t>2</t>
  </si>
  <si>
    <t>19K2021_2</t>
  </si>
  <si>
    <t>Rozvaděč RK</t>
  </si>
  <si>
    <t>{ebbe6de7-dc71-4437-b319-db3c827d348d}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</si>
  <si>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</si>
  <si>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</si>
  <si>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</si>
  <si>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</si>
  <si>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</si>
  <si>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</si>
  <si>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</si>
  <si>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</si>
  <si>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</si>
  <si>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</si>
  <si>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</si>
  <si>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19K2021_1 - Elektroinstalace kuchyně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</si>
  <si>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</si>
  <si>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</si>
  <si>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</si>
  <si>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</si>
  <si>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</si>
  <si>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</si>
  <si>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</si>
  <si>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</si>
  <si>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</si>
  <si>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</si>
  <si>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</si>
  <si>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</si>
  <si>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</si>
  <si>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</si>
  <si>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</si>
  <si>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</si>
  <si>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</si>
  <si>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</si>
  <si>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</si>
  <si>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</si>
  <si>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</si>
  <si>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</si>
  <si>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</si>
  <si>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</si>
  <si>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</si>
  <si>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</si>
  <si>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</si>
  <si>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</si>
  <si>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</si>
  <si>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</si>
  <si>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</si>
  <si>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</si>
  <si>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</si>
  <si>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</si>
  <si>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</si>
  <si>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</si>
  <si>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</si>
  <si>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</si>
  <si>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</si>
  <si>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</si>
  <si>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</si>
  <si>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</si>
  <si>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</si>
  <si>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</si>
  <si>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</si>
  <si>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953991111</t>
  </si>
  <si>
    <t xml:space="preserve">Dodání a osazení hmoždinek  včetně vyvrtání otvorů (s dodáním hmot) ve stěnách do zdiva z cihel nebo měkkého kamene, vnější profil hmoždinky 6 až 8 mm</t>
  </si>
  <si>
    <t>kus</t>
  </si>
  <si>
    <t>CS ÚRS 2021 01</t>
  </si>
  <si>
    <t>4</t>
  </si>
  <si>
    <t>-1476784078</t>
  </si>
  <si>
    <t>971033131</t>
  </si>
  <si>
    <t xml:space="preserve">Vybourání otvorů ve zdivu základovém nebo nadzákladovém z cihel, tvárnic, příčkovek  z cihel pálených na maltu vápennou nebo vápenocementovou průměru profilu do 60 mm, tl. do 150 mm</t>
  </si>
  <si>
    <t>182836835</t>
  </si>
  <si>
    <t>3</t>
  </si>
  <si>
    <t>971042151</t>
  </si>
  <si>
    <t xml:space="preserve">Vybourání otvorů v betonových příčkách a zdech základových nebo nadzákladových  průměru profilu do 60 mm, tl. do 450 mm</t>
  </si>
  <si>
    <t>633554587</t>
  </si>
  <si>
    <t>973031616</t>
  </si>
  <si>
    <t xml:space="preserve">Vysekání výklenků nebo kapes ve zdivu z cihel  na maltu vápennou nebo vápenocementovou kapes pro špalíky a krabice, velikosti do 100x100x50 mm</t>
  </si>
  <si>
    <t>-1701865349</t>
  </si>
  <si>
    <t>5</t>
  </si>
  <si>
    <t>977332121</t>
  </si>
  <si>
    <t>Frézování drážek pro vodiče ve stěnách z cihel včetně omítky, rozměru do 30x30 mm</t>
  </si>
  <si>
    <t>m</t>
  </si>
  <si>
    <t>-792436392</t>
  </si>
  <si>
    <t>6</t>
  </si>
  <si>
    <t>M</t>
  </si>
  <si>
    <t>10.044.220</t>
  </si>
  <si>
    <t>Sádra PBEG elektrikářská á 25kg</t>
  </si>
  <si>
    <t>kg</t>
  </si>
  <si>
    <t>8</t>
  </si>
  <si>
    <t>-1178966988</t>
  </si>
  <si>
    <t>997</t>
  </si>
  <si>
    <t>Přesun sutě</t>
  </si>
  <si>
    <t>7</t>
  </si>
  <si>
    <t>997013111</t>
  </si>
  <si>
    <t xml:space="preserve">Vnitrostaveništní doprava suti a vybouraných hmot  vodorovně do 50 m svisle s použitím mechanizace pro budovy a haly výšky do 6 m</t>
  </si>
  <si>
    <t>t</t>
  </si>
  <si>
    <t>-2075769320</t>
  </si>
  <si>
    <t>997013501</t>
  </si>
  <si>
    <t xml:space="preserve">Odvoz suti a vybouraných hmot na skládku nebo meziskládku  se složením, na vzdálenost do 1 km</t>
  </si>
  <si>
    <t>-1984678076</t>
  </si>
  <si>
    <t>997013509</t>
  </si>
  <si>
    <t xml:space="preserve">Odvoz suti a vybouraných hmot na skládku nebo meziskládku  se složením, na vzdálenost Příplatek k ceně za každý další i započatý 1 km přes 1 km</t>
  </si>
  <si>
    <t>-1377614708</t>
  </si>
  <si>
    <t>VV</t>
  </si>
  <si>
    <t>0,16*20 'Přepočtené koeficientem množství</t>
  </si>
  <si>
    <t>10</t>
  </si>
  <si>
    <t>997013813</t>
  </si>
  <si>
    <t>Poplatek za uložení stavebního odpadu na skládce (skládkovné) z plastických hmot zatříděného do Katalogu odpadů pod kódem 17 02 03</t>
  </si>
  <si>
    <t>1108721406</t>
  </si>
  <si>
    <t>PSV</t>
  </si>
  <si>
    <t>Práce a dodávky PSV</t>
  </si>
  <si>
    <t>741</t>
  </si>
  <si>
    <t>Elektroinstalace - silnoproud</t>
  </si>
  <si>
    <t>11</t>
  </si>
  <si>
    <t>741110051</t>
  </si>
  <si>
    <t>Montáž trubek elektroinstalačních s nasunutím nebo našroubováním do krabic plastových ohebných, uložených volně, vnější Ø přes 11 do 23 mm</t>
  </si>
  <si>
    <t>16</t>
  </si>
  <si>
    <t>-1567266729</t>
  </si>
  <si>
    <t>12</t>
  </si>
  <si>
    <t>1000292719</t>
  </si>
  <si>
    <t>trubka ohebná, průměr 16, 320 N, PVC</t>
  </si>
  <si>
    <t>32</t>
  </si>
  <si>
    <t>843036744</t>
  </si>
  <si>
    <t>13</t>
  </si>
  <si>
    <t>741110062</t>
  </si>
  <si>
    <t>Montáž trubek elektroinstalačních s nasunutím nebo našroubováním do krabic plastových ohebných, uložených pod omítku, vnější Ø přes 23 do 35 mm</t>
  </si>
  <si>
    <t>739085160</t>
  </si>
  <si>
    <t>14</t>
  </si>
  <si>
    <t>1000289664</t>
  </si>
  <si>
    <t xml:space="preserve"> TRUBKA OHEBNÁ, průměr 29, 320 N, PVC</t>
  </si>
  <si>
    <t>-749124119</t>
  </si>
  <si>
    <t>741110063</t>
  </si>
  <si>
    <t>Montáž trubek elektroinstalačních s nasunutím nebo našroubováním do krabic plastových ohebných, uložených pod omítku, vnější Ø přes 35 mm</t>
  </si>
  <si>
    <t>-689601085</t>
  </si>
  <si>
    <t>1000289661</t>
  </si>
  <si>
    <t>TRUBKA OHEBNÁ, průměr 36, 125 N, PVC</t>
  </si>
  <si>
    <t>75067486</t>
  </si>
  <si>
    <t>17</t>
  </si>
  <si>
    <t>741110162</t>
  </si>
  <si>
    <t>Montáž trubek pancéřových elektroinstalačních s nasunutím nebo našroubováním do krabic kovových tuhých závitových, uložených pod omítku, Ø přes 16 do 29 mm</t>
  </si>
  <si>
    <t>-1062689552</t>
  </si>
  <si>
    <t>18</t>
  </si>
  <si>
    <t>1000290346</t>
  </si>
  <si>
    <t xml:space="preserve">trubka 6240 ZN F  OCEL. NEZÁVIT. - F</t>
  </si>
  <si>
    <t>-2012171336</t>
  </si>
  <si>
    <t>19</t>
  </si>
  <si>
    <t>1000290391</t>
  </si>
  <si>
    <t xml:space="preserve"> 340/2 ZN F  SPOJKA NÁSUV. OCEL. TRUB.</t>
  </si>
  <si>
    <t>294831355</t>
  </si>
  <si>
    <t>20</t>
  </si>
  <si>
    <t>1000290363</t>
  </si>
  <si>
    <t xml:space="preserve">6340 ZN F  KOLENO K OC. TR. NÁS. ZN</t>
  </si>
  <si>
    <t>1062511681</t>
  </si>
  <si>
    <t>1000290397</t>
  </si>
  <si>
    <t xml:space="preserve">5240 PC ZN F  PŘÍCHYTKA OBOUSTRANNÁ ZN</t>
  </si>
  <si>
    <t>-1364597046</t>
  </si>
  <si>
    <t>22</t>
  </si>
  <si>
    <t>1000291801</t>
  </si>
  <si>
    <t xml:space="preserve">4840 KA  VÝVODKA VNĚJ.PRO EN TRUB.</t>
  </si>
  <si>
    <t>329036699</t>
  </si>
  <si>
    <t>23</t>
  </si>
  <si>
    <t>741110163</t>
  </si>
  <si>
    <t>Montáž trubek pancéřových elektroinstalačních s nasunutím nebo našroubováním do krabic kovových tuhých závitových, uložených pod omítku, Ø přes 29 do 42 mm</t>
  </si>
  <si>
    <t>1852099600</t>
  </si>
  <si>
    <t>24</t>
  </si>
  <si>
    <t>1000290347</t>
  </si>
  <si>
    <t>trubka 6250 ZN F , OCEL. NEZÁVIT. - F</t>
  </si>
  <si>
    <t>-1823507191</t>
  </si>
  <si>
    <t>25</t>
  </si>
  <si>
    <t>1000290364</t>
  </si>
  <si>
    <t xml:space="preserve">6350 ZN F  KOLENO K OC. TR. NÁS. ZN</t>
  </si>
  <si>
    <t>-931040649</t>
  </si>
  <si>
    <t>26</t>
  </si>
  <si>
    <t>1000290398</t>
  </si>
  <si>
    <t xml:space="preserve">5250 PC ZN F  PŘÍCHYTKA OBOUSTRANNÁ ZN</t>
  </si>
  <si>
    <t>1390768337</t>
  </si>
  <si>
    <t>27</t>
  </si>
  <si>
    <t>1000291802</t>
  </si>
  <si>
    <t xml:space="preserve">4850 KA  VÝVODKA VNĚJ.PRO EN TRUB.</t>
  </si>
  <si>
    <t>-1778993912</t>
  </si>
  <si>
    <t>28</t>
  </si>
  <si>
    <t>741110511</t>
  </si>
  <si>
    <t>Montáž lišt a kanálků elektroinstalačních se spojkami, ohyby a rohy a s nasunutím do krabic vkládacích s víčkem, šířky do 60 mm</t>
  </si>
  <si>
    <t>-771127534</t>
  </si>
  <si>
    <t>29</t>
  </si>
  <si>
    <t>34571008</t>
  </si>
  <si>
    <t>lišta elektroinstalační hranatá PVC 40x40mm</t>
  </si>
  <si>
    <t>-170743489</t>
  </si>
  <si>
    <t>30</t>
  </si>
  <si>
    <t>34571206</t>
  </si>
  <si>
    <t>kryt koncový k liště elektroinstalační hranaté PVC 40x40mm</t>
  </si>
  <si>
    <t>-1062357584</t>
  </si>
  <si>
    <t>31</t>
  </si>
  <si>
    <t>741112001</t>
  </si>
  <si>
    <t>Montáž krabic elektroinstalačních bez napojení na trubky a lišty, demontáže a montáže víčka a přístroje protahovacích nebo odbočných zapuštěných plastových kruhových</t>
  </si>
  <si>
    <t>-471051780</t>
  </si>
  <si>
    <t>1000112574</t>
  </si>
  <si>
    <t xml:space="preserve"> KPR 68 KA  KRABICE UNIVERZÁLNÍ, hlubová</t>
  </si>
  <si>
    <t>2120548429</t>
  </si>
  <si>
    <t>33</t>
  </si>
  <si>
    <t>1000113973</t>
  </si>
  <si>
    <t xml:space="preserve"> KP 68 KA  KRABICE PŘÍSTROJOVÁ</t>
  </si>
  <si>
    <t>933213782</t>
  </si>
  <si>
    <t>34</t>
  </si>
  <si>
    <t>10.079.404</t>
  </si>
  <si>
    <t>Krabicová svorka 3 x 0,75 - 1,5 QMM</t>
  </si>
  <si>
    <t>-325678280</t>
  </si>
  <si>
    <t>35</t>
  </si>
  <si>
    <t>741120501</t>
  </si>
  <si>
    <t>Montáž šňůr měděných bez ukončení uložených volně lehkých a středních (např. CGSG), počtu žil do 7</t>
  </si>
  <si>
    <t>1164850138</t>
  </si>
  <si>
    <t>36</t>
  </si>
  <si>
    <t>34113278</t>
  </si>
  <si>
    <t>kabel Instalační flexibilní jádro Cu lanované izolace pryž plášť pryž chloroprenová 450/750V (H07RN-F) 5x2,5mm2</t>
  </si>
  <si>
    <t>756485105</t>
  </si>
  <si>
    <t>37</t>
  </si>
  <si>
    <t>34113280</t>
  </si>
  <si>
    <t>kabel Instalační flexibilní jádro Cu lanované izolace pryž plášť pryž chloroprenová 450/750V (H07RN-F) 5x6mm2</t>
  </si>
  <si>
    <t>1117648510</t>
  </si>
  <si>
    <t>35*1,1 'Přepočtené koeficientem množství</t>
  </si>
  <si>
    <t>38</t>
  </si>
  <si>
    <t>34113281</t>
  </si>
  <si>
    <t>kabel Instalační flexibilní jádro Cu lanované izolace pryž plášť pryž chloroprenová 450/750V (H07RN-F) 5x10mm2</t>
  </si>
  <si>
    <t>-1380847408</t>
  </si>
  <si>
    <t>15*1,1 'Přepočtené koeficientem množství</t>
  </si>
  <si>
    <t>39</t>
  </si>
  <si>
    <t>34113282</t>
  </si>
  <si>
    <t>kabel Instalační flexibilní jádro Cu lanované izolace pryž plášť pryž chloroprenová 450/750V (H07RN-F) 5x16mm2</t>
  </si>
  <si>
    <t>1352442573</t>
  </si>
  <si>
    <t>40</t>
  </si>
  <si>
    <t>741122201</t>
  </si>
  <si>
    <t>Montáž kabelů měděných bez ukončení uložených volně nebo v liště plných kulatých (např. CYKY) počtu a průřezu žil 2x1,5 až 6 mm2</t>
  </si>
  <si>
    <t>-1043015272</t>
  </si>
  <si>
    <t>41</t>
  </si>
  <si>
    <t>2000001106</t>
  </si>
  <si>
    <t>Kabel nehořlavý P60-R; Cu-O 2x1,5 RE</t>
  </si>
  <si>
    <t>161386916</t>
  </si>
  <si>
    <t>30*1,1 'Přepočtené koeficientem množství</t>
  </si>
  <si>
    <t>42</t>
  </si>
  <si>
    <t>741122211</t>
  </si>
  <si>
    <t>Montáž kabelů měděných bez ukončení uložených volně nebo v liště plných kulatých (např. CYKY) počtu a průřezu žil 3x1,5 až 6 mm2</t>
  </si>
  <si>
    <t>1482456842</t>
  </si>
  <si>
    <t>43</t>
  </si>
  <si>
    <t>34111030</t>
  </si>
  <si>
    <t xml:space="preserve">kabel instalační jádro Cu plné izolace PVC plášť PVC 450/750V  3x1,5mm2</t>
  </si>
  <si>
    <t>-1254877175</t>
  </si>
  <si>
    <t>200*1,15 'Přepočtené koeficientem množství</t>
  </si>
  <si>
    <t>44</t>
  </si>
  <si>
    <t>34111036</t>
  </si>
  <si>
    <t xml:space="preserve">kabel instalační jádro Cu plné izolace PVC plášť PVC 450/750V  3x2,5mm2</t>
  </si>
  <si>
    <t>-1961912719</t>
  </si>
  <si>
    <t>45</t>
  </si>
  <si>
    <t>741122231</t>
  </si>
  <si>
    <t>Montáž kabelů měděných bez ukončení uložených volně nebo v liště plných kulatých (např. CYKY) počtu a průřezu žil 5x1,5 až 2,5 mm2</t>
  </si>
  <si>
    <t>1339962334</t>
  </si>
  <si>
    <t>46</t>
  </si>
  <si>
    <t>34111094</t>
  </si>
  <si>
    <t xml:space="preserve">kabel instalační jádro Cu plné izolace PVC plášť PVC 450/750V  5x2,5mm2</t>
  </si>
  <si>
    <t>-2003196790</t>
  </si>
  <si>
    <t>47</t>
  </si>
  <si>
    <t>741122232</t>
  </si>
  <si>
    <t>Montáž kabelů měděných bez ukončení uložených volně nebo v liště plných kulatých (např. CYKY) počtu a průřezu žil 5x4 až 6 mm2</t>
  </si>
  <si>
    <t>148688056</t>
  </si>
  <si>
    <t>48</t>
  </si>
  <si>
    <t>34111100</t>
  </si>
  <si>
    <t xml:space="preserve">kabel instalační jádro Cu plné izolace PVC plášť PVC 450/750V  5x6mm2</t>
  </si>
  <si>
    <t>1414415152</t>
  </si>
  <si>
    <t>50*1,1 'Přepočtené koeficientem množství</t>
  </si>
  <si>
    <t>49</t>
  </si>
  <si>
    <t>741122233</t>
  </si>
  <si>
    <t>Montáž kabelů měděných bez ukončení uložených volně nebo v liště plných kulatých (např. CYKY) počtu a průřezu žil 5x10 mm2</t>
  </si>
  <si>
    <t>-1514571019</t>
  </si>
  <si>
    <t>50</t>
  </si>
  <si>
    <t>34113034</t>
  </si>
  <si>
    <t xml:space="preserve">kabel instalační jádro Cu plné izolace PVC plášť PVC 450/750V  5x10mm2</t>
  </si>
  <si>
    <t>1123769111</t>
  </si>
  <si>
    <t>10*1,1 'Přepočtené koeficientem množství</t>
  </si>
  <si>
    <t>51</t>
  </si>
  <si>
    <t>741122234</t>
  </si>
  <si>
    <t>Montáž kabelů měděných bez ukončení uložených volně nebo v liště plných kulatých (např. CYKY) počtu a průřezu žil 5x16 mm2</t>
  </si>
  <si>
    <t>1046924062</t>
  </si>
  <si>
    <t>52</t>
  </si>
  <si>
    <t>34113035</t>
  </si>
  <si>
    <t xml:space="preserve">kabel instalační jádro Cu plné izolace PVC plášť PVC 450/750V  5x16mm2</t>
  </si>
  <si>
    <t>393975142</t>
  </si>
  <si>
    <t>70*1,1 'Přepočtené koeficientem množství</t>
  </si>
  <si>
    <t>53</t>
  </si>
  <si>
    <t>741231012</t>
  </si>
  <si>
    <t>Montáž svorkovnic do rozváděčů s popisnými štítky se zapojením vodičů na jedné straně ochranných</t>
  </si>
  <si>
    <t>-603119472</t>
  </si>
  <si>
    <t>54</t>
  </si>
  <si>
    <t>1040033225</t>
  </si>
  <si>
    <t>Ekvipotenciální svorkovnice EPS 4 D s krytem zelená</t>
  </si>
  <si>
    <t>1345956440</t>
  </si>
  <si>
    <t>55</t>
  </si>
  <si>
    <t>1040033221</t>
  </si>
  <si>
    <t>Ekvipotenciální svorkovnice EPS 4 B s krytem zelená</t>
  </si>
  <si>
    <t>-1388638380</t>
  </si>
  <si>
    <t>56</t>
  </si>
  <si>
    <t>741310201</t>
  </si>
  <si>
    <t>Montáž spínačů jedno nebo dvoupólových polozapuštěných nebo zapuštěných se zapojením vodičů šroubové připojení, pro prostředí normální vypínačů, řazení 1-jednopólových</t>
  </si>
  <si>
    <t>1028251873</t>
  </si>
  <si>
    <t>57</t>
  </si>
  <si>
    <t>1000005234</t>
  </si>
  <si>
    <t>Přepínač střídavý, s krytem a rámečkem, řazení 6, IP44</t>
  </si>
  <si>
    <t>681093561</t>
  </si>
  <si>
    <t>58</t>
  </si>
  <si>
    <t>741310401</t>
  </si>
  <si>
    <t>Montáž spínačů tří nebo čtyřpólových nástěnných se zapojením vodičů, pro prostředí normální do 16 A</t>
  </si>
  <si>
    <t>-210228242</t>
  </si>
  <si>
    <t>59</t>
  </si>
  <si>
    <t>ABB.2CMA142403R1000</t>
  </si>
  <si>
    <t xml:space="preserve">spínač  3+PE+N, 400V/16A, IP65</t>
  </si>
  <si>
    <t>-1805482354</t>
  </si>
  <si>
    <t>60</t>
  </si>
  <si>
    <t>741310403</t>
  </si>
  <si>
    <t>Montáž spínačů tří nebo čtyřpólových nástěnných se zapojením vodičů, pro prostředí normální do 63 A</t>
  </si>
  <si>
    <t>-1185880892</t>
  </si>
  <si>
    <t>61</t>
  </si>
  <si>
    <t>ABB.2CMA142408R1000</t>
  </si>
  <si>
    <t>Spínač 3+EP+N, 400V/40A, IP65</t>
  </si>
  <si>
    <t>-448878815</t>
  </si>
  <si>
    <t>62</t>
  </si>
  <si>
    <t>1000002402</t>
  </si>
  <si>
    <t>Spínač 3+PE+N, 400V/63A, IP65, hliníkový kryt</t>
  </si>
  <si>
    <t>-354748764</t>
  </si>
  <si>
    <t>63</t>
  </si>
  <si>
    <t>1139867</t>
  </si>
  <si>
    <t>Spínač 3+PE+N, 400V/100A, IP65, hliníkový kryt</t>
  </si>
  <si>
    <t>1420120380</t>
  </si>
  <si>
    <t>64</t>
  </si>
  <si>
    <t>741313002</t>
  </si>
  <si>
    <t>Montáž zásuvek domovních se zapojením vodičů bezšroubové připojení polozapuštěných nebo zapuštěných 10/16 A, provedení 2P + PE dvojí zapojení pro průběžnou montáž</t>
  </si>
  <si>
    <t>-142454717</t>
  </si>
  <si>
    <t>65</t>
  </si>
  <si>
    <t>1000005333</t>
  </si>
  <si>
    <t>Zásuvka jednonásobná s clonkami, víčkem, rámečkem, s drápky, IP44, bílá</t>
  </si>
  <si>
    <t>214252248</t>
  </si>
  <si>
    <t>66</t>
  </si>
  <si>
    <t>1000005272</t>
  </si>
  <si>
    <t>Zásuvka jednonásobná s clonkami, víčkem, rámečkem, s drápky, IP44, vřesová červená</t>
  </si>
  <si>
    <t>1105960413</t>
  </si>
  <si>
    <t>67</t>
  </si>
  <si>
    <t>741313131</t>
  </si>
  <si>
    <t>Montáž zásuvek průmyslových se zapojením vodičů spojovacích, provedení IP 44 2P+PE 16 A</t>
  </si>
  <si>
    <t>1072640480</t>
  </si>
  <si>
    <t>68</t>
  </si>
  <si>
    <t>ABB.2CMA178698R1000</t>
  </si>
  <si>
    <t>Zásuvka průmyslová zapuštěná s víčkem, 3p. (2P+PE), 16 A, IP44, 6 h</t>
  </si>
  <si>
    <t>1109827312</t>
  </si>
  <si>
    <t>69</t>
  </si>
  <si>
    <t>741330371</t>
  </si>
  <si>
    <t>Montáž ovladačů tlačítkových ve skříni se zapojením vodičů 1 tlačítkových</t>
  </si>
  <si>
    <t>CS ÚRS 2019 02</t>
  </si>
  <si>
    <t>-1873660396</t>
  </si>
  <si>
    <t>70</t>
  </si>
  <si>
    <t>10.070.060</t>
  </si>
  <si>
    <t>Ovladač nouzový, žlutá skříňka, 1 červené hřibové tlač.nouz.zastav. uvolnění otočením; 1x vypínací kontak</t>
  </si>
  <si>
    <t>-1534000676</t>
  </si>
  <si>
    <t>71</t>
  </si>
  <si>
    <t>741370034</t>
  </si>
  <si>
    <t>Montáž svítidel žárovkových se zapojením vodičů bytových nebo společenských místností nástěnných přisazených 2 zdroje nouzové</t>
  </si>
  <si>
    <t>-1759738706</t>
  </si>
  <si>
    <t>72</t>
  </si>
  <si>
    <t>11.214.430</t>
  </si>
  <si>
    <t xml:space="preserve">Sví.nouz. EXIT 1W LED SE  1h, 125 lm  BASIC IP65 1h , svítící při výpadku,  bílé MATERIÁLY: Bílé polykarbonátové těleso Průhledný polykarbonátový kryt MONTÁŽ: Přisazená (stěna, strop</t>
  </si>
  <si>
    <t>-1208173910</t>
  </si>
  <si>
    <t>73</t>
  </si>
  <si>
    <t>1589130</t>
  </si>
  <si>
    <t>NOUZ.SVITIDLO - protipanické, 6,4W /, 270 lm /, 3 hod / IP65 / SE(NM)</t>
  </si>
  <si>
    <t>1698848682</t>
  </si>
  <si>
    <t>74</t>
  </si>
  <si>
    <t>741372062</t>
  </si>
  <si>
    <t>Montáž svítidel LED se zapojením vodičů bytových nebo společenských místností přisazených stropních panelových, obsahu přes 0,09 do 0,36 m2</t>
  </si>
  <si>
    <t>-484101845</t>
  </si>
  <si>
    <t>75</t>
  </si>
  <si>
    <t>1715754</t>
  </si>
  <si>
    <t>SVITIDLO (A) podle Speicifkace svítidel</t>
  </si>
  <si>
    <t>-1894419254</t>
  </si>
  <si>
    <t>76</t>
  </si>
  <si>
    <t>1507397</t>
  </si>
  <si>
    <t>SVITIDLO (B) podle specifikace</t>
  </si>
  <si>
    <t>-1624855874</t>
  </si>
  <si>
    <t>77</t>
  </si>
  <si>
    <t>1030381543</t>
  </si>
  <si>
    <t>hmoždinka rozvírací dutinová pro vrták 10, pro tl. stěny 4 - 12 mm</t>
  </si>
  <si>
    <t>balení</t>
  </si>
  <si>
    <t>-1668856410</t>
  </si>
  <si>
    <t>78</t>
  </si>
  <si>
    <t>741410071</t>
  </si>
  <si>
    <t>Montáž uzemňovacího vedení s upevněním, propojením a připojením pomocí svorek doplňků ostatních konstrukcí vodičem průřezu do 16 mm2, uloženým volně nebo pod omítkou</t>
  </si>
  <si>
    <t>-1294308863</t>
  </si>
  <si>
    <t>79</t>
  </si>
  <si>
    <t>2000000711</t>
  </si>
  <si>
    <t>(H07V-U) CY 4 zelenožlutá</t>
  </si>
  <si>
    <t>-45227009</t>
  </si>
  <si>
    <t>20*1,1 'Přepočtené koeficientem množství</t>
  </si>
  <si>
    <t>80</t>
  </si>
  <si>
    <t>2000000717</t>
  </si>
  <si>
    <t>(H07V-U) CY 6 zelenožlutá</t>
  </si>
  <si>
    <t>1947405894</t>
  </si>
  <si>
    <t>60*1,1 'Přepočtené koeficientem množství</t>
  </si>
  <si>
    <t>81</t>
  </si>
  <si>
    <t>2000000690</t>
  </si>
  <si>
    <t>(H07V-U) CY 10 zelenožlutá</t>
  </si>
  <si>
    <t>-186704540</t>
  </si>
  <si>
    <t>82</t>
  </si>
  <si>
    <t>2000000695</t>
  </si>
  <si>
    <t>(H07V-U) CY 16 zelenožlutá</t>
  </si>
  <si>
    <t>1964741028</t>
  </si>
  <si>
    <t>83</t>
  </si>
  <si>
    <t>1203218</t>
  </si>
  <si>
    <t xml:space="preserve">VODIC CY 25,0-R ZLUTOZELENA H07V-R_x000d_
</t>
  </si>
  <si>
    <t>782718001</t>
  </si>
  <si>
    <t>84</t>
  </si>
  <si>
    <t>741910412</t>
  </si>
  <si>
    <t>Montáž žlabů bez stojiny a výložníků kovových s podpěrkami a příslušenstvím bez víka, šířky do 100 mm</t>
  </si>
  <si>
    <t>1955961215</t>
  </si>
  <si>
    <t>85</t>
  </si>
  <si>
    <t>1000292469</t>
  </si>
  <si>
    <t xml:space="preserve">KOPOS DZ 60X60 BF  ŽLAB KABELOVÝ DRÁTĚNÝ</t>
  </si>
  <si>
    <t>-705524361</t>
  </si>
  <si>
    <t>86</t>
  </si>
  <si>
    <t>741910414</t>
  </si>
  <si>
    <t>Montáž žlabů bez stojiny a výložníků kovových s podpěrkami a příslušenstvím bez víka, šířky do 250 mm</t>
  </si>
  <si>
    <t>-1503646572</t>
  </si>
  <si>
    <t>87</t>
  </si>
  <si>
    <t>1000292471</t>
  </si>
  <si>
    <t xml:space="preserve">KOPOS DZ 60X150 BF  ŽLAB KABELOVÝ DRÁTĚNÝ</t>
  </si>
  <si>
    <t>-1475285130</t>
  </si>
  <si>
    <t>88</t>
  </si>
  <si>
    <t>1000292472</t>
  </si>
  <si>
    <t xml:space="preserve">KOPOS DZ 60X200 BF  ŽLAB KABELOVÝ DRÁTĚNÝ</t>
  </si>
  <si>
    <t>-1210820670</t>
  </si>
  <si>
    <t>89</t>
  </si>
  <si>
    <t>741910415</t>
  </si>
  <si>
    <t>Montáž žlabů bez stojiny a výložníků kovových s podpěrkami a příslušenstvím bez víka, šířky do 500 mm</t>
  </si>
  <si>
    <t>1234098037</t>
  </si>
  <si>
    <t>90</t>
  </si>
  <si>
    <t>1000292473</t>
  </si>
  <si>
    <t xml:space="preserve">KOPOS DZ 60X300 BF  ŽLAB KABELOVÝ DRÁTĚNÝ</t>
  </si>
  <si>
    <t>-1380042575</t>
  </si>
  <si>
    <t>91</t>
  </si>
  <si>
    <t>1000292436</t>
  </si>
  <si>
    <t>SPOJKA ŽLABU</t>
  </si>
  <si>
    <t>957629077</t>
  </si>
  <si>
    <t>92</t>
  </si>
  <si>
    <t>11.224.720</t>
  </si>
  <si>
    <t>Kotva KPO 8x77 POGMT pozink, Průvlaková kotva 8x77 s certifikátem pro použití v systémech se zachováním funkčnosti při požáru, použitelná pro kabelové lávky, kab elové žlaby a další systémy certifikované pro systémy se zachováním funkčnosti při požáru</t>
  </si>
  <si>
    <t>-897012639</t>
  </si>
  <si>
    <t>93</t>
  </si>
  <si>
    <t>1000112541</t>
  </si>
  <si>
    <t xml:space="preserve">M 8 ZNCR  MATICE ŠESTIHRANNÁ</t>
  </si>
  <si>
    <t>252107190</t>
  </si>
  <si>
    <t>94</t>
  </si>
  <si>
    <t>1000112514</t>
  </si>
  <si>
    <t xml:space="preserve">ZT 8 ZNCR  TYČ ZÁVITOVÁ</t>
  </si>
  <si>
    <t>-1596215766</t>
  </si>
  <si>
    <t>95</t>
  </si>
  <si>
    <t>1000112630</t>
  </si>
  <si>
    <t xml:space="preserve">KKZ 8 ZNCR  KOTVA KOVOVÁ ZATLOUKACÍ</t>
  </si>
  <si>
    <t>412996430</t>
  </si>
  <si>
    <t>96</t>
  </si>
  <si>
    <t>1000292439</t>
  </si>
  <si>
    <t xml:space="preserve">DZZ/B F  ZÁVĚS</t>
  </si>
  <si>
    <t>2131245665</t>
  </si>
  <si>
    <t>97</t>
  </si>
  <si>
    <t>1000292443</t>
  </si>
  <si>
    <t xml:space="preserve">KOPOS DZDS 150/B F  PODPĚRA NA STĚNU</t>
  </si>
  <si>
    <t>1853809229</t>
  </si>
  <si>
    <t>98</t>
  </si>
  <si>
    <t>1000292444</t>
  </si>
  <si>
    <t xml:space="preserve">KOPOS DZDS 200/B F  PODPĚRA NA STĚNU</t>
  </si>
  <si>
    <t>-380430279</t>
  </si>
  <si>
    <t>99</t>
  </si>
  <si>
    <t>1000290124</t>
  </si>
  <si>
    <t xml:space="preserve">KOPOS MP 41X21X1.50 S  PROFIL MONTÁŽNÍ</t>
  </si>
  <si>
    <t>1812180732</t>
  </si>
  <si>
    <t>100</t>
  </si>
  <si>
    <t>1000114023</t>
  </si>
  <si>
    <t xml:space="preserve">KOPOS PVL 8 GMT  PODLOŽKA VELKÁ</t>
  </si>
  <si>
    <t>1106072163</t>
  </si>
  <si>
    <t>101</t>
  </si>
  <si>
    <t>1000291830</t>
  </si>
  <si>
    <t xml:space="preserve">KOPOS DZSU/B ZNCR  ŠROUB UPEVŇOVACÍ</t>
  </si>
  <si>
    <t>1099747810</t>
  </si>
  <si>
    <t>102</t>
  </si>
  <si>
    <t>741810001</t>
  </si>
  <si>
    <t>Zkoušky a prohlídky elektrických rozvodů a zařízení celková prohlídka a vyhotovení revizní zprávy pro objem montážních prací do 100 tis. Kč</t>
  </si>
  <si>
    <t>-1508152915</t>
  </si>
  <si>
    <t>103</t>
  </si>
  <si>
    <t>998741101</t>
  </si>
  <si>
    <t>Přesun hmot pro silnoproud stanovený z hmotnosti přesunovaného materiálu vodorovná dopravní vzdálenost do 50 m v objektech výšky do 6 m</t>
  </si>
  <si>
    <t>1882140817</t>
  </si>
  <si>
    <t>19K2021_2 - Rozvaděč RK</t>
  </si>
  <si>
    <t>HZS - Hodinové zúčtovací sazby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</si>
  <si>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</si>
  <si>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</si>
  <si>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-376310977</t>
  </si>
  <si>
    <t>2000000602</t>
  </si>
  <si>
    <t>(H07V-K) CYA 16</t>
  </si>
  <si>
    <t>1597303327</t>
  </si>
  <si>
    <t>2000000587</t>
  </si>
  <si>
    <t xml:space="preserve">(H07V-K) CYA 10 </t>
  </si>
  <si>
    <t>1505023158</t>
  </si>
  <si>
    <t>2000000654</t>
  </si>
  <si>
    <t xml:space="preserve">(H07V-K) CYA 6 </t>
  </si>
  <si>
    <t>1171766871</t>
  </si>
  <si>
    <t>2000000614</t>
  </si>
  <si>
    <t xml:space="preserve">(H07V-K) CYA 2,50 </t>
  </si>
  <si>
    <t>2021934103</t>
  </si>
  <si>
    <t>2000000575</t>
  </si>
  <si>
    <t xml:space="preserve">(H07V-K) CYA 1,50 </t>
  </si>
  <si>
    <t>965823895</t>
  </si>
  <si>
    <t>741120203</t>
  </si>
  <si>
    <t>Montáž vodičů izolovaných měděných bez ukončení uložených volně plných a laněných s PVC pláštěm, bezhalogenových, ohniodolných (např. CY, CHAH-V) průřezu žíly 25 až 35 mm2</t>
  </si>
  <si>
    <t>2098254953</t>
  </si>
  <si>
    <t>2000000625</t>
  </si>
  <si>
    <t xml:space="preserve">(H07V-K) CYA 25 </t>
  </si>
  <si>
    <t>-1148543197</t>
  </si>
  <si>
    <t>2000000631</t>
  </si>
  <si>
    <t>(H07V-K) CYA 35 černá</t>
  </si>
  <si>
    <t>-343753703</t>
  </si>
  <si>
    <t>741130001</t>
  </si>
  <si>
    <t>Ukončení vodičů izolovaných s označením a zapojením v rozváděči nebo na přístroji, průřezu žíly do 2,5 mm2</t>
  </si>
  <si>
    <t>1870592599</t>
  </si>
  <si>
    <t>741130004</t>
  </si>
  <si>
    <t>Ukončení vodičů izolovaných s označením a zapojením v rozváděči nebo na přístroji, průřezu žíly do 6 mm2</t>
  </si>
  <si>
    <t>1007657547</t>
  </si>
  <si>
    <t>741130005</t>
  </si>
  <si>
    <t>Ukončení vodičů izolovaných s označením a zapojením v rozváděči nebo na přístroji, průřezu žíly do 10 mm2</t>
  </si>
  <si>
    <t>-1875675362</t>
  </si>
  <si>
    <t>741130006</t>
  </si>
  <si>
    <t>Ukončení vodičů izolovaných s označením a zapojením v rozváděči nebo na přístroji, průřezu žíly do 16 mm2</t>
  </si>
  <si>
    <t>-1714519603</t>
  </si>
  <si>
    <t>741130014</t>
  </si>
  <si>
    <t>Ukončení vodičů izolovaných s označením a zapojením v rozváděči nebo na přístroji, průřezu žíly do 120 mm2</t>
  </si>
  <si>
    <t>-1353362976</t>
  </si>
  <si>
    <t>741210211</t>
  </si>
  <si>
    <t>Montáž rozváděčů skříňových nebo panelových bez zapojení vodičů nedělitelných, hmotnosti do 500 kg</t>
  </si>
  <si>
    <t>-1515784486</t>
  </si>
  <si>
    <t>100013987100</t>
  </si>
  <si>
    <t>Řadová rozváděčová skříň dle Specifikace na výkrese</t>
  </si>
  <si>
    <t>-1825142531</t>
  </si>
  <si>
    <t>1295979</t>
  </si>
  <si>
    <t>PASOVINA CU 40x5</t>
  </si>
  <si>
    <t>-1833557798</t>
  </si>
  <si>
    <t>1242949</t>
  </si>
  <si>
    <t>PASOVINA E CU 30X10, 1m</t>
  </si>
  <si>
    <t>1557462242</t>
  </si>
  <si>
    <t>741231002</t>
  </si>
  <si>
    <t>Montáž svorkovnic do rozváděčů s popisnými štítky se zapojením vodičů na jedné straně řadových, průřezové plochy vodičů do 6 mm2</t>
  </si>
  <si>
    <t>1083740291</t>
  </si>
  <si>
    <t>34562148</t>
  </si>
  <si>
    <t>svornice řadová šroubovací nízkého napětí a průřezem vodiče 4mm2</t>
  </si>
  <si>
    <t>1408057813</t>
  </si>
  <si>
    <t>34562174</t>
  </si>
  <si>
    <t>svornice řadová šroubovací nízkého napětí a průřezem vodiče 6mm2</t>
  </si>
  <si>
    <t>2041283628</t>
  </si>
  <si>
    <t>34562265</t>
  </si>
  <si>
    <t>svěrka koncová řadové svorkovnice lišty 35</t>
  </si>
  <si>
    <t>1900231820</t>
  </si>
  <si>
    <t>34562162</t>
  </si>
  <si>
    <t>přepážka koncová svorkovnice řadové nízkého napětí a průřezem vodiče 4mm2</t>
  </si>
  <si>
    <t>-1500210824</t>
  </si>
  <si>
    <t>34562188</t>
  </si>
  <si>
    <t>přepážka koncová svorkovnice řadové nízkého napětí a průřezem vodiče 6mm2</t>
  </si>
  <si>
    <t>-205418755</t>
  </si>
  <si>
    <t>34562167</t>
  </si>
  <si>
    <t>přepážka středová svorkovnice řadové nízkého napětí a průřezem vodiče 4mm2</t>
  </si>
  <si>
    <t>-656192754</t>
  </si>
  <si>
    <t>34562192</t>
  </si>
  <si>
    <t>přepážka středová svorkovnice řadové nízkého napětí a průřezem vodiče 6mm2</t>
  </si>
  <si>
    <t>-704772024</t>
  </si>
  <si>
    <t>741231004</t>
  </si>
  <si>
    <t>Montáž svorkovnic do rozváděčů s popisnými štítky se zapojením vodičů na jedné straně řadových, průřezové plochy vodičů do 16 mm2</t>
  </si>
  <si>
    <t>476660668</t>
  </si>
  <si>
    <t>34562230</t>
  </si>
  <si>
    <t>svornice řadová šroubovací nízkého napětí a průřezem vodiče 16mm2</t>
  </si>
  <si>
    <t>1870885662</t>
  </si>
  <si>
    <t>34562253</t>
  </si>
  <si>
    <t>přepážka středová barevná svorkovnice řadové nízkého napětí a průřezem vodiče 16mm2</t>
  </si>
  <si>
    <t>-2142608362</t>
  </si>
  <si>
    <t>1000185535</t>
  </si>
  <si>
    <t>Propojovací lišta S3L-160-16 RP 3,52kč/ks</t>
  </si>
  <si>
    <t>1625616904</t>
  </si>
  <si>
    <t>1000185541</t>
  </si>
  <si>
    <t>Propojovací lišta S3L+N-1000-16 RP 0,18kč/ks</t>
  </si>
  <si>
    <t>1651516542</t>
  </si>
  <si>
    <t>1000176003</t>
  </si>
  <si>
    <t>Prop. lišta S-3L-1000/25, kolík (jazýček), 3pól., 100A, rozteč 17,8mm</t>
  </si>
  <si>
    <t>-958189928</t>
  </si>
  <si>
    <t>741310565</t>
  </si>
  <si>
    <t>Montáž spínačů tří nebo čtyřpólových vypínačů výkonových pojistkových, do 630 A</t>
  </si>
  <si>
    <t>-1733183247</t>
  </si>
  <si>
    <t>1000185048</t>
  </si>
  <si>
    <t>Spínací blok BH630NE305</t>
  </si>
  <si>
    <t>1013741876</t>
  </si>
  <si>
    <t>1000185321</t>
  </si>
  <si>
    <t>Blok odpínače SE-BH-0630-V001</t>
  </si>
  <si>
    <t>376193973</t>
  </si>
  <si>
    <t>1000185067</t>
  </si>
  <si>
    <t xml:space="preserve"> Připojovací sada CS-BH-B022 </t>
  </si>
  <si>
    <t>1042423946</t>
  </si>
  <si>
    <t>1000185001</t>
  </si>
  <si>
    <t>Páka ručního pohonu</t>
  </si>
  <si>
    <t>-2078579646</t>
  </si>
  <si>
    <t>1000185007</t>
  </si>
  <si>
    <t>Blok ručního pohonu</t>
  </si>
  <si>
    <t>-1997175218</t>
  </si>
  <si>
    <t>1000185405</t>
  </si>
  <si>
    <t xml:space="preserve"> Ložisko ručního pohonu</t>
  </si>
  <si>
    <t>-728897398</t>
  </si>
  <si>
    <t>1000185002</t>
  </si>
  <si>
    <t>Prodlužovací hřídel</t>
  </si>
  <si>
    <t>2041820615</t>
  </si>
  <si>
    <t>1000184986</t>
  </si>
  <si>
    <t xml:space="preserve"> Kryt svorek</t>
  </si>
  <si>
    <t>1890067556</t>
  </si>
  <si>
    <t>1000185005</t>
  </si>
  <si>
    <t>Připojovací sada CS-BH-PS01</t>
  </si>
  <si>
    <t>-2037400008</t>
  </si>
  <si>
    <t>1000185155</t>
  </si>
  <si>
    <t>Připojovací sada CS-BH-B014</t>
  </si>
  <si>
    <t>-1330625921</t>
  </si>
  <si>
    <t>1000185291</t>
  </si>
  <si>
    <t xml:space="preserve">Podpěťová spoušť </t>
  </si>
  <si>
    <t>-1509261436</t>
  </si>
  <si>
    <t>741312501</t>
  </si>
  <si>
    <t>Montáž odpínačů bez zapojení vodičů výkonových pojistkových do 500 V do 160 A</t>
  </si>
  <si>
    <t>-2022856432</t>
  </si>
  <si>
    <t>1000140606</t>
  </si>
  <si>
    <t>Pojistkový odpínač vel. 22-3f</t>
  </si>
  <si>
    <t>-235708466</t>
  </si>
  <si>
    <t>1000140595</t>
  </si>
  <si>
    <t>Pojistkový odpínač vel.10-3f</t>
  </si>
  <si>
    <t>-1981640020</t>
  </si>
  <si>
    <t>1000139478</t>
  </si>
  <si>
    <t>Pojistková vložka vel.22 100A gG</t>
  </si>
  <si>
    <t>103026972</t>
  </si>
  <si>
    <t>1000141274</t>
  </si>
  <si>
    <t xml:space="preserve">Pojistková vložka vel. 10 32A gG </t>
  </si>
  <si>
    <t>535096446</t>
  </si>
  <si>
    <t>741320101</t>
  </si>
  <si>
    <t>Montáž jističů se zapojením vodičů jednopólových nn do 25 A bez krytu</t>
  </si>
  <si>
    <t>-1179631822</t>
  </si>
  <si>
    <t>1000140633</t>
  </si>
  <si>
    <t xml:space="preserve">Jistič 6B-1  10kA</t>
  </si>
  <si>
    <t>-1122187379</t>
  </si>
  <si>
    <t>1000140636</t>
  </si>
  <si>
    <t>Jistič 16B-1 10kA</t>
  </si>
  <si>
    <t>-2099376941</t>
  </si>
  <si>
    <t>741320161</t>
  </si>
  <si>
    <t>Montáž jističů se zapojením vodičů třípólových nn do 25 A bez krytu</t>
  </si>
  <si>
    <t>-1322121128</t>
  </si>
  <si>
    <t>1000140792</t>
  </si>
  <si>
    <t xml:space="preserve">Jistič 25D-3, 10kA   </t>
  </si>
  <si>
    <t>-788581273</t>
  </si>
  <si>
    <t>1000140756</t>
  </si>
  <si>
    <t xml:space="preserve">Jistič 16B-3, 10kA   </t>
  </si>
  <si>
    <t>1137954519</t>
  </si>
  <si>
    <t>1000140775</t>
  </si>
  <si>
    <t xml:space="preserve">Jistič 25C-3, 10kA    </t>
  </si>
  <si>
    <t>241872617</t>
  </si>
  <si>
    <t>741320171</t>
  </si>
  <si>
    <t>Montáž jističů se zapojením vodičů třípólových nn do 63 A bez krytu</t>
  </si>
  <si>
    <t>-638859869</t>
  </si>
  <si>
    <t>1000140776</t>
  </si>
  <si>
    <t xml:space="preserve">Jistič 32C-3, 10 kA    </t>
  </si>
  <si>
    <t>-1970824387</t>
  </si>
  <si>
    <t>1000140777</t>
  </si>
  <si>
    <t xml:space="preserve">Jistič 40C-3, 10 kA  </t>
  </si>
  <si>
    <t>1775423989</t>
  </si>
  <si>
    <t>1000140778</t>
  </si>
  <si>
    <t xml:space="preserve">Jistič 50C-3, 10 kA   </t>
  </si>
  <si>
    <t>-1424256395</t>
  </si>
  <si>
    <t>1000140779</t>
  </si>
  <si>
    <t xml:space="preserve">Jistič 63C-3  10kA</t>
  </si>
  <si>
    <t>-826683502</t>
  </si>
  <si>
    <t>741320181</t>
  </si>
  <si>
    <t>Montáž jističů se zapojením vodičů třípólových nn do 125 A bez krytu</t>
  </si>
  <si>
    <t>1434816161</t>
  </si>
  <si>
    <t>1000141090</t>
  </si>
  <si>
    <t xml:space="preserve">Jistič 80C-3   10kA</t>
  </si>
  <si>
    <t>858091570</t>
  </si>
  <si>
    <t>741321001</t>
  </si>
  <si>
    <t>Montáž proudových chráničů se zapojením vodičů dvoupólových nn do 25 A bez krytu</t>
  </si>
  <si>
    <t>683840999</t>
  </si>
  <si>
    <t>1000140218</t>
  </si>
  <si>
    <t xml:space="preserve">chránič s  ochranou 10C-1N-030AC, 10kA   </t>
  </si>
  <si>
    <t>-1939182800</t>
  </si>
  <si>
    <t>1000140233</t>
  </si>
  <si>
    <t xml:space="preserve">chránič s  ochranou 16B-1N-030A, 10kA   </t>
  </si>
  <si>
    <t>-2109738037</t>
  </si>
  <si>
    <t>741321041</t>
  </si>
  <si>
    <t>Montáž proudových chráničů se zapojením vodičů čtyřpólových nn do 63 A bez krytu</t>
  </si>
  <si>
    <t>141643815</t>
  </si>
  <si>
    <t>1000141009</t>
  </si>
  <si>
    <t xml:space="preserve">Proudový chránič 40-4-030A, 10kA    </t>
  </si>
  <si>
    <t>-1304408099</t>
  </si>
  <si>
    <t>1000141010</t>
  </si>
  <si>
    <t xml:space="preserve">Proudový chránič 63-4-030A, 10 kA </t>
  </si>
  <si>
    <t>712351136</t>
  </si>
  <si>
    <t>741321051</t>
  </si>
  <si>
    <t>Montáž proudových chráničů se zapojením vodičů čtyřpólových nn do 100 A bez krytu</t>
  </si>
  <si>
    <t>1376693158</t>
  </si>
  <si>
    <t>1000140980</t>
  </si>
  <si>
    <t xml:space="preserve">Proudový chránič 80-4-030AC  10kA</t>
  </si>
  <si>
    <t>-25619847</t>
  </si>
  <si>
    <t>741322011</t>
  </si>
  <si>
    <t>Montáž přepěťových ochran nn se zapojením vodičů svodiče bleskových proudů – typ 1 třípólových, pro impulsní proud do 35 kA</t>
  </si>
  <si>
    <t>1986136352</t>
  </si>
  <si>
    <t>1000140268</t>
  </si>
  <si>
    <t xml:space="preserve">svodič bleskových proudů a přepětí B+C, 25kA 3-pol    RP 0,14kč/ks</t>
  </si>
  <si>
    <t>260957286</t>
  </si>
  <si>
    <t>741330041</t>
  </si>
  <si>
    <t>Montáž stykačů nn se zapojením vodičů střídavých vestavných třípólových do 16 A</t>
  </si>
  <si>
    <t>-662035398</t>
  </si>
  <si>
    <t>1000031164</t>
  </si>
  <si>
    <t>A9C15031 Stykač CT+ HC 1PN 20A 230V AC RP 0,1kč/ks</t>
  </si>
  <si>
    <t>683090374</t>
  </si>
  <si>
    <t>1000025817</t>
  </si>
  <si>
    <t>A9N27062 ODDEĽOVAČ 9MM ŠÍRKA RP 0,02kč/ks</t>
  </si>
  <si>
    <t>-1482985082</t>
  </si>
  <si>
    <t>741330822</t>
  </si>
  <si>
    <t>Montáž relé doplňkových prvků universálního zdroje pro relé</t>
  </si>
  <si>
    <t>1336835811</t>
  </si>
  <si>
    <t>1245810</t>
  </si>
  <si>
    <t xml:space="preserve">UPS 1/1FAZE 500VA </t>
  </si>
  <si>
    <t>1973472046</t>
  </si>
  <si>
    <t>1594890669</t>
  </si>
  <si>
    <t>HZS</t>
  </si>
  <si>
    <t>Hodinové zúčtovací sazby</t>
  </si>
  <si>
    <t>HZS2231</t>
  </si>
  <si>
    <t xml:space="preserve">Hodinové zúčtovací sazby profesí PSV  provádění stavebních instalací elektrikář</t>
  </si>
  <si>
    <t>hod</t>
  </si>
  <si>
    <t>512</t>
  </si>
  <si>
    <t>204014937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</si>
</sst>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0" fontId="34" fillId="0" borderId="23" xfId="0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6" fillId="2" borderId="19" xfId="0" applyFont="1" applyFill="1" applyBorder="1" applyAlignment="1" applyProtection="1">
      <alignment horizontal="left" vertical="center"/>
      <protection locked="0"/>
    </xf>
    <xf numFmtId="0" fontId="16" fillId="0" borderId="20" xfId="0" applyFont="1" applyBorder="1" applyAlignment="1" applyProtection="1">
      <alignment horizontal="center" vertical="center"/>
    </xf>
    <xf numFmtId="4" fontId="16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6" fillId="0" borderId="20" xfId="0" applyNumberFormat="1" applyFont="1" applyBorder="1" applyAlignment="1" applyProtection="1">
      <alignment vertical="center"/>
    </xf>
    <xf numFmtId="166" fontId="16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13</v>
      </c>
    </row>
    <row r="5" s="1" customFormat="1" ht="12" customHeight="1">
      <c r="B5" s="19"/>
      <c r="C5" s="20"/>
      <c r="D5" s="24" t="s">
        <v>14</v>
      </c>
      <c r="E5" s="20"/>
      <c r="F5" s="20"/>
      <c r="G5" s="20"/>
      <c r="H5" s="20"/>
      <c r="I5" s="20"/>
      <c r="J5" s="20"/>
      <c r="K5" s="25" t="s">
        <v>15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16</v>
      </c>
      <c r="BS5" s="15" t="s">
        <v>7</v>
      </c>
    </row>
    <row r="6" s="1" customFormat="1" ht="36.96" customHeight="1">
      <c r="B6" s="19"/>
      <c r="C6" s="20"/>
      <c r="D6" s="27" t="s">
        <v>17</v>
      </c>
      <c r="E6" s="20"/>
      <c r="F6" s="20"/>
      <c r="G6" s="20"/>
      <c r="H6" s="20"/>
      <c r="I6" s="20"/>
      <c r="J6" s="20"/>
      <c r="K6" s="28" t="s">
        <v>18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31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33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31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33</v>
      </c>
      <c r="AO20" s="20"/>
      <c r="AP20" s="20"/>
      <c r="AQ20" s="20"/>
      <c r="AR20" s="18"/>
      <c r="BG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1" customFormat="1" ht="14.4" customHeight="1">
      <c r="B26" s="19"/>
      <c r="C26" s="20"/>
      <c r="D26" s="36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G26" s="29"/>
    </row>
    <row r="27">
      <c r="B27" s="19"/>
      <c r="C27" s="20"/>
      <c r="D27" s="20"/>
      <c r="E27" s="38" t="s">
        <v>37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9">
        <f>ROUND(AS94,2)</f>
        <v>0</v>
      </c>
      <c r="AL27" s="39"/>
      <c r="AM27" s="39"/>
      <c r="AN27" s="39"/>
      <c r="AO27" s="39"/>
      <c r="AP27" s="20"/>
      <c r="AQ27" s="20"/>
      <c r="AR27" s="18"/>
      <c r="BG27" s="29"/>
    </row>
    <row r="28" s="2" customFormat="1">
      <c r="A28" s="40"/>
      <c r="B28" s="41"/>
      <c r="C28" s="42"/>
      <c r="D28" s="42"/>
      <c r="E28" s="38" t="s">
        <v>38</v>
      </c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39">
        <f>ROUND(AT94,2)</f>
        <v>0</v>
      </c>
      <c r="AL28" s="39"/>
      <c r="AM28" s="39"/>
      <c r="AN28" s="39"/>
      <c r="AO28" s="39"/>
      <c r="AP28" s="42"/>
      <c r="AQ28" s="42"/>
      <c r="AR28" s="43"/>
      <c r="BG28" s="29"/>
    </row>
    <row r="29" s="2" customFormat="1" ht="14.4" customHeight="1">
      <c r="A29" s="40"/>
      <c r="B29" s="41"/>
      <c r="C29" s="42"/>
      <c r="D29" s="36" t="s">
        <v>39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37">
        <f>ROUND(AG98, 2)</f>
        <v>0</v>
      </c>
      <c r="AL29" s="37"/>
      <c r="AM29" s="37"/>
      <c r="AN29" s="37"/>
      <c r="AO29" s="37"/>
      <c r="AP29" s="42"/>
      <c r="AQ29" s="42"/>
      <c r="AR29" s="43"/>
      <c r="BG29" s="29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G30" s="29"/>
    </row>
    <row r="31" s="2" customFormat="1" ht="25.92" customHeight="1">
      <c r="A31" s="40"/>
      <c r="B31" s="41"/>
      <c r="C31" s="42"/>
      <c r="D31" s="44" t="s">
        <v>40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6">
        <f>ROUND(AK26 + AK29, 2)</f>
        <v>0</v>
      </c>
      <c r="AL31" s="45"/>
      <c r="AM31" s="45"/>
      <c r="AN31" s="45"/>
      <c r="AO31" s="45"/>
      <c r="AP31" s="42"/>
      <c r="AQ31" s="42"/>
      <c r="AR31" s="43"/>
      <c r="BG31" s="29"/>
    </row>
    <row r="32" s="2" customFormat="1" ht="6.96" customHeight="1">
      <c r="A32" s="40"/>
      <c r="B32" s="41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3"/>
      <c r="BG32" s="29"/>
    </row>
    <row r="33" s="2" customFormat="1">
      <c r="A33" s="40"/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7" t="s">
        <v>41</v>
      </c>
      <c r="M33" s="47"/>
      <c r="N33" s="47"/>
      <c r="O33" s="47"/>
      <c r="P33" s="47"/>
      <c r="Q33" s="42"/>
      <c r="R33" s="42"/>
      <c r="S33" s="42"/>
      <c r="T33" s="42"/>
      <c r="U33" s="42"/>
      <c r="V33" s="42"/>
      <c r="W33" s="47" t="s">
        <v>42</v>
      </c>
      <c r="X33" s="47"/>
      <c r="Y33" s="47"/>
      <c r="Z33" s="47"/>
      <c r="AA33" s="47"/>
      <c r="AB33" s="47"/>
      <c r="AC33" s="47"/>
      <c r="AD33" s="47"/>
      <c r="AE33" s="47"/>
      <c r="AF33" s="42"/>
      <c r="AG33" s="42"/>
      <c r="AH33" s="42"/>
      <c r="AI33" s="42"/>
      <c r="AJ33" s="42"/>
      <c r="AK33" s="47" t="s">
        <v>43</v>
      </c>
      <c r="AL33" s="47"/>
      <c r="AM33" s="47"/>
      <c r="AN33" s="47"/>
      <c r="AO33" s="47"/>
      <c r="AP33" s="42"/>
      <c r="AQ33" s="42"/>
      <c r="AR33" s="43"/>
      <c r="BG33" s="29"/>
    </row>
    <row r="34" s="3" customFormat="1" ht="14.4" customHeight="1">
      <c r="A34" s="3"/>
      <c r="B34" s="48"/>
      <c r="C34" s="49"/>
      <c r="D34" s="30" t="s">
        <v>44</v>
      </c>
      <c r="E34" s="49"/>
      <c r="F34" s="30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SUM(CD98:CD102),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f>ROUND(AX94 + SUM(BY98:BY102), 2)</f>
        <v>0</v>
      </c>
      <c r="AL34" s="49"/>
      <c r="AM34" s="49"/>
      <c r="AN34" s="49"/>
      <c r="AO34" s="49"/>
      <c r="AP34" s="49"/>
      <c r="AQ34" s="49"/>
      <c r="AR34" s="52"/>
      <c r="BG34" s="53"/>
    </row>
    <row r="35" s="3" customFormat="1" ht="14.4" customHeight="1">
      <c r="A35" s="3"/>
      <c r="B35" s="48"/>
      <c r="C35" s="49"/>
      <c r="D35" s="49"/>
      <c r="E35" s="49"/>
      <c r="F35" s="30" t="s">
        <v>46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SUM(CE98:CE102),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f>ROUND(AY94 + SUM(BZ98:BZ102), 2)</f>
        <v>0</v>
      </c>
      <c r="AL35" s="49"/>
      <c r="AM35" s="49"/>
      <c r="AN35" s="49"/>
      <c r="AO35" s="49"/>
      <c r="AP35" s="49"/>
      <c r="AQ35" s="49"/>
      <c r="AR35" s="52"/>
      <c r="BG35" s="3"/>
    </row>
    <row r="36" hidden="1" s="3" customFormat="1" ht="14.4" customHeight="1">
      <c r="A36" s="3"/>
      <c r="B36" s="48"/>
      <c r="C36" s="49"/>
      <c r="D36" s="49"/>
      <c r="E36" s="49"/>
      <c r="F36" s="30" t="s">
        <v>47</v>
      </c>
      <c r="G36" s="49"/>
      <c r="H36" s="49"/>
      <c r="I36" s="49"/>
      <c r="J36" s="49"/>
      <c r="K36" s="49"/>
      <c r="L36" s="50">
        <v>0.20999999999999999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SUM(CF98:CF102),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G36" s="3"/>
    </row>
    <row r="37" hidden="1" s="3" customFormat="1" ht="14.4" customHeight="1">
      <c r="A37" s="3"/>
      <c r="B37" s="48"/>
      <c r="C37" s="49"/>
      <c r="D37" s="49"/>
      <c r="E37" s="49"/>
      <c r="F37" s="30" t="s">
        <v>48</v>
      </c>
      <c r="G37" s="49"/>
      <c r="H37" s="49"/>
      <c r="I37" s="49"/>
      <c r="J37" s="49"/>
      <c r="K37" s="49"/>
      <c r="L37" s="50">
        <v>0.14999999999999999</v>
      </c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51">
        <f>ROUND(BE94 + SUM(CG98:CG102), 2)</f>
        <v>0</v>
      </c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51">
        <v>0</v>
      </c>
      <c r="AL37" s="49"/>
      <c r="AM37" s="49"/>
      <c r="AN37" s="49"/>
      <c r="AO37" s="49"/>
      <c r="AP37" s="49"/>
      <c r="AQ37" s="49"/>
      <c r="AR37" s="52"/>
      <c r="BG37" s="3"/>
    </row>
    <row r="38" hidden="1" s="3" customFormat="1" ht="14.4" customHeight="1">
      <c r="A38" s="3"/>
      <c r="B38" s="48"/>
      <c r="C38" s="49"/>
      <c r="D38" s="49"/>
      <c r="E38" s="49"/>
      <c r="F38" s="30" t="s">
        <v>49</v>
      </c>
      <c r="G38" s="49"/>
      <c r="H38" s="49"/>
      <c r="I38" s="49"/>
      <c r="J38" s="49"/>
      <c r="K38" s="49"/>
      <c r="L38" s="50">
        <v>0</v>
      </c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51">
        <f>ROUND(BF94 + SUM(CH98:CH102), 2)</f>
        <v>0</v>
      </c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51">
        <v>0</v>
      </c>
      <c r="AL38" s="49"/>
      <c r="AM38" s="49"/>
      <c r="AN38" s="49"/>
      <c r="AO38" s="49"/>
      <c r="AP38" s="49"/>
      <c r="AQ38" s="49"/>
      <c r="AR38" s="52"/>
      <c r="BG38" s="3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G39" s="40"/>
    </row>
    <row r="40" s="2" customFormat="1" ht="25.92" customHeight="1">
      <c r="A40" s="40"/>
      <c r="B40" s="41"/>
      <c r="C40" s="54"/>
      <c r="D40" s="55" t="s">
        <v>50</v>
      </c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7" t="s">
        <v>51</v>
      </c>
      <c r="U40" s="56"/>
      <c r="V40" s="56"/>
      <c r="W40" s="56"/>
      <c r="X40" s="58" t="s">
        <v>52</v>
      </c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9">
        <f>SUM(AK31:AK38)</f>
        <v>0</v>
      </c>
      <c r="AL40" s="56"/>
      <c r="AM40" s="56"/>
      <c r="AN40" s="56"/>
      <c r="AO40" s="60"/>
      <c r="AP40" s="54"/>
      <c r="AQ40" s="54"/>
      <c r="AR40" s="43"/>
      <c r="BG40" s="40"/>
    </row>
    <row r="41" s="2" customFormat="1" ht="6.96" customHeight="1">
      <c r="A41" s="40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3"/>
      <c r="BG41" s="40"/>
    </row>
    <row r="42" s="2" customFormat="1" ht="14.4" customHeight="1">
      <c r="A42" s="40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3"/>
      <c r="BG42" s="40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61"/>
      <c r="C49" s="62"/>
      <c r="D49" s="63" t="s">
        <v>53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54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40"/>
      <c r="B60" s="41"/>
      <c r="C60" s="42"/>
      <c r="D60" s="66" t="s">
        <v>55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56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55</v>
      </c>
      <c r="AI60" s="45"/>
      <c r="AJ60" s="45"/>
      <c r="AK60" s="45"/>
      <c r="AL60" s="45"/>
      <c r="AM60" s="66" t="s">
        <v>56</v>
      </c>
      <c r="AN60" s="45"/>
      <c r="AO60" s="45"/>
      <c r="AP60" s="42"/>
      <c r="AQ60" s="42"/>
      <c r="AR60" s="43"/>
      <c r="BG60" s="40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40"/>
      <c r="B64" s="41"/>
      <c r="C64" s="42"/>
      <c r="D64" s="63" t="s">
        <v>57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58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G64" s="40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40"/>
      <c r="B75" s="41"/>
      <c r="C75" s="42"/>
      <c r="D75" s="66" t="s">
        <v>55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56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55</v>
      </c>
      <c r="AI75" s="45"/>
      <c r="AJ75" s="45"/>
      <c r="AK75" s="45"/>
      <c r="AL75" s="45"/>
      <c r="AM75" s="66" t="s">
        <v>56</v>
      </c>
      <c r="AN75" s="45"/>
      <c r="AO75" s="45"/>
      <c r="AP75" s="42"/>
      <c r="AQ75" s="42"/>
      <c r="AR75" s="43"/>
      <c r="BG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G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G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G81" s="40"/>
    </row>
    <row r="82" s="2" customFormat="1" ht="24.96" customHeight="1">
      <c r="A82" s="40"/>
      <c r="B82" s="41"/>
      <c r="C82" s="21" t="s">
        <v>59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G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G83" s="40"/>
    </row>
    <row r="84" s="4" customFormat="1" ht="12" customHeight="1">
      <c r="A84" s="4"/>
      <c r="B84" s="72"/>
      <c r="C84" s="30" t="s">
        <v>14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19K2021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G84" s="4"/>
    </row>
    <row r="85" s="5" customFormat="1" ht="36.96" customHeight="1">
      <c r="A85" s="5"/>
      <c r="B85" s="75"/>
      <c r="C85" s="76" t="s">
        <v>17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Školní kuchyně, ZŠ Horymírova, Ostrava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G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G86" s="40"/>
    </row>
    <row r="87" s="2" customFormat="1" ht="12" customHeight="1">
      <c r="A87" s="40"/>
      <c r="B87" s="41"/>
      <c r="C87" s="30" t="s">
        <v>21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0" t="s">
        <v>23</v>
      </c>
      <c r="AJ87" s="42"/>
      <c r="AK87" s="42"/>
      <c r="AL87" s="42"/>
      <c r="AM87" s="81" t="str">
        <f>IF(AN8= "","",AN8)</f>
        <v>23. 6. 2021</v>
      </c>
      <c r="AN87" s="81"/>
      <c r="AO87" s="42"/>
      <c r="AP87" s="42"/>
      <c r="AQ87" s="42"/>
      <c r="AR87" s="43"/>
      <c r="BG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G88" s="40"/>
    </row>
    <row r="89" s="2" customFormat="1" ht="15.15" customHeight="1">
      <c r="A89" s="40"/>
      <c r="B89" s="41"/>
      <c r="C89" s="30" t="s">
        <v>25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 xml:space="preserve"> 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0" t="s">
        <v>30</v>
      </c>
      <c r="AJ89" s="42"/>
      <c r="AK89" s="42"/>
      <c r="AL89" s="42"/>
      <c r="AM89" s="82" t="str">
        <f>IF(E17="","",E17)</f>
        <v>Petr Kubala</v>
      </c>
      <c r="AN89" s="73"/>
      <c r="AO89" s="73"/>
      <c r="AP89" s="73"/>
      <c r="AQ89" s="42"/>
      <c r="AR89" s="43"/>
      <c r="AS89" s="83" t="s">
        <v>60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6"/>
      <c r="BG89" s="40"/>
    </row>
    <row r="90" s="2" customFormat="1" ht="15.15" customHeight="1">
      <c r="A90" s="40"/>
      <c r="B90" s="41"/>
      <c r="C90" s="30" t="s">
        <v>28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0" t="s">
        <v>34</v>
      </c>
      <c r="AJ90" s="42"/>
      <c r="AK90" s="42"/>
      <c r="AL90" s="42"/>
      <c r="AM90" s="82" t="str">
        <f>IF(E20="","",E20)</f>
        <v>Petr Kubala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89"/>
      <c r="BE90" s="89"/>
      <c r="BF90" s="90"/>
      <c r="BG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3"/>
      <c r="BE91" s="93"/>
      <c r="BF91" s="94"/>
      <c r="BG91" s="40"/>
    </row>
    <row r="92" s="2" customFormat="1" ht="29.28" customHeight="1">
      <c r="A92" s="40"/>
      <c r="B92" s="41"/>
      <c r="C92" s="95" t="s">
        <v>61</v>
      </c>
      <c r="D92" s="96"/>
      <c r="E92" s="96"/>
      <c r="F92" s="96"/>
      <c r="G92" s="96"/>
      <c r="H92" s="97"/>
      <c r="I92" s="98" t="s">
        <v>62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63</v>
      </c>
      <c r="AH92" s="96"/>
      <c r="AI92" s="96"/>
      <c r="AJ92" s="96"/>
      <c r="AK92" s="96"/>
      <c r="AL92" s="96"/>
      <c r="AM92" s="96"/>
      <c r="AN92" s="98" t="s">
        <v>64</v>
      </c>
      <c r="AO92" s="96"/>
      <c r="AP92" s="100"/>
      <c r="AQ92" s="101" t="s">
        <v>65</v>
      </c>
      <c r="AR92" s="43"/>
      <c r="AS92" s="102" t="s">
        <v>66</v>
      </c>
      <c r="AT92" s="103" t="s">
        <v>67</v>
      </c>
      <c r="AU92" s="103" t="s">
        <v>68</v>
      </c>
      <c r="AV92" s="103" t="s">
        <v>69</v>
      </c>
      <c r="AW92" s="103" t="s">
        <v>70</v>
      </c>
      <c r="AX92" s="103" t="s">
        <v>71</v>
      </c>
      <c r="AY92" s="103" t="s">
        <v>72</v>
      </c>
      <c r="AZ92" s="103" t="s">
        <v>73</v>
      </c>
      <c r="BA92" s="103" t="s">
        <v>74</v>
      </c>
      <c r="BB92" s="103" t="s">
        <v>75</v>
      </c>
      <c r="BC92" s="103" t="s">
        <v>76</v>
      </c>
      <c r="BD92" s="103" t="s">
        <v>77</v>
      </c>
      <c r="BE92" s="103" t="s">
        <v>78</v>
      </c>
      <c r="BF92" s="104" t="s">
        <v>79</v>
      </c>
      <c r="BG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6"/>
      <c r="BE93" s="106"/>
      <c r="BF93" s="107"/>
      <c r="BG93" s="40"/>
    </row>
    <row r="94" s="6" customFormat="1" ht="32.4" customHeight="1">
      <c r="A94" s="6"/>
      <c r="B94" s="108"/>
      <c r="C94" s="109" t="s">
        <v>80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ROUND(SUM(AG95:AG96),2)</f>
        <v>0</v>
      </c>
      <c r="AH94" s="111"/>
      <c r="AI94" s="111"/>
      <c r="AJ94" s="111"/>
      <c r="AK94" s="111"/>
      <c r="AL94" s="111"/>
      <c r="AM94" s="111"/>
      <c r="AN94" s="112">
        <f>SUM(AG94,AV94)</f>
        <v>0</v>
      </c>
      <c r="AO94" s="112"/>
      <c r="AP94" s="112"/>
      <c r="AQ94" s="113" t="s">
        <v>1</v>
      </c>
      <c r="AR94" s="114"/>
      <c r="AS94" s="115">
        <f>ROUND(SUM(AS95:AS96),2)</f>
        <v>0</v>
      </c>
      <c r="AT94" s="116">
        <f>ROUND(SUM(AT95:AT96),2)</f>
        <v>0</v>
      </c>
      <c r="AU94" s="117">
        <f>ROUND(SUM(AU95:AU96),2)</f>
        <v>0</v>
      </c>
      <c r="AV94" s="117">
        <f>ROUND(SUM(AX94:AY94),2)</f>
        <v>0</v>
      </c>
      <c r="AW94" s="118">
        <f>ROUND(SUM(AW95:AW96),5)</f>
        <v>0</v>
      </c>
      <c r="AX94" s="117">
        <f>ROUND(BB94*L34,2)</f>
        <v>0</v>
      </c>
      <c r="AY94" s="117">
        <f>ROUND(BC94*L35,2)</f>
        <v>0</v>
      </c>
      <c r="AZ94" s="117">
        <f>ROUND(BD94*L34,2)</f>
        <v>0</v>
      </c>
      <c r="BA94" s="117">
        <f>ROUND(BE94*L35,2)</f>
        <v>0</v>
      </c>
      <c r="BB94" s="117">
        <f>ROUND(SUM(BB95:BB96),2)</f>
        <v>0</v>
      </c>
      <c r="BC94" s="117">
        <f>ROUND(SUM(BC95:BC96),2)</f>
        <v>0</v>
      </c>
      <c r="BD94" s="117">
        <f>ROUND(SUM(BD95:BD96),2)</f>
        <v>0</v>
      </c>
      <c r="BE94" s="117">
        <f>ROUND(SUM(BE95:BE96),2)</f>
        <v>0</v>
      </c>
      <c r="BF94" s="119">
        <f>ROUND(SUM(BF95:BF96),2)</f>
        <v>0</v>
      </c>
      <c r="BG94" s="6"/>
      <c r="BS94" s="120" t="s">
        <v>81</v>
      </c>
      <c r="BT94" s="120" t="s">
        <v>82</v>
      </c>
      <c r="BU94" s="121" t="s">
        <v>83</v>
      </c>
      <c r="BV94" s="120" t="s">
        <v>84</v>
      </c>
      <c r="BW94" s="120" t="s">
        <v>6</v>
      </c>
      <c r="BX94" s="120" t="s">
        <v>85</v>
      </c>
      <c r="CL94" s="120" t="s">
        <v>1</v>
      </c>
    </row>
    <row r="95" s="7" customFormat="1" ht="24.75" customHeight="1">
      <c r="A95" s="122" t="s">
        <v>86</v>
      </c>
      <c r="B95" s="123"/>
      <c r="C95" s="124"/>
      <c r="D95" s="125" t="s">
        <v>87</v>
      </c>
      <c r="E95" s="125"/>
      <c r="F95" s="125"/>
      <c r="G95" s="125"/>
      <c r="H95" s="125"/>
      <c r="I95" s="126"/>
      <c r="J95" s="125" t="s">
        <v>88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'19K2021_1 - Elektroinstal...'!K34</f>
        <v>0</v>
      </c>
      <c r="AH95" s="126"/>
      <c r="AI95" s="126"/>
      <c r="AJ95" s="126"/>
      <c r="AK95" s="126"/>
      <c r="AL95" s="126"/>
      <c r="AM95" s="126"/>
      <c r="AN95" s="127">
        <f>SUM(AG95,AV95)</f>
        <v>0</v>
      </c>
      <c r="AO95" s="126"/>
      <c r="AP95" s="126"/>
      <c r="AQ95" s="128" t="s">
        <v>89</v>
      </c>
      <c r="AR95" s="129"/>
      <c r="AS95" s="130">
        <f>'19K2021_1 - Elektroinstal...'!K31</f>
        <v>0</v>
      </c>
      <c r="AT95" s="131">
        <f>'19K2021_1 - Elektroinstal...'!K32</f>
        <v>0</v>
      </c>
      <c r="AU95" s="131">
        <v>0</v>
      </c>
      <c r="AV95" s="131">
        <f>ROUND(SUM(AX95:AY95),2)</f>
        <v>0</v>
      </c>
      <c r="AW95" s="132">
        <f>'19K2021_1 - Elektroinstal...'!T131</f>
        <v>0</v>
      </c>
      <c r="AX95" s="131">
        <f>'19K2021_1 - Elektroinstal...'!K37</f>
        <v>0</v>
      </c>
      <c r="AY95" s="131">
        <f>'19K2021_1 - Elektroinstal...'!K38</f>
        <v>0</v>
      </c>
      <c r="AZ95" s="131">
        <f>'19K2021_1 - Elektroinstal...'!K39</f>
        <v>0</v>
      </c>
      <c r="BA95" s="131">
        <f>'19K2021_1 - Elektroinstal...'!K40</f>
        <v>0</v>
      </c>
      <c r="BB95" s="131">
        <f>'19K2021_1 - Elektroinstal...'!F37</f>
        <v>0</v>
      </c>
      <c r="BC95" s="131">
        <f>'19K2021_1 - Elektroinstal...'!F38</f>
        <v>0</v>
      </c>
      <c r="BD95" s="131">
        <f>'19K2021_1 - Elektroinstal...'!F39</f>
        <v>0</v>
      </c>
      <c r="BE95" s="131">
        <f>'19K2021_1 - Elektroinstal...'!F40</f>
        <v>0</v>
      </c>
      <c r="BF95" s="133">
        <f>'19K2021_1 - Elektroinstal...'!F41</f>
        <v>0</v>
      </c>
      <c r="BG95" s="7"/>
      <c r="BT95" s="134" t="s">
        <v>90</v>
      </c>
      <c r="BV95" s="134" t="s">
        <v>84</v>
      </c>
      <c r="BW95" s="134" t="s">
        <v>91</v>
      </c>
      <c r="BX95" s="134" t="s">
        <v>6</v>
      </c>
      <c r="CL95" s="134" t="s">
        <v>1</v>
      </c>
      <c r="CM95" s="134" t="s">
        <v>92</v>
      </c>
    </row>
    <row r="96" s="7" customFormat="1" ht="24.75" customHeight="1">
      <c r="A96" s="122" t="s">
        <v>86</v>
      </c>
      <c r="B96" s="123"/>
      <c r="C96" s="124"/>
      <c r="D96" s="125" t="s">
        <v>93</v>
      </c>
      <c r="E96" s="125"/>
      <c r="F96" s="125"/>
      <c r="G96" s="125"/>
      <c r="H96" s="125"/>
      <c r="I96" s="126"/>
      <c r="J96" s="125" t="s">
        <v>94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'19K2021_2 - Rozvaděč RK'!K34</f>
        <v>0</v>
      </c>
      <c r="AH96" s="126"/>
      <c r="AI96" s="126"/>
      <c r="AJ96" s="126"/>
      <c r="AK96" s="126"/>
      <c r="AL96" s="126"/>
      <c r="AM96" s="126"/>
      <c r="AN96" s="127">
        <f>SUM(AG96,AV96)</f>
        <v>0</v>
      </c>
      <c r="AO96" s="126"/>
      <c r="AP96" s="126"/>
      <c r="AQ96" s="128" t="s">
        <v>89</v>
      </c>
      <c r="AR96" s="129"/>
      <c r="AS96" s="135">
        <f>'19K2021_2 - Rozvaděč RK'!K31</f>
        <v>0</v>
      </c>
      <c r="AT96" s="136">
        <f>'19K2021_2 - Rozvaděč RK'!K32</f>
        <v>0</v>
      </c>
      <c r="AU96" s="136">
        <v>0</v>
      </c>
      <c r="AV96" s="136">
        <f>ROUND(SUM(AX96:AY96),2)</f>
        <v>0</v>
      </c>
      <c r="AW96" s="137">
        <f>'19K2021_2 - Rozvaděč RK'!T129</f>
        <v>0</v>
      </c>
      <c r="AX96" s="136">
        <f>'19K2021_2 - Rozvaděč RK'!K37</f>
        <v>0</v>
      </c>
      <c r="AY96" s="136">
        <f>'19K2021_2 - Rozvaděč RK'!K38</f>
        <v>0</v>
      </c>
      <c r="AZ96" s="136">
        <f>'19K2021_2 - Rozvaděč RK'!K39</f>
        <v>0</v>
      </c>
      <c r="BA96" s="136">
        <f>'19K2021_2 - Rozvaděč RK'!K40</f>
        <v>0</v>
      </c>
      <c r="BB96" s="136">
        <f>'19K2021_2 - Rozvaděč RK'!F37</f>
        <v>0</v>
      </c>
      <c r="BC96" s="136">
        <f>'19K2021_2 - Rozvaděč RK'!F38</f>
        <v>0</v>
      </c>
      <c r="BD96" s="136">
        <f>'19K2021_2 - Rozvaděč RK'!F39</f>
        <v>0</v>
      </c>
      <c r="BE96" s="136">
        <f>'19K2021_2 - Rozvaděč RK'!F40</f>
        <v>0</v>
      </c>
      <c r="BF96" s="138">
        <f>'19K2021_2 - Rozvaděč RK'!F41</f>
        <v>0</v>
      </c>
      <c r="BG96" s="7"/>
      <c r="BT96" s="134" t="s">
        <v>90</v>
      </c>
      <c r="BV96" s="134" t="s">
        <v>84</v>
      </c>
      <c r="BW96" s="134" t="s">
        <v>95</v>
      </c>
      <c r="BX96" s="134" t="s">
        <v>6</v>
      </c>
      <c r="CL96" s="134" t="s">
        <v>1</v>
      </c>
      <c r="CM96" s="134" t="s">
        <v>92</v>
      </c>
    </row>
    <row r="97"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18"/>
    </row>
    <row r="98" s="2" customFormat="1" ht="30" customHeight="1">
      <c r="A98" s="40"/>
      <c r="B98" s="41"/>
      <c r="C98" s="109" t="s">
        <v>96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12">
        <f>ROUND(SUM(AG99:AG102), 2)</f>
        <v>0</v>
      </c>
      <c r="AH98" s="112"/>
      <c r="AI98" s="112"/>
      <c r="AJ98" s="112"/>
      <c r="AK98" s="112"/>
      <c r="AL98" s="112"/>
      <c r="AM98" s="112"/>
      <c r="AN98" s="112">
        <f>ROUND(SUM(AN99:AN102), 2)</f>
        <v>0</v>
      </c>
      <c r="AO98" s="112"/>
      <c r="AP98" s="112"/>
      <c r="AQ98" s="139"/>
      <c r="AR98" s="43"/>
      <c r="AS98" s="102" t="s">
        <v>97</v>
      </c>
      <c r="AT98" s="103" t="s">
        <v>98</v>
      </c>
      <c r="AU98" s="103" t="s">
        <v>44</v>
      </c>
      <c r="AV98" s="104" t="s">
        <v>69</v>
      </c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</row>
    <row r="99" s="2" customFormat="1" ht="19.92" customHeight="1">
      <c r="A99" s="40"/>
      <c r="B99" s="41"/>
      <c r="C99" s="42"/>
      <c r="D99" s="140" t="s">
        <v>99</v>
      </c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42"/>
      <c r="AD99" s="42"/>
      <c r="AE99" s="42"/>
      <c r="AF99" s="42"/>
      <c r="AG99" s="141">
        <f>ROUND(AG94 * AS99, 2)</f>
        <v>0</v>
      </c>
      <c r="AH99" s="142"/>
      <c r="AI99" s="142"/>
      <c r="AJ99" s="142"/>
      <c r="AK99" s="142"/>
      <c r="AL99" s="142"/>
      <c r="AM99" s="142"/>
      <c r="AN99" s="142">
        <f>ROUND(AG99 + AV99, 2)</f>
        <v>0</v>
      </c>
      <c r="AO99" s="142"/>
      <c r="AP99" s="142"/>
      <c r="AQ99" s="42"/>
      <c r="AR99" s="43"/>
      <c r="AS99" s="143">
        <v>0</v>
      </c>
      <c r="AT99" s="144" t="s">
        <v>100</v>
      </c>
      <c r="AU99" s="144" t="s">
        <v>45</v>
      </c>
      <c r="AV99" s="145">
        <f>ROUND(IF(AU99="základní",AG99*L34,IF(AU99="snížená",AG99*L35,0)),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V99" s="15" t="s">
        <v>101</v>
      </c>
      <c r="BY99" s="146">
        <f>IF(AU99="základní",AV99,0)</f>
        <v>0</v>
      </c>
      <c r="BZ99" s="146">
        <f>IF(AU99="snížená",AV99,0)</f>
        <v>0</v>
      </c>
      <c r="CA99" s="146">
        <v>0</v>
      </c>
      <c r="CB99" s="146">
        <v>0</v>
      </c>
      <c r="CC99" s="146">
        <v>0</v>
      </c>
      <c r="CD99" s="146">
        <f>IF(AU99="základní",AG99,0)</f>
        <v>0</v>
      </c>
      <c r="CE99" s="146">
        <f>IF(AU99="snížená",AG99,0)</f>
        <v>0</v>
      </c>
      <c r="CF99" s="146">
        <f>IF(AU99="zákl. přenesená",AG99,0)</f>
        <v>0</v>
      </c>
      <c r="CG99" s="146">
        <f>IF(AU99="sníž. přenesená",AG99,0)</f>
        <v>0</v>
      </c>
      <c r="CH99" s="146">
        <f>IF(AU99="nulová",AG99,0)</f>
        <v>0</v>
      </c>
      <c r="CI99" s="15">
        <f>IF(AU99="základní",1,IF(AU99="snížená",2,IF(AU99="zákl. přenesená",4,IF(AU99="sníž. přenesená",5,3))))</f>
        <v>1</v>
      </c>
      <c r="CJ99" s="15">
        <f>IF(AT99="stavební čast",1,IF(AT99="investiční čast",2,3))</f>
        <v>1</v>
      </c>
      <c r="CK99" s="15" t="str">
        <f>IF(D99="Vyplň vlastní","","x")</f>
        <v>x</v>
      </c>
    </row>
    <row r="100" s="2" customFormat="1" ht="19.92" customHeight="1">
      <c r="A100" s="40"/>
      <c r="B100" s="41"/>
      <c r="C100" s="42"/>
      <c r="D100" s="147" t="s">
        <v>102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42"/>
      <c r="AD100" s="42"/>
      <c r="AE100" s="42"/>
      <c r="AF100" s="42"/>
      <c r="AG100" s="141">
        <f>ROUND(AG94 * AS100, 2)</f>
        <v>0</v>
      </c>
      <c r="AH100" s="142"/>
      <c r="AI100" s="142"/>
      <c r="AJ100" s="142"/>
      <c r="AK100" s="142"/>
      <c r="AL100" s="142"/>
      <c r="AM100" s="142"/>
      <c r="AN100" s="142">
        <f>ROUND(AG100 + AV100, 2)</f>
        <v>0</v>
      </c>
      <c r="AO100" s="142"/>
      <c r="AP100" s="142"/>
      <c r="AQ100" s="42"/>
      <c r="AR100" s="43"/>
      <c r="AS100" s="143">
        <v>0</v>
      </c>
      <c r="AT100" s="144" t="s">
        <v>100</v>
      </c>
      <c r="AU100" s="144" t="s">
        <v>45</v>
      </c>
      <c r="AV100" s="145">
        <f>ROUND(IF(AU100="základní",AG100*L34,IF(AU100="snížená",AG100*L35,0)),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V100" s="15" t="s">
        <v>103</v>
      </c>
      <c r="BY100" s="146">
        <f>IF(AU100="základní",AV100,0)</f>
        <v>0</v>
      </c>
      <c r="BZ100" s="146">
        <f>IF(AU100="snížená",AV100,0)</f>
        <v>0</v>
      </c>
      <c r="CA100" s="146">
        <v>0</v>
      </c>
      <c r="CB100" s="146">
        <v>0</v>
      </c>
      <c r="CC100" s="146">
        <v>0</v>
      </c>
      <c r="CD100" s="146">
        <f>IF(AU100="základní",AG100,0)</f>
        <v>0</v>
      </c>
      <c r="CE100" s="146">
        <f>IF(AU100="snížená",AG100,0)</f>
        <v>0</v>
      </c>
      <c r="CF100" s="146">
        <f>IF(AU100="zákl. přenesená",AG100,0)</f>
        <v>0</v>
      </c>
      <c r="CG100" s="146">
        <f>IF(AU100="sníž. přenesená",AG100,0)</f>
        <v>0</v>
      </c>
      <c r="CH100" s="146">
        <f>IF(AU100="nulová",AG100,0)</f>
        <v>0</v>
      </c>
      <c r="CI100" s="15">
        <f>IF(AU100="základní",1,IF(AU100="snížená",2,IF(AU100="zákl. přenesená",4,IF(AU100="sníž. přenesená",5,3))))</f>
        <v>1</v>
      </c>
      <c r="CJ100" s="15">
        <f>IF(AT100="stavební čast",1,IF(AT100="investiční čast",2,3))</f>
        <v>1</v>
      </c>
      <c r="CK100" s="15" t="str">
        <f>IF(D100="Vyplň vlastní","","x")</f>
        <v/>
      </c>
    </row>
    <row r="101" s="2" customFormat="1" ht="19.92" customHeight="1">
      <c r="A101" s="40"/>
      <c r="B101" s="41"/>
      <c r="C101" s="42"/>
      <c r="D101" s="147" t="s">
        <v>102</v>
      </c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42"/>
      <c r="AD101" s="42"/>
      <c r="AE101" s="42"/>
      <c r="AF101" s="42"/>
      <c r="AG101" s="141">
        <f>ROUND(AG94 * AS101, 2)</f>
        <v>0</v>
      </c>
      <c r="AH101" s="142"/>
      <c r="AI101" s="142"/>
      <c r="AJ101" s="142"/>
      <c r="AK101" s="142"/>
      <c r="AL101" s="142"/>
      <c r="AM101" s="142"/>
      <c r="AN101" s="142">
        <f>ROUND(AG101 + AV101, 2)</f>
        <v>0</v>
      </c>
      <c r="AO101" s="142"/>
      <c r="AP101" s="142"/>
      <c r="AQ101" s="42"/>
      <c r="AR101" s="43"/>
      <c r="AS101" s="143">
        <v>0</v>
      </c>
      <c r="AT101" s="144" t="s">
        <v>100</v>
      </c>
      <c r="AU101" s="144" t="s">
        <v>45</v>
      </c>
      <c r="AV101" s="145">
        <f>ROUND(IF(AU101="základní",AG101*L34,IF(AU101="snížená",AG101*L35,0)),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V101" s="15" t="s">
        <v>103</v>
      </c>
      <c r="BY101" s="146">
        <f>IF(AU101="základní",AV101,0)</f>
        <v>0</v>
      </c>
      <c r="BZ101" s="146">
        <f>IF(AU101="snížená",AV101,0)</f>
        <v>0</v>
      </c>
      <c r="CA101" s="146">
        <v>0</v>
      </c>
      <c r="CB101" s="146">
        <v>0</v>
      </c>
      <c r="CC101" s="146">
        <v>0</v>
      </c>
      <c r="CD101" s="146">
        <f>IF(AU101="základní",AG101,0)</f>
        <v>0</v>
      </c>
      <c r="CE101" s="146">
        <f>IF(AU101="snížená",AG101,0)</f>
        <v>0</v>
      </c>
      <c r="CF101" s="146">
        <f>IF(AU101="zákl. přenesená",AG101,0)</f>
        <v>0</v>
      </c>
      <c r="CG101" s="146">
        <f>IF(AU101="sníž. přenesená",AG101,0)</f>
        <v>0</v>
      </c>
      <c r="CH101" s="146">
        <f>IF(AU101="nulová",AG101,0)</f>
        <v>0</v>
      </c>
      <c r="CI101" s="15">
        <f>IF(AU101="základní",1,IF(AU101="snížená",2,IF(AU101="zákl. přenesená",4,IF(AU101="sníž. přenesená",5,3))))</f>
        <v>1</v>
      </c>
      <c r="CJ101" s="15">
        <f>IF(AT101="stavební čast",1,IF(AT101="investiční čast",2,3))</f>
        <v>1</v>
      </c>
      <c r="CK101" s="15" t="str">
        <f>IF(D101="Vyplň vlastní","","x")</f>
        <v/>
      </c>
    </row>
    <row r="102" s="2" customFormat="1" ht="19.92" customHeight="1">
      <c r="A102" s="40"/>
      <c r="B102" s="41"/>
      <c r="C102" s="42"/>
      <c r="D102" s="147" t="s">
        <v>102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42"/>
      <c r="AD102" s="42"/>
      <c r="AE102" s="42"/>
      <c r="AF102" s="42"/>
      <c r="AG102" s="141">
        <f>ROUND(AG94 * AS102, 2)</f>
        <v>0</v>
      </c>
      <c r="AH102" s="142"/>
      <c r="AI102" s="142"/>
      <c r="AJ102" s="142"/>
      <c r="AK102" s="142"/>
      <c r="AL102" s="142"/>
      <c r="AM102" s="142"/>
      <c r="AN102" s="142">
        <f>ROUND(AG102 + AV102, 2)</f>
        <v>0</v>
      </c>
      <c r="AO102" s="142"/>
      <c r="AP102" s="142"/>
      <c r="AQ102" s="42"/>
      <c r="AR102" s="43"/>
      <c r="AS102" s="148">
        <v>0</v>
      </c>
      <c r="AT102" s="149" t="s">
        <v>100</v>
      </c>
      <c r="AU102" s="149" t="s">
        <v>45</v>
      </c>
      <c r="AV102" s="150">
        <f>ROUND(IF(AU102="základní",AG102*L34,IF(AU102="snížená",AG102*L35,0)),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V102" s="15" t="s">
        <v>103</v>
      </c>
      <c r="BY102" s="146">
        <f>IF(AU102="základní",AV102,0)</f>
        <v>0</v>
      </c>
      <c r="BZ102" s="146">
        <f>IF(AU102="snížená",AV102,0)</f>
        <v>0</v>
      </c>
      <c r="CA102" s="146">
        <v>0</v>
      </c>
      <c r="CB102" s="146">
        <v>0</v>
      </c>
      <c r="CC102" s="146">
        <v>0</v>
      </c>
      <c r="CD102" s="146">
        <f>IF(AU102="základní",AG102,0)</f>
        <v>0</v>
      </c>
      <c r="CE102" s="146">
        <f>IF(AU102="snížená",AG102,0)</f>
        <v>0</v>
      </c>
      <c r="CF102" s="146">
        <f>IF(AU102="zákl. přenesená",AG102,0)</f>
        <v>0</v>
      </c>
      <c r="CG102" s="146">
        <f>IF(AU102="sníž. přenesená",AG102,0)</f>
        <v>0</v>
      </c>
      <c r="CH102" s="146">
        <f>IF(AU102="nulová",AG102,0)</f>
        <v>0</v>
      </c>
      <c r="CI102" s="15">
        <f>IF(AU102="základní",1,IF(AU102="snížená",2,IF(AU102="zákl. přenesená",4,IF(AU102="sníž. přenesená",5,3))))</f>
        <v>1</v>
      </c>
      <c r="CJ102" s="15">
        <f>IF(AT102="stavební čast",1,IF(AT102="investiční čast",2,3))</f>
        <v>1</v>
      </c>
      <c r="CK102" s="15" t="str">
        <f>IF(D102="Vyplň vlastní","","x")</f>
        <v/>
      </c>
    </row>
    <row r="103" s="2" customFormat="1" ht="10.8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</row>
    <row r="104" s="2" customFormat="1" ht="30" customHeight="1">
      <c r="A104" s="40"/>
      <c r="B104" s="41"/>
      <c r="C104" s="151" t="s">
        <v>104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</row>
  </sheetData>
  <sheetProtection sheet="1" formatColumns="0" formatRows="0" objects="1" scenarios="1" spinCount="100000" saltValue="XWuhxZCPZ29LanmH2XvWlX3Rvo/P3fQCAjtcCpsMPH4jO5J9yxuq30QZncTwzvVOi8G93FcPYocQsiYoT1uXEA==" hashValue="bcbNULIcj28P+pVeKxhZpkT/ihJY6Ojy3EoS+d9QPtUugANYrtEfRcnJFrpa80L8YUOIsOQwZMJ1s7uZLi6ZXQ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J96:AF96"/>
    <mergeCell ref="D96:H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19K2021_1 - Elektroinstal...'!C2" display="/"/>
    <hyperlink ref="A96" location="'19K2021_2 - Rozvaděč R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91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8"/>
      <c r="AT3" s="15" t="s">
        <v>92</v>
      </c>
    </row>
    <row r="4" s="1" customFormat="1" ht="24.96" customHeight="1">
      <c r="B4" s="18"/>
      <c r="D4" s="156" t="s">
        <v>105</v>
      </c>
      <c r="M4" s="18"/>
      <c r="N4" s="157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58" t="s">
        <v>17</v>
      </c>
      <c r="M6" s="18"/>
    </row>
    <row r="7" s="1" customFormat="1" ht="16.5" customHeight="1">
      <c r="B7" s="18"/>
      <c r="E7" s="159" t="str">
        <f>'Rekapitulace stavby'!K6</f>
        <v>Školní kuchyně, ZŠ Horymírova, Ostrava</v>
      </c>
      <c r="F7" s="158"/>
      <c r="G7" s="158"/>
      <c r="H7" s="158"/>
      <c r="M7" s="18"/>
    </row>
    <row r="8" s="2" customFormat="1" ht="12" customHeight="1">
      <c r="A8" s="40"/>
      <c r="B8" s="43"/>
      <c r="C8" s="40"/>
      <c r="D8" s="158" t="s">
        <v>106</v>
      </c>
      <c r="E8" s="40"/>
      <c r="F8" s="40"/>
      <c r="G8" s="40"/>
      <c r="H8" s="40"/>
      <c r="I8" s="40"/>
      <c r="J8" s="40"/>
      <c r="K8" s="40"/>
      <c r="L8" s="40"/>
      <c r="M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60" t="s">
        <v>107</v>
      </c>
      <c r="F9" s="40"/>
      <c r="G9" s="40"/>
      <c r="H9" s="40"/>
      <c r="I9" s="40"/>
      <c r="J9" s="40"/>
      <c r="K9" s="40"/>
      <c r="L9" s="40"/>
      <c r="M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8" t="s">
        <v>19</v>
      </c>
      <c r="E11" s="40"/>
      <c r="F11" s="161" t="s">
        <v>1</v>
      </c>
      <c r="G11" s="40"/>
      <c r="H11" s="40"/>
      <c r="I11" s="158" t="s">
        <v>20</v>
      </c>
      <c r="J11" s="161" t="s">
        <v>1</v>
      </c>
      <c r="K11" s="40"/>
      <c r="L11" s="40"/>
      <c r="M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8" t="s">
        <v>21</v>
      </c>
      <c r="E12" s="40"/>
      <c r="F12" s="161" t="s">
        <v>22</v>
      </c>
      <c r="G12" s="40"/>
      <c r="H12" s="40"/>
      <c r="I12" s="158" t="s">
        <v>23</v>
      </c>
      <c r="J12" s="162" t="str">
        <f>'Rekapitulace stavby'!AN8</f>
        <v>23. 6. 2021</v>
      </c>
      <c r="K12" s="40"/>
      <c r="L12" s="40"/>
      <c r="M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8" t="s">
        <v>25</v>
      </c>
      <c r="E14" s="40"/>
      <c r="F14" s="40"/>
      <c r="G14" s="40"/>
      <c r="H14" s="40"/>
      <c r="I14" s="158" t="s">
        <v>26</v>
      </c>
      <c r="J14" s="161" t="str">
        <f>IF('Rekapitulace stavby'!AN10="","",'Rekapitulace stavby'!AN10)</f>
        <v/>
      </c>
      <c r="K14" s="40"/>
      <c r="L14" s="40"/>
      <c r="M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61" t="str">
        <f>IF('Rekapitulace stavby'!E11="","",'Rekapitulace stavby'!E11)</f>
        <v xml:space="preserve"> </v>
      </c>
      <c r="F15" s="40"/>
      <c r="G15" s="40"/>
      <c r="H15" s="40"/>
      <c r="I15" s="158" t="s">
        <v>27</v>
      </c>
      <c r="J15" s="161" t="str">
        <f>IF('Rekapitulace stavby'!AN11="","",'Rekapitulace stavby'!AN11)</f>
        <v/>
      </c>
      <c r="K15" s="40"/>
      <c r="L15" s="40"/>
      <c r="M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8" t="s">
        <v>28</v>
      </c>
      <c r="E17" s="40"/>
      <c r="F17" s="40"/>
      <c r="G17" s="40"/>
      <c r="H17" s="40"/>
      <c r="I17" s="158" t="s">
        <v>26</v>
      </c>
      <c r="J17" s="31" t="str">
        <f>'Rekapitulace stavby'!AN13</f>
        <v>Vyplň údaj</v>
      </c>
      <c r="K17" s="40"/>
      <c r="L17" s="40"/>
      <c r="M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1" t="str">
        <f>'Rekapitulace stavby'!E14</f>
        <v>Vyplň údaj</v>
      </c>
      <c r="F18" s="161"/>
      <c r="G18" s="161"/>
      <c r="H18" s="161"/>
      <c r="I18" s="158" t="s">
        <v>27</v>
      </c>
      <c r="J18" s="31" t="str">
        <f>'Rekapitulace stavby'!AN14</f>
        <v>Vyplň údaj</v>
      </c>
      <c r="K18" s="40"/>
      <c r="L18" s="40"/>
      <c r="M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8" t="s">
        <v>30</v>
      </c>
      <c r="E20" s="40"/>
      <c r="F20" s="40"/>
      <c r="G20" s="40"/>
      <c r="H20" s="40"/>
      <c r="I20" s="158" t="s">
        <v>26</v>
      </c>
      <c r="J20" s="161" t="s">
        <v>31</v>
      </c>
      <c r="K20" s="40"/>
      <c r="L20" s="40"/>
      <c r="M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61" t="s">
        <v>32</v>
      </c>
      <c r="F21" s="40"/>
      <c r="G21" s="40"/>
      <c r="H21" s="40"/>
      <c r="I21" s="158" t="s">
        <v>27</v>
      </c>
      <c r="J21" s="161" t="s">
        <v>33</v>
      </c>
      <c r="K21" s="40"/>
      <c r="L21" s="40"/>
      <c r="M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8" t="s">
        <v>34</v>
      </c>
      <c r="E23" s="40"/>
      <c r="F23" s="40"/>
      <c r="G23" s="40"/>
      <c r="H23" s="40"/>
      <c r="I23" s="158" t="s">
        <v>26</v>
      </c>
      <c r="J23" s="161" t="s">
        <v>31</v>
      </c>
      <c r="K23" s="40"/>
      <c r="L23" s="40"/>
      <c r="M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61" t="s">
        <v>32</v>
      </c>
      <c r="F24" s="40"/>
      <c r="G24" s="40"/>
      <c r="H24" s="40"/>
      <c r="I24" s="158" t="s">
        <v>27</v>
      </c>
      <c r="J24" s="161" t="s">
        <v>33</v>
      </c>
      <c r="K24" s="40"/>
      <c r="L24" s="40"/>
      <c r="M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8" t="s">
        <v>35</v>
      </c>
      <c r="E26" s="40"/>
      <c r="F26" s="40"/>
      <c r="G26" s="40"/>
      <c r="H26" s="40"/>
      <c r="I26" s="40"/>
      <c r="J26" s="40"/>
      <c r="K26" s="40"/>
      <c r="L26" s="40"/>
      <c r="M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3"/>
      <c r="B27" s="164"/>
      <c r="C27" s="163"/>
      <c r="D27" s="163"/>
      <c r="E27" s="165" t="s">
        <v>1</v>
      </c>
      <c r="F27" s="165"/>
      <c r="G27" s="165"/>
      <c r="H27" s="165"/>
      <c r="I27" s="163"/>
      <c r="J27" s="163"/>
      <c r="K27" s="163"/>
      <c r="L27" s="163"/>
      <c r="M27" s="166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7"/>
      <c r="E29" s="167"/>
      <c r="F29" s="167"/>
      <c r="G29" s="167"/>
      <c r="H29" s="167"/>
      <c r="I29" s="167"/>
      <c r="J29" s="167"/>
      <c r="K29" s="167"/>
      <c r="L29" s="167"/>
      <c r="M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61" t="s">
        <v>108</v>
      </c>
      <c r="E30" s="40"/>
      <c r="F30" s="40"/>
      <c r="G30" s="40"/>
      <c r="H30" s="40"/>
      <c r="I30" s="40"/>
      <c r="J30" s="40"/>
      <c r="K30" s="168">
        <f>K96</f>
        <v>0</v>
      </c>
      <c r="L30" s="40"/>
      <c r="M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>
      <c r="A31" s="40"/>
      <c r="B31" s="43"/>
      <c r="C31" s="40"/>
      <c r="D31" s="40"/>
      <c r="E31" s="158" t="s">
        <v>37</v>
      </c>
      <c r="F31" s="40"/>
      <c r="G31" s="40"/>
      <c r="H31" s="40"/>
      <c r="I31" s="40"/>
      <c r="J31" s="40"/>
      <c r="K31" s="169">
        <f>I96</f>
        <v>0</v>
      </c>
      <c r="L31" s="40"/>
      <c r="M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>
      <c r="A32" s="40"/>
      <c r="B32" s="43"/>
      <c r="C32" s="40"/>
      <c r="D32" s="40"/>
      <c r="E32" s="158" t="s">
        <v>38</v>
      </c>
      <c r="F32" s="40"/>
      <c r="G32" s="40"/>
      <c r="H32" s="40"/>
      <c r="I32" s="40"/>
      <c r="J32" s="40"/>
      <c r="K32" s="169">
        <f>J96</f>
        <v>0</v>
      </c>
      <c r="L32" s="40"/>
      <c r="M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0" t="s">
        <v>99</v>
      </c>
      <c r="E33" s="40"/>
      <c r="F33" s="40"/>
      <c r="G33" s="40"/>
      <c r="H33" s="40"/>
      <c r="I33" s="40"/>
      <c r="J33" s="40"/>
      <c r="K33" s="168">
        <f>K104</f>
        <v>0</v>
      </c>
      <c r="L33" s="40"/>
      <c r="M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1" t="s">
        <v>40</v>
      </c>
      <c r="E34" s="40"/>
      <c r="F34" s="40"/>
      <c r="G34" s="40"/>
      <c r="H34" s="40"/>
      <c r="I34" s="40"/>
      <c r="J34" s="40"/>
      <c r="K34" s="172">
        <f>ROUND(K30 + K33, 2)</f>
        <v>0</v>
      </c>
      <c r="L34" s="40"/>
      <c r="M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67"/>
      <c r="E35" s="167"/>
      <c r="F35" s="167"/>
      <c r="G35" s="167"/>
      <c r="H35" s="167"/>
      <c r="I35" s="167"/>
      <c r="J35" s="167"/>
      <c r="K35" s="167"/>
      <c r="L35" s="167"/>
      <c r="M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73" t="s">
        <v>42</v>
      </c>
      <c r="G36" s="40"/>
      <c r="H36" s="40"/>
      <c r="I36" s="173" t="s">
        <v>41</v>
      </c>
      <c r="J36" s="40"/>
      <c r="K36" s="173" t="s">
        <v>43</v>
      </c>
      <c r="L36" s="40"/>
      <c r="M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74" t="s">
        <v>44</v>
      </c>
      <c r="E37" s="158" t="s">
        <v>45</v>
      </c>
      <c r="F37" s="169">
        <f>ROUND((SUM(BE104:BE111) + SUM(BE131:BE252)),  2)</f>
        <v>0</v>
      </c>
      <c r="G37" s="40"/>
      <c r="H37" s="40"/>
      <c r="I37" s="175">
        <v>0.20999999999999999</v>
      </c>
      <c r="J37" s="40"/>
      <c r="K37" s="169">
        <f>ROUND(((SUM(BE104:BE111) + SUM(BE131:BE252))*I37),  2)</f>
        <v>0</v>
      </c>
      <c r="L37" s="40"/>
      <c r="M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58" t="s">
        <v>46</v>
      </c>
      <c r="F38" s="169">
        <f>ROUND((SUM(BF104:BF111) + SUM(BF131:BF252)),  2)</f>
        <v>0</v>
      </c>
      <c r="G38" s="40"/>
      <c r="H38" s="40"/>
      <c r="I38" s="175">
        <v>0.14999999999999999</v>
      </c>
      <c r="J38" s="40"/>
      <c r="K38" s="169">
        <f>ROUND(((SUM(BF104:BF111) + SUM(BF131:BF252))*I38),  2)</f>
        <v>0</v>
      </c>
      <c r="L38" s="40"/>
      <c r="M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8" t="s">
        <v>47</v>
      </c>
      <c r="F39" s="169">
        <f>ROUND((SUM(BG104:BG111) + SUM(BG131:BG252)),  2)</f>
        <v>0</v>
      </c>
      <c r="G39" s="40"/>
      <c r="H39" s="40"/>
      <c r="I39" s="175">
        <v>0.20999999999999999</v>
      </c>
      <c r="J39" s="40"/>
      <c r="K39" s="169">
        <f>0</f>
        <v>0</v>
      </c>
      <c r="L39" s="40"/>
      <c r="M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58" t="s">
        <v>48</v>
      </c>
      <c r="F40" s="169">
        <f>ROUND((SUM(BH104:BH111) + SUM(BH131:BH252)),  2)</f>
        <v>0</v>
      </c>
      <c r="G40" s="40"/>
      <c r="H40" s="40"/>
      <c r="I40" s="175">
        <v>0.14999999999999999</v>
      </c>
      <c r="J40" s="40"/>
      <c r="K40" s="169">
        <f>0</f>
        <v>0</v>
      </c>
      <c r="L40" s="40"/>
      <c r="M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58" t="s">
        <v>49</v>
      </c>
      <c r="F41" s="169">
        <f>ROUND((SUM(BI104:BI111) + SUM(BI131:BI252)),  2)</f>
        <v>0</v>
      </c>
      <c r="G41" s="40"/>
      <c r="H41" s="40"/>
      <c r="I41" s="175">
        <v>0</v>
      </c>
      <c r="J41" s="40"/>
      <c r="K41" s="169">
        <f>0</f>
        <v>0</v>
      </c>
      <c r="L41" s="40"/>
      <c r="M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76"/>
      <c r="D43" s="177" t="s">
        <v>50</v>
      </c>
      <c r="E43" s="178"/>
      <c r="F43" s="178"/>
      <c r="G43" s="179" t="s">
        <v>51</v>
      </c>
      <c r="H43" s="180" t="s">
        <v>52</v>
      </c>
      <c r="I43" s="178"/>
      <c r="J43" s="178"/>
      <c r="K43" s="181">
        <f>SUM(K34:K41)</f>
        <v>0</v>
      </c>
      <c r="L43" s="182"/>
      <c r="M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65"/>
      <c r="D50" s="183" t="s">
        <v>53</v>
      </c>
      <c r="E50" s="184"/>
      <c r="F50" s="184"/>
      <c r="G50" s="183" t="s">
        <v>54</v>
      </c>
      <c r="H50" s="184"/>
      <c r="I50" s="184"/>
      <c r="J50" s="184"/>
      <c r="K50" s="184"/>
      <c r="L50" s="184"/>
      <c r="M50" s="65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40"/>
      <c r="B61" s="43"/>
      <c r="C61" s="40"/>
      <c r="D61" s="185" t="s">
        <v>55</v>
      </c>
      <c r="E61" s="186"/>
      <c r="F61" s="187" t="s">
        <v>56</v>
      </c>
      <c r="G61" s="185" t="s">
        <v>55</v>
      </c>
      <c r="H61" s="186"/>
      <c r="I61" s="186"/>
      <c r="J61" s="188" t="s">
        <v>56</v>
      </c>
      <c r="K61" s="186"/>
      <c r="L61" s="186"/>
      <c r="M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40"/>
      <c r="B65" s="43"/>
      <c r="C65" s="40"/>
      <c r="D65" s="183" t="s">
        <v>57</v>
      </c>
      <c r="E65" s="189"/>
      <c r="F65" s="189"/>
      <c r="G65" s="183" t="s">
        <v>58</v>
      </c>
      <c r="H65" s="189"/>
      <c r="I65" s="189"/>
      <c r="J65" s="189"/>
      <c r="K65" s="189"/>
      <c r="L65" s="189"/>
      <c r="M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40"/>
      <c r="B76" s="43"/>
      <c r="C76" s="40"/>
      <c r="D76" s="185" t="s">
        <v>55</v>
      </c>
      <c r="E76" s="186"/>
      <c r="F76" s="187" t="s">
        <v>56</v>
      </c>
      <c r="G76" s="185" t="s">
        <v>55</v>
      </c>
      <c r="H76" s="186"/>
      <c r="I76" s="186"/>
      <c r="J76" s="188" t="s">
        <v>56</v>
      </c>
      <c r="K76" s="186"/>
      <c r="L76" s="186"/>
      <c r="M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193"/>
      <c r="M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1" t="s">
        <v>109</v>
      </c>
      <c r="D82" s="42"/>
      <c r="E82" s="42"/>
      <c r="F82" s="42"/>
      <c r="G82" s="42"/>
      <c r="H82" s="42"/>
      <c r="I82" s="42"/>
      <c r="J82" s="42"/>
      <c r="K82" s="42"/>
      <c r="L82" s="42"/>
      <c r="M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0" t="s">
        <v>17</v>
      </c>
      <c r="D84" s="42"/>
      <c r="E84" s="42"/>
      <c r="F84" s="42"/>
      <c r="G84" s="42"/>
      <c r="H84" s="42"/>
      <c r="I84" s="42"/>
      <c r="J84" s="42"/>
      <c r="K84" s="42"/>
      <c r="L84" s="42"/>
      <c r="M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4" t="str">
        <f>E7</f>
        <v>Školní kuchyně, ZŠ Horymírova, Ostrava</v>
      </c>
      <c r="F85" s="30"/>
      <c r="G85" s="30"/>
      <c r="H85" s="30"/>
      <c r="I85" s="42"/>
      <c r="J85" s="42"/>
      <c r="K85" s="42"/>
      <c r="L85" s="42"/>
      <c r="M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0" t="s">
        <v>106</v>
      </c>
      <c r="D86" s="42"/>
      <c r="E86" s="42"/>
      <c r="F86" s="42"/>
      <c r="G86" s="42"/>
      <c r="H86" s="42"/>
      <c r="I86" s="42"/>
      <c r="J86" s="42"/>
      <c r="K86" s="42"/>
      <c r="L86" s="42"/>
      <c r="M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19K2021_1 - Elektroinstalace kuchyně</v>
      </c>
      <c r="F87" s="42"/>
      <c r="G87" s="42"/>
      <c r="H87" s="42"/>
      <c r="I87" s="42"/>
      <c r="J87" s="42"/>
      <c r="K87" s="42"/>
      <c r="L87" s="42"/>
      <c r="M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0" t="s">
        <v>21</v>
      </c>
      <c r="D89" s="42"/>
      <c r="E89" s="42"/>
      <c r="F89" s="25" t="str">
        <f>F12</f>
        <v xml:space="preserve"> </v>
      </c>
      <c r="G89" s="42"/>
      <c r="H89" s="42"/>
      <c r="I89" s="30" t="s">
        <v>23</v>
      </c>
      <c r="J89" s="81" t="str">
        <f>IF(J12="","",J12)</f>
        <v>23. 6. 2021</v>
      </c>
      <c r="K89" s="42"/>
      <c r="L89" s="42"/>
      <c r="M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0" t="s">
        <v>25</v>
      </c>
      <c r="D91" s="42"/>
      <c r="E91" s="42"/>
      <c r="F91" s="25" t="str">
        <f>E15</f>
        <v xml:space="preserve"> </v>
      </c>
      <c r="G91" s="42"/>
      <c r="H91" s="42"/>
      <c r="I91" s="30" t="s">
        <v>30</v>
      </c>
      <c r="J91" s="34" t="str">
        <f>E21</f>
        <v>Petr Kubala</v>
      </c>
      <c r="K91" s="42"/>
      <c r="L91" s="42"/>
      <c r="M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0" t="s">
        <v>28</v>
      </c>
      <c r="D92" s="42"/>
      <c r="E92" s="42"/>
      <c r="F92" s="25" t="str">
        <f>IF(E18="","",E18)</f>
        <v>Vyplň údaj</v>
      </c>
      <c r="G92" s="42"/>
      <c r="H92" s="42"/>
      <c r="I92" s="30" t="s">
        <v>34</v>
      </c>
      <c r="J92" s="34" t="str">
        <f>E24</f>
        <v>Petr Kubala</v>
      </c>
      <c r="K92" s="42"/>
      <c r="L92" s="42"/>
      <c r="M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5" t="s">
        <v>110</v>
      </c>
      <c r="D94" s="152"/>
      <c r="E94" s="152"/>
      <c r="F94" s="152"/>
      <c r="G94" s="152"/>
      <c r="H94" s="152"/>
      <c r="I94" s="196" t="s">
        <v>111</v>
      </c>
      <c r="J94" s="196" t="s">
        <v>112</v>
      </c>
      <c r="K94" s="196" t="s">
        <v>113</v>
      </c>
      <c r="L94" s="152"/>
      <c r="M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7" t="s">
        <v>114</v>
      </c>
      <c r="D96" s="42"/>
      <c r="E96" s="42"/>
      <c r="F96" s="42"/>
      <c r="G96" s="42"/>
      <c r="H96" s="42"/>
      <c r="I96" s="112">
        <f>Q131</f>
        <v>0</v>
      </c>
      <c r="J96" s="112">
        <f>R131</f>
        <v>0</v>
      </c>
      <c r="K96" s="112">
        <f>K131</f>
        <v>0</v>
      </c>
      <c r="L96" s="42"/>
      <c r="M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5" t="s">
        <v>115</v>
      </c>
    </row>
    <row r="97" s="9" customFormat="1" ht="24.96" customHeight="1">
      <c r="A97" s="9"/>
      <c r="B97" s="198"/>
      <c r="C97" s="199"/>
      <c r="D97" s="200" t="s">
        <v>116</v>
      </c>
      <c r="E97" s="201"/>
      <c r="F97" s="201"/>
      <c r="G97" s="201"/>
      <c r="H97" s="201"/>
      <c r="I97" s="202">
        <f>Q132</f>
        <v>0</v>
      </c>
      <c r="J97" s="202">
        <f>R132</f>
        <v>0</v>
      </c>
      <c r="K97" s="202">
        <f>K132</f>
        <v>0</v>
      </c>
      <c r="L97" s="199"/>
      <c r="M97" s="20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4"/>
      <c r="C98" s="205"/>
      <c r="D98" s="206" t="s">
        <v>117</v>
      </c>
      <c r="E98" s="207"/>
      <c r="F98" s="207"/>
      <c r="G98" s="207"/>
      <c r="H98" s="207"/>
      <c r="I98" s="208">
        <f>Q133</f>
        <v>0</v>
      </c>
      <c r="J98" s="208">
        <f>R133</f>
        <v>0</v>
      </c>
      <c r="K98" s="208">
        <f>K133</f>
        <v>0</v>
      </c>
      <c r="L98" s="205"/>
      <c r="M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4"/>
      <c r="C99" s="205"/>
      <c r="D99" s="206" t="s">
        <v>118</v>
      </c>
      <c r="E99" s="207"/>
      <c r="F99" s="207"/>
      <c r="G99" s="207"/>
      <c r="H99" s="207"/>
      <c r="I99" s="208">
        <f>Q140</f>
        <v>0</v>
      </c>
      <c r="J99" s="208">
        <f>R140</f>
        <v>0</v>
      </c>
      <c r="K99" s="208">
        <f>K140</f>
        <v>0</v>
      </c>
      <c r="L99" s="205"/>
      <c r="M99" s="20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8"/>
      <c r="C100" s="199"/>
      <c r="D100" s="200" t="s">
        <v>119</v>
      </c>
      <c r="E100" s="201"/>
      <c r="F100" s="201"/>
      <c r="G100" s="201"/>
      <c r="H100" s="201"/>
      <c r="I100" s="202">
        <f>Q146</f>
        <v>0</v>
      </c>
      <c r="J100" s="202">
        <f>R146</f>
        <v>0</v>
      </c>
      <c r="K100" s="202">
        <f>K146</f>
        <v>0</v>
      </c>
      <c r="L100" s="199"/>
      <c r="M100" s="20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4"/>
      <c r="C101" s="205"/>
      <c r="D101" s="206" t="s">
        <v>120</v>
      </c>
      <c r="E101" s="207"/>
      <c r="F101" s="207"/>
      <c r="G101" s="207"/>
      <c r="H101" s="207"/>
      <c r="I101" s="208">
        <f>Q147</f>
        <v>0</v>
      </c>
      <c r="J101" s="208">
        <f>R147</f>
        <v>0</v>
      </c>
      <c r="K101" s="208">
        <f>K147</f>
        <v>0</v>
      </c>
      <c r="L101" s="205"/>
      <c r="M101" s="20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29.28" customHeight="1">
      <c r="A104" s="40"/>
      <c r="B104" s="41"/>
      <c r="C104" s="197" t="s">
        <v>121</v>
      </c>
      <c r="D104" s="42"/>
      <c r="E104" s="42"/>
      <c r="F104" s="42"/>
      <c r="G104" s="42"/>
      <c r="H104" s="42"/>
      <c r="I104" s="42"/>
      <c r="J104" s="42"/>
      <c r="K104" s="210">
        <f>ROUND(K105 + K106 + K107 + K108 + K109 + K110,2)</f>
        <v>0</v>
      </c>
      <c r="L104" s="42"/>
      <c r="M104" s="65"/>
      <c r="O104" s="211" t="s">
        <v>44</v>
      </c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8" customHeight="1">
      <c r="A105" s="40"/>
      <c r="B105" s="41"/>
      <c r="C105" s="42"/>
      <c r="D105" s="147" t="s">
        <v>122</v>
      </c>
      <c r="E105" s="140"/>
      <c r="F105" s="140"/>
      <c r="G105" s="42"/>
      <c r="H105" s="42"/>
      <c r="I105" s="42"/>
      <c r="J105" s="42"/>
      <c r="K105" s="141">
        <v>0</v>
      </c>
      <c r="L105" s="42"/>
      <c r="M105" s="212"/>
      <c r="N105" s="213"/>
      <c r="O105" s="214" t="s">
        <v>45</v>
      </c>
      <c r="P105" s="213"/>
      <c r="Q105" s="213"/>
      <c r="R105" s="213"/>
      <c r="S105" s="215"/>
      <c r="T105" s="215"/>
      <c r="U105" s="215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/>
      <c r="AF105" s="213"/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6" t="s">
        <v>123</v>
      </c>
      <c r="AZ105" s="213"/>
      <c r="BA105" s="213"/>
      <c r="BB105" s="213"/>
      <c r="BC105" s="213"/>
      <c r="BD105" s="213"/>
      <c r="BE105" s="217">
        <f>IF(O105="základní",K105,0)</f>
        <v>0</v>
      </c>
      <c r="BF105" s="217">
        <f>IF(O105="snížená",K105,0)</f>
        <v>0</v>
      </c>
      <c r="BG105" s="217">
        <f>IF(O105="zákl. přenesená",K105,0)</f>
        <v>0</v>
      </c>
      <c r="BH105" s="217">
        <f>IF(O105="sníž. přenesená",K105,0)</f>
        <v>0</v>
      </c>
      <c r="BI105" s="217">
        <f>IF(O105="nulová",K105,0)</f>
        <v>0</v>
      </c>
      <c r="BJ105" s="216" t="s">
        <v>90</v>
      </c>
      <c r="BK105" s="213"/>
      <c r="BL105" s="213"/>
      <c r="BM105" s="213"/>
    </row>
    <row r="106" s="2" customFormat="1" ht="18" customHeight="1">
      <c r="A106" s="40"/>
      <c r="B106" s="41"/>
      <c r="C106" s="42"/>
      <c r="D106" s="147" t="s">
        <v>124</v>
      </c>
      <c r="E106" s="140"/>
      <c r="F106" s="140"/>
      <c r="G106" s="42"/>
      <c r="H106" s="42"/>
      <c r="I106" s="42"/>
      <c r="J106" s="42"/>
      <c r="K106" s="141">
        <v>0</v>
      </c>
      <c r="L106" s="42"/>
      <c r="M106" s="212"/>
      <c r="N106" s="213"/>
      <c r="O106" s="214" t="s">
        <v>45</v>
      </c>
      <c r="P106" s="213"/>
      <c r="Q106" s="213"/>
      <c r="R106" s="213"/>
      <c r="S106" s="215"/>
      <c r="T106" s="215"/>
      <c r="U106" s="215"/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/>
      <c r="AF106" s="213"/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6" t="s">
        <v>123</v>
      </c>
      <c r="AZ106" s="213"/>
      <c r="BA106" s="213"/>
      <c r="BB106" s="213"/>
      <c r="BC106" s="213"/>
      <c r="BD106" s="213"/>
      <c r="BE106" s="217">
        <f>IF(O106="základní",K106,0)</f>
        <v>0</v>
      </c>
      <c r="BF106" s="217">
        <f>IF(O106="snížená",K106,0)</f>
        <v>0</v>
      </c>
      <c r="BG106" s="217">
        <f>IF(O106="zákl. přenesená",K106,0)</f>
        <v>0</v>
      </c>
      <c r="BH106" s="217">
        <f>IF(O106="sníž. přenesená",K106,0)</f>
        <v>0</v>
      </c>
      <c r="BI106" s="217">
        <f>IF(O106="nulová",K106,0)</f>
        <v>0</v>
      </c>
      <c r="BJ106" s="216" t="s">
        <v>90</v>
      </c>
      <c r="BK106" s="213"/>
      <c r="BL106" s="213"/>
      <c r="BM106" s="213"/>
    </row>
    <row r="107" s="2" customFormat="1" ht="18" customHeight="1">
      <c r="A107" s="40"/>
      <c r="B107" s="41"/>
      <c r="C107" s="42"/>
      <c r="D107" s="147" t="s">
        <v>125</v>
      </c>
      <c r="E107" s="140"/>
      <c r="F107" s="140"/>
      <c r="G107" s="42"/>
      <c r="H107" s="42"/>
      <c r="I107" s="42"/>
      <c r="J107" s="42"/>
      <c r="K107" s="141">
        <v>0</v>
      </c>
      <c r="L107" s="42"/>
      <c r="M107" s="212"/>
      <c r="N107" s="213"/>
      <c r="O107" s="214" t="s">
        <v>45</v>
      </c>
      <c r="P107" s="213"/>
      <c r="Q107" s="213"/>
      <c r="R107" s="213"/>
      <c r="S107" s="215"/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6" t="s">
        <v>123</v>
      </c>
      <c r="AZ107" s="213"/>
      <c r="BA107" s="213"/>
      <c r="BB107" s="213"/>
      <c r="BC107" s="213"/>
      <c r="BD107" s="213"/>
      <c r="BE107" s="217">
        <f>IF(O107="základní",K107,0)</f>
        <v>0</v>
      </c>
      <c r="BF107" s="217">
        <f>IF(O107="snížená",K107,0)</f>
        <v>0</v>
      </c>
      <c r="BG107" s="217">
        <f>IF(O107="zákl. přenesená",K107,0)</f>
        <v>0</v>
      </c>
      <c r="BH107" s="217">
        <f>IF(O107="sníž. přenesená",K107,0)</f>
        <v>0</v>
      </c>
      <c r="BI107" s="217">
        <f>IF(O107="nulová",K107,0)</f>
        <v>0</v>
      </c>
      <c r="BJ107" s="216" t="s">
        <v>90</v>
      </c>
      <c r="BK107" s="213"/>
      <c r="BL107" s="213"/>
      <c r="BM107" s="213"/>
    </row>
    <row r="108" s="2" customFormat="1" ht="18" customHeight="1">
      <c r="A108" s="40"/>
      <c r="B108" s="41"/>
      <c r="C108" s="42"/>
      <c r="D108" s="147" t="s">
        <v>126</v>
      </c>
      <c r="E108" s="140"/>
      <c r="F108" s="140"/>
      <c r="G108" s="42"/>
      <c r="H108" s="42"/>
      <c r="I108" s="42"/>
      <c r="J108" s="42"/>
      <c r="K108" s="141">
        <v>0</v>
      </c>
      <c r="L108" s="42"/>
      <c r="M108" s="212"/>
      <c r="N108" s="213"/>
      <c r="O108" s="214" t="s">
        <v>45</v>
      </c>
      <c r="P108" s="213"/>
      <c r="Q108" s="213"/>
      <c r="R108" s="213"/>
      <c r="S108" s="215"/>
      <c r="T108" s="215"/>
      <c r="U108" s="215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/>
      <c r="AF108" s="213"/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6" t="s">
        <v>123</v>
      </c>
      <c r="AZ108" s="213"/>
      <c r="BA108" s="213"/>
      <c r="BB108" s="213"/>
      <c r="BC108" s="213"/>
      <c r="BD108" s="213"/>
      <c r="BE108" s="217">
        <f>IF(O108="základní",K108,0)</f>
        <v>0</v>
      </c>
      <c r="BF108" s="217">
        <f>IF(O108="snížená",K108,0)</f>
        <v>0</v>
      </c>
      <c r="BG108" s="217">
        <f>IF(O108="zákl. přenesená",K108,0)</f>
        <v>0</v>
      </c>
      <c r="BH108" s="217">
        <f>IF(O108="sníž. přenesená",K108,0)</f>
        <v>0</v>
      </c>
      <c r="BI108" s="217">
        <f>IF(O108="nulová",K108,0)</f>
        <v>0</v>
      </c>
      <c r="BJ108" s="216" t="s">
        <v>90</v>
      </c>
      <c r="BK108" s="213"/>
      <c r="BL108" s="213"/>
      <c r="BM108" s="213"/>
    </row>
    <row r="109" s="2" customFormat="1" ht="18" customHeight="1">
      <c r="A109" s="40"/>
      <c r="B109" s="41"/>
      <c r="C109" s="42"/>
      <c r="D109" s="147" t="s">
        <v>127</v>
      </c>
      <c r="E109" s="140"/>
      <c r="F109" s="140"/>
      <c r="G109" s="42"/>
      <c r="H109" s="42"/>
      <c r="I109" s="42"/>
      <c r="J109" s="42"/>
      <c r="K109" s="141">
        <v>0</v>
      </c>
      <c r="L109" s="42"/>
      <c r="M109" s="212"/>
      <c r="N109" s="213"/>
      <c r="O109" s="214" t="s">
        <v>45</v>
      </c>
      <c r="P109" s="213"/>
      <c r="Q109" s="213"/>
      <c r="R109" s="213"/>
      <c r="S109" s="215"/>
      <c r="T109" s="215"/>
      <c r="U109" s="215"/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/>
      <c r="AF109" s="213"/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6" t="s">
        <v>123</v>
      </c>
      <c r="AZ109" s="213"/>
      <c r="BA109" s="213"/>
      <c r="BB109" s="213"/>
      <c r="BC109" s="213"/>
      <c r="BD109" s="213"/>
      <c r="BE109" s="217">
        <f>IF(O109="základní",K109,0)</f>
        <v>0</v>
      </c>
      <c r="BF109" s="217">
        <f>IF(O109="snížená",K109,0)</f>
        <v>0</v>
      </c>
      <c r="BG109" s="217">
        <f>IF(O109="zákl. přenesená",K109,0)</f>
        <v>0</v>
      </c>
      <c r="BH109" s="217">
        <f>IF(O109="sníž. přenesená",K109,0)</f>
        <v>0</v>
      </c>
      <c r="BI109" s="217">
        <f>IF(O109="nulová",K109,0)</f>
        <v>0</v>
      </c>
      <c r="BJ109" s="216" t="s">
        <v>90</v>
      </c>
      <c r="BK109" s="213"/>
      <c r="BL109" s="213"/>
      <c r="BM109" s="213"/>
    </row>
    <row r="110" s="2" customFormat="1" ht="18" customHeight="1">
      <c r="A110" s="40"/>
      <c r="B110" s="41"/>
      <c r="C110" s="42"/>
      <c r="D110" s="140" t="s">
        <v>128</v>
      </c>
      <c r="E110" s="42"/>
      <c r="F110" s="42"/>
      <c r="G110" s="42"/>
      <c r="H110" s="42"/>
      <c r="I110" s="42"/>
      <c r="J110" s="42"/>
      <c r="K110" s="141">
        <f>ROUND(K30*T110,2)</f>
        <v>0</v>
      </c>
      <c r="L110" s="42"/>
      <c r="M110" s="212"/>
      <c r="N110" s="213"/>
      <c r="O110" s="214" t="s">
        <v>45</v>
      </c>
      <c r="P110" s="213"/>
      <c r="Q110" s="213"/>
      <c r="R110" s="213"/>
      <c r="S110" s="215"/>
      <c r="T110" s="215"/>
      <c r="U110" s="215"/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/>
      <c r="AF110" s="213"/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6" t="s">
        <v>129</v>
      </c>
      <c r="AZ110" s="213"/>
      <c r="BA110" s="213"/>
      <c r="BB110" s="213"/>
      <c r="BC110" s="213"/>
      <c r="BD110" s="213"/>
      <c r="BE110" s="217">
        <f>IF(O110="základní",K110,0)</f>
        <v>0</v>
      </c>
      <c r="BF110" s="217">
        <f>IF(O110="snížená",K110,0)</f>
        <v>0</v>
      </c>
      <c r="BG110" s="217">
        <f>IF(O110="zákl. přenesená",K110,0)</f>
        <v>0</v>
      </c>
      <c r="BH110" s="217">
        <f>IF(O110="sníž. přenesená",K110,0)</f>
        <v>0</v>
      </c>
      <c r="BI110" s="217">
        <f>IF(O110="nulová",K110,0)</f>
        <v>0</v>
      </c>
      <c r="BJ110" s="216" t="s">
        <v>90</v>
      </c>
      <c r="BK110" s="213"/>
      <c r="BL110" s="213"/>
      <c r="BM110" s="213"/>
    </row>
    <row r="111" s="2" customFormat="1">
      <c r="A111" s="40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29.28" customHeight="1">
      <c r="A112" s="40"/>
      <c r="B112" s="41"/>
      <c r="C112" s="151" t="s">
        <v>104</v>
      </c>
      <c r="D112" s="152"/>
      <c r="E112" s="152"/>
      <c r="F112" s="152"/>
      <c r="G112" s="152"/>
      <c r="H112" s="152"/>
      <c r="I112" s="152"/>
      <c r="J112" s="152"/>
      <c r="K112" s="153">
        <f>ROUND(K96+K104,2)</f>
        <v>0</v>
      </c>
      <c r="L112" s="152"/>
      <c r="M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7" s="2" customFormat="1" ht="6.96" customHeight="1">
      <c r="A117" s="40"/>
      <c r="B117" s="70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24.96" customHeight="1">
      <c r="A118" s="40"/>
      <c r="B118" s="41"/>
      <c r="C118" s="21" t="s">
        <v>130</v>
      </c>
      <c r="D118" s="42"/>
      <c r="E118" s="42"/>
      <c r="F118" s="42"/>
      <c r="G118" s="42"/>
      <c r="H118" s="42"/>
      <c r="I118" s="42"/>
      <c r="J118" s="42"/>
      <c r="K118" s="42"/>
      <c r="L118" s="42"/>
      <c r="M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0" t="s">
        <v>17</v>
      </c>
      <c r="D120" s="42"/>
      <c r="E120" s="42"/>
      <c r="F120" s="42"/>
      <c r="G120" s="42"/>
      <c r="H120" s="42"/>
      <c r="I120" s="42"/>
      <c r="J120" s="42"/>
      <c r="K120" s="42"/>
      <c r="L120" s="42"/>
      <c r="M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6.5" customHeight="1">
      <c r="A121" s="40"/>
      <c r="B121" s="41"/>
      <c r="C121" s="42"/>
      <c r="D121" s="42"/>
      <c r="E121" s="194" t="str">
        <f>E7</f>
        <v>Školní kuchyně, ZŠ Horymírova, Ostrava</v>
      </c>
      <c r="F121" s="30"/>
      <c r="G121" s="30"/>
      <c r="H121" s="30"/>
      <c r="I121" s="42"/>
      <c r="J121" s="42"/>
      <c r="K121" s="42"/>
      <c r="L121" s="42"/>
      <c r="M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2" customHeight="1">
      <c r="A122" s="40"/>
      <c r="B122" s="41"/>
      <c r="C122" s="30" t="s">
        <v>106</v>
      </c>
      <c r="D122" s="42"/>
      <c r="E122" s="42"/>
      <c r="F122" s="42"/>
      <c r="G122" s="42"/>
      <c r="H122" s="42"/>
      <c r="I122" s="42"/>
      <c r="J122" s="42"/>
      <c r="K122" s="42"/>
      <c r="L122" s="42"/>
      <c r="M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6.5" customHeight="1">
      <c r="A123" s="40"/>
      <c r="B123" s="41"/>
      <c r="C123" s="42"/>
      <c r="D123" s="42"/>
      <c r="E123" s="78" t="str">
        <f>E9</f>
        <v>19K2021_1 - Elektroinstalace kuchyně</v>
      </c>
      <c r="F123" s="42"/>
      <c r="G123" s="42"/>
      <c r="H123" s="42"/>
      <c r="I123" s="42"/>
      <c r="J123" s="42"/>
      <c r="K123" s="42"/>
      <c r="L123" s="42"/>
      <c r="M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0" t="s">
        <v>21</v>
      </c>
      <c r="D125" s="42"/>
      <c r="E125" s="42"/>
      <c r="F125" s="25" t="str">
        <f>F12</f>
        <v xml:space="preserve"> </v>
      </c>
      <c r="G125" s="42"/>
      <c r="H125" s="42"/>
      <c r="I125" s="30" t="s">
        <v>23</v>
      </c>
      <c r="J125" s="81" t="str">
        <f>IF(J12="","",J12)</f>
        <v>23. 6. 2021</v>
      </c>
      <c r="K125" s="42"/>
      <c r="L125" s="42"/>
      <c r="M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6.96" customHeight="1">
      <c r="A126" s="40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5.15" customHeight="1">
      <c r="A127" s="40"/>
      <c r="B127" s="41"/>
      <c r="C127" s="30" t="s">
        <v>25</v>
      </c>
      <c r="D127" s="42"/>
      <c r="E127" s="42"/>
      <c r="F127" s="25" t="str">
        <f>E15</f>
        <v xml:space="preserve"> </v>
      </c>
      <c r="G127" s="42"/>
      <c r="H127" s="42"/>
      <c r="I127" s="30" t="s">
        <v>30</v>
      </c>
      <c r="J127" s="34" t="str">
        <f>E21</f>
        <v>Petr Kubala</v>
      </c>
      <c r="K127" s="42"/>
      <c r="L127" s="42"/>
      <c r="M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5.15" customHeight="1">
      <c r="A128" s="40"/>
      <c r="B128" s="41"/>
      <c r="C128" s="30" t="s">
        <v>28</v>
      </c>
      <c r="D128" s="42"/>
      <c r="E128" s="42"/>
      <c r="F128" s="25" t="str">
        <f>IF(E18="","",E18)</f>
        <v>Vyplň údaj</v>
      </c>
      <c r="G128" s="42"/>
      <c r="H128" s="42"/>
      <c r="I128" s="30" t="s">
        <v>34</v>
      </c>
      <c r="J128" s="34" t="str">
        <f>E24</f>
        <v>Petr Kubala</v>
      </c>
      <c r="K128" s="42"/>
      <c r="L128" s="42"/>
      <c r="M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0.32" customHeight="1">
      <c r="A129" s="40"/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11" customFormat="1" ht="29.28" customHeight="1">
      <c r="A130" s="218"/>
      <c r="B130" s="219"/>
      <c r="C130" s="220" t="s">
        <v>131</v>
      </c>
      <c r="D130" s="221" t="s">
        <v>65</v>
      </c>
      <c r="E130" s="221" t="s">
        <v>61</v>
      </c>
      <c r="F130" s="221" t="s">
        <v>62</v>
      </c>
      <c r="G130" s="221" t="s">
        <v>132</v>
      </c>
      <c r="H130" s="221" t="s">
        <v>133</v>
      </c>
      <c r="I130" s="221" t="s">
        <v>134</v>
      </c>
      <c r="J130" s="221" t="s">
        <v>135</v>
      </c>
      <c r="K130" s="221" t="s">
        <v>113</v>
      </c>
      <c r="L130" s="222" t="s">
        <v>136</v>
      </c>
      <c r="M130" s="223"/>
      <c r="N130" s="102" t="s">
        <v>1</v>
      </c>
      <c r="O130" s="103" t="s">
        <v>44</v>
      </c>
      <c r="P130" s="103" t="s">
        <v>137</v>
      </c>
      <c r="Q130" s="103" t="s">
        <v>138</v>
      </c>
      <c r="R130" s="103" t="s">
        <v>139</v>
      </c>
      <c r="S130" s="103" t="s">
        <v>140</v>
      </c>
      <c r="T130" s="103" t="s">
        <v>141</v>
      </c>
      <c r="U130" s="103" t="s">
        <v>142</v>
      </c>
      <c r="V130" s="103" t="s">
        <v>143</v>
      </c>
      <c r="W130" s="103" t="s">
        <v>144</v>
      </c>
      <c r="X130" s="104" t="s">
        <v>145</v>
      </c>
      <c r="Y130" s="218"/>
      <c r="Z130" s="218"/>
      <c r="AA130" s="218"/>
      <c r="AB130" s="218"/>
      <c r="AC130" s="218"/>
      <c r="AD130" s="218"/>
      <c r="AE130" s="218"/>
    </row>
    <row r="131" s="2" customFormat="1" ht="22.8" customHeight="1">
      <c r="A131" s="40"/>
      <c r="B131" s="41"/>
      <c r="C131" s="109" t="s">
        <v>146</v>
      </c>
      <c r="D131" s="42"/>
      <c r="E131" s="42"/>
      <c r="F131" s="42"/>
      <c r="G131" s="42"/>
      <c r="H131" s="42"/>
      <c r="I131" s="42"/>
      <c r="J131" s="42"/>
      <c r="K131" s="224">
        <f>BK131</f>
        <v>0</v>
      </c>
      <c r="L131" s="42"/>
      <c r="M131" s="43"/>
      <c r="N131" s="105"/>
      <c r="O131" s="225"/>
      <c r="P131" s="106"/>
      <c r="Q131" s="226">
        <f>Q132+Q146</f>
        <v>0</v>
      </c>
      <c r="R131" s="226">
        <f>R132+R146</f>
        <v>0</v>
      </c>
      <c r="S131" s="106"/>
      <c r="T131" s="227">
        <f>T132+T146</f>
        <v>0</v>
      </c>
      <c r="U131" s="106"/>
      <c r="V131" s="227">
        <f>V132+V146</f>
        <v>0.39745000000000008</v>
      </c>
      <c r="W131" s="106"/>
      <c r="X131" s="228">
        <f>X132+X146</f>
        <v>0.16</v>
      </c>
      <c r="Y131" s="40"/>
      <c r="Z131" s="40"/>
      <c r="AA131" s="40"/>
      <c r="AB131" s="40"/>
      <c r="AC131" s="40"/>
      <c r="AD131" s="40"/>
      <c r="AE131" s="40"/>
      <c r="AT131" s="15" t="s">
        <v>81</v>
      </c>
      <c r="AU131" s="15" t="s">
        <v>115</v>
      </c>
      <c r="BK131" s="229">
        <f>BK132+BK146</f>
        <v>0</v>
      </c>
    </row>
    <row r="132" s="12" customFormat="1" ht="25.92" customHeight="1">
      <c r="A132" s="12"/>
      <c r="B132" s="230"/>
      <c r="C132" s="231"/>
      <c r="D132" s="232" t="s">
        <v>81</v>
      </c>
      <c r="E132" s="233" t="s">
        <v>147</v>
      </c>
      <c r="F132" s="233" t="s">
        <v>148</v>
      </c>
      <c r="G132" s="231"/>
      <c r="H132" s="231"/>
      <c r="I132" s="234"/>
      <c r="J132" s="234"/>
      <c r="K132" s="235">
        <f>BK132</f>
        <v>0</v>
      </c>
      <c r="L132" s="231"/>
      <c r="M132" s="236"/>
      <c r="N132" s="237"/>
      <c r="O132" s="238"/>
      <c r="P132" s="238"/>
      <c r="Q132" s="239">
        <f>Q133+Q140</f>
        <v>0</v>
      </c>
      <c r="R132" s="239">
        <f>R133+R140</f>
        <v>0</v>
      </c>
      <c r="S132" s="238"/>
      <c r="T132" s="240">
        <f>T133+T140</f>
        <v>0</v>
      </c>
      <c r="U132" s="238"/>
      <c r="V132" s="240">
        <f>V133+V140</f>
        <v>0.00060000000000000006</v>
      </c>
      <c r="W132" s="238"/>
      <c r="X132" s="241">
        <f>X133+X140</f>
        <v>0.16</v>
      </c>
      <c r="Y132" s="12"/>
      <c r="Z132" s="12"/>
      <c r="AA132" s="12"/>
      <c r="AB132" s="12"/>
      <c r="AC132" s="12"/>
      <c r="AD132" s="12"/>
      <c r="AE132" s="12"/>
      <c r="AR132" s="242" t="s">
        <v>90</v>
      </c>
      <c r="AT132" s="243" t="s">
        <v>81</v>
      </c>
      <c r="AU132" s="243" t="s">
        <v>82</v>
      </c>
      <c r="AY132" s="242" t="s">
        <v>149</v>
      </c>
      <c r="BK132" s="244">
        <f>BK133+BK140</f>
        <v>0</v>
      </c>
    </row>
    <row r="133" s="12" customFormat="1" ht="22.8" customHeight="1">
      <c r="A133" s="12"/>
      <c r="B133" s="230"/>
      <c r="C133" s="231"/>
      <c r="D133" s="232" t="s">
        <v>81</v>
      </c>
      <c r="E133" s="245" t="s">
        <v>150</v>
      </c>
      <c r="F133" s="245" t="s">
        <v>151</v>
      </c>
      <c r="G133" s="231"/>
      <c r="H133" s="231"/>
      <c r="I133" s="234"/>
      <c r="J133" s="234"/>
      <c r="K133" s="246">
        <f>BK133</f>
        <v>0</v>
      </c>
      <c r="L133" s="231"/>
      <c r="M133" s="236"/>
      <c r="N133" s="237"/>
      <c r="O133" s="238"/>
      <c r="P133" s="238"/>
      <c r="Q133" s="239">
        <f>SUM(Q134:Q139)</f>
        <v>0</v>
      </c>
      <c r="R133" s="239">
        <f>SUM(R134:R139)</f>
        <v>0</v>
      </c>
      <c r="S133" s="238"/>
      <c r="T133" s="240">
        <f>SUM(T134:T139)</f>
        <v>0</v>
      </c>
      <c r="U133" s="238"/>
      <c r="V133" s="240">
        <f>SUM(V134:V139)</f>
        <v>0.00060000000000000006</v>
      </c>
      <c r="W133" s="238"/>
      <c r="X133" s="241">
        <f>SUM(X134:X139)</f>
        <v>0.16</v>
      </c>
      <c r="Y133" s="12"/>
      <c r="Z133" s="12"/>
      <c r="AA133" s="12"/>
      <c r="AB133" s="12"/>
      <c r="AC133" s="12"/>
      <c r="AD133" s="12"/>
      <c r="AE133" s="12"/>
      <c r="AR133" s="242" t="s">
        <v>90</v>
      </c>
      <c r="AT133" s="243" t="s">
        <v>81</v>
      </c>
      <c r="AU133" s="243" t="s">
        <v>90</v>
      </c>
      <c r="AY133" s="242" t="s">
        <v>149</v>
      </c>
      <c r="BK133" s="244">
        <f>SUM(BK134:BK139)</f>
        <v>0</v>
      </c>
    </row>
    <row r="134" s="2" customFormat="1" ht="44.25" customHeight="1">
      <c r="A134" s="40"/>
      <c r="B134" s="41"/>
      <c r="C134" s="247" t="s">
        <v>90</v>
      </c>
      <c r="D134" s="247" t="s">
        <v>152</v>
      </c>
      <c r="E134" s="248" t="s">
        <v>153</v>
      </c>
      <c r="F134" s="249" t="s">
        <v>154</v>
      </c>
      <c r="G134" s="250" t="s">
        <v>155</v>
      </c>
      <c r="H134" s="251">
        <v>124</v>
      </c>
      <c r="I134" s="252"/>
      <c r="J134" s="252"/>
      <c r="K134" s="253">
        <f>ROUND(P134*H134,2)</f>
        <v>0</v>
      </c>
      <c r="L134" s="249" t="s">
        <v>156</v>
      </c>
      <c r="M134" s="43"/>
      <c r="N134" s="254" t="s">
        <v>1</v>
      </c>
      <c r="O134" s="255" t="s">
        <v>45</v>
      </c>
      <c r="P134" s="256">
        <f>I134+J134</f>
        <v>0</v>
      </c>
      <c r="Q134" s="256">
        <f>ROUND(I134*H134,2)</f>
        <v>0</v>
      </c>
      <c r="R134" s="256">
        <f>ROUND(J134*H134,2)</f>
        <v>0</v>
      </c>
      <c r="S134" s="93"/>
      <c r="T134" s="257">
        <f>S134*H134</f>
        <v>0</v>
      </c>
      <c r="U134" s="257">
        <v>0</v>
      </c>
      <c r="V134" s="257">
        <f>U134*H134</f>
        <v>0</v>
      </c>
      <c r="W134" s="257">
        <v>0</v>
      </c>
      <c r="X134" s="258">
        <f>W134*H134</f>
        <v>0</v>
      </c>
      <c r="Y134" s="40"/>
      <c r="Z134" s="40"/>
      <c r="AA134" s="40"/>
      <c r="AB134" s="40"/>
      <c r="AC134" s="40"/>
      <c r="AD134" s="40"/>
      <c r="AE134" s="40"/>
      <c r="AR134" s="259" t="s">
        <v>157</v>
      </c>
      <c r="AT134" s="259" t="s">
        <v>152</v>
      </c>
      <c r="AU134" s="259" t="s">
        <v>92</v>
      </c>
      <c r="AY134" s="15" t="s">
        <v>149</v>
      </c>
      <c r="BE134" s="146">
        <f>IF(O134="základní",K134,0)</f>
        <v>0</v>
      </c>
      <c r="BF134" s="146">
        <f>IF(O134="snížená",K134,0)</f>
        <v>0</v>
      </c>
      <c r="BG134" s="146">
        <f>IF(O134="zákl. přenesená",K134,0)</f>
        <v>0</v>
      </c>
      <c r="BH134" s="146">
        <f>IF(O134="sníž. přenesená",K134,0)</f>
        <v>0</v>
      </c>
      <c r="BI134" s="146">
        <f>IF(O134="nulová",K134,0)</f>
        <v>0</v>
      </c>
      <c r="BJ134" s="15" t="s">
        <v>90</v>
      </c>
      <c r="BK134" s="146">
        <f>ROUND(P134*H134,2)</f>
        <v>0</v>
      </c>
      <c r="BL134" s="15" t="s">
        <v>157</v>
      </c>
      <c r="BM134" s="259" t="s">
        <v>158</v>
      </c>
    </row>
    <row r="135" s="2" customFormat="1" ht="55.5" customHeight="1">
      <c r="A135" s="40"/>
      <c r="B135" s="41"/>
      <c r="C135" s="247" t="s">
        <v>92</v>
      </c>
      <c r="D135" s="247" t="s">
        <v>152</v>
      </c>
      <c r="E135" s="248" t="s">
        <v>159</v>
      </c>
      <c r="F135" s="249" t="s">
        <v>160</v>
      </c>
      <c r="G135" s="250" t="s">
        <v>155</v>
      </c>
      <c r="H135" s="251">
        <v>6</v>
      </c>
      <c r="I135" s="252"/>
      <c r="J135" s="252"/>
      <c r="K135" s="253">
        <f>ROUND(P135*H135,2)</f>
        <v>0</v>
      </c>
      <c r="L135" s="249" t="s">
        <v>156</v>
      </c>
      <c r="M135" s="43"/>
      <c r="N135" s="254" t="s">
        <v>1</v>
      </c>
      <c r="O135" s="255" t="s">
        <v>45</v>
      </c>
      <c r="P135" s="256">
        <f>I135+J135</f>
        <v>0</v>
      </c>
      <c r="Q135" s="256">
        <f>ROUND(I135*H135,2)</f>
        <v>0</v>
      </c>
      <c r="R135" s="256">
        <f>ROUND(J135*H135,2)</f>
        <v>0</v>
      </c>
      <c r="S135" s="93"/>
      <c r="T135" s="257">
        <f>S135*H135</f>
        <v>0</v>
      </c>
      <c r="U135" s="257">
        <v>0</v>
      </c>
      <c r="V135" s="257">
        <f>U135*H135</f>
        <v>0</v>
      </c>
      <c r="W135" s="257">
        <v>0.001</v>
      </c>
      <c r="X135" s="258">
        <f>W135*H135</f>
        <v>0.0060000000000000001</v>
      </c>
      <c r="Y135" s="40"/>
      <c r="Z135" s="40"/>
      <c r="AA135" s="40"/>
      <c r="AB135" s="40"/>
      <c r="AC135" s="40"/>
      <c r="AD135" s="40"/>
      <c r="AE135" s="40"/>
      <c r="AR135" s="259" t="s">
        <v>157</v>
      </c>
      <c r="AT135" s="259" t="s">
        <v>152</v>
      </c>
      <c r="AU135" s="259" t="s">
        <v>92</v>
      </c>
      <c r="AY135" s="15" t="s">
        <v>149</v>
      </c>
      <c r="BE135" s="146">
        <f>IF(O135="základní",K135,0)</f>
        <v>0</v>
      </c>
      <c r="BF135" s="146">
        <f>IF(O135="snížená",K135,0)</f>
        <v>0</v>
      </c>
      <c r="BG135" s="146">
        <f>IF(O135="zákl. přenesená",K135,0)</f>
        <v>0</v>
      </c>
      <c r="BH135" s="146">
        <f>IF(O135="sníž. přenesená",K135,0)</f>
        <v>0</v>
      </c>
      <c r="BI135" s="146">
        <f>IF(O135="nulová",K135,0)</f>
        <v>0</v>
      </c>
      <c r="BJ135" s="15" t="s">
        <v>90</v>
      </c>
      <c r="BK135" s="146">
        <f>ROUND(P135*H135,2)</f>
        <v>0</v>
      </c>
      <c r="BL135" s="15" t="s">
        <v>157</v>
      </c>
      <c r="BM135" s="259" t="s">
        <v>161</v>
      </c>
    </row>
    <row r="136" s="2" customFormat="1">
      <c r="A136" s="40"/>
      <c r="B136" s="41"/>
      <c r="C136" s="247" t="s">
        <v>162</v>
      </c>
      <c r="D136" s="247" t="s">
        <v>152</v>
      </c>
      <c r="E136" s="248" t="s">
        <v>163</v>
      </c>
      <c r="F136" s="249" t="s">
        <v>164</v>
      </c>
      <c r="G136" s="250" t="s">
        <v>155</v>
      </c>
      <c r="H136" s="251">
        <v>16</v>
      </c>
      <c r="I136" s="252"/>
      <c r="J136" s="252"/>
      <c r="K136" s="253">
        <f>ROUND(P136*H136,2)</f>
        <v>0</v>
      </c>
      <c r="L136" s="249" t="s">
        <v>156</v>
      </c>
      <c r="M136" s="43"/>
      <c r="N136" s="254" t="s">
        <v>1</v>
      </c>
      <c r="O136" s="255" t="s">
        <v>45</v>
      </c>
      <c r="P136" s="256">
        <f>I136+J136</f>
        <v>0</v>
      </c>
      <c r="Q136" s="256">
        <f>ROUND(I136*H136,2)</f>
        <v>0</v>
      </c>
      <c r="R136" s="256">
        <f>ROUND(J136*H136,2)</f>
        <v>0</v>
      </c>
      <c r="S136" s="93"/>
      <c r="T136" s="257">
        <f>S136*H136</f>
        <v>0</v>
      </c>
      <c r="U136" s="257">
        <v>0</v>
      </c>
      <c r="V136" s="257">
        <f>U136*H136</f>
        <v>0</v>
      </c>
      <c r="W136" s="257">
        <v>0.001</v>
      </c>
      <c r="X136" s="258">
        <f>W136*H136</f>
        <v>0.016</v>
      </c>
      <c r="Y136" s="40"/>
      <c r="Z136" s="40"/>
      <c r="AA136" s="40"/>
      <c r="AB136" s="40"/>
      <c r="AC136" s="40"/>
      <c r="AD136" s="40"/>
      <c r="AE136" s="40"/>
      <c r="AR136" s="259" t="s">
        <v>157</v>
      </c>
      <c r="AT136" s="259" t="s">
        <v>152</v>
      </c>
      <c r="AU136" s="259" t="s">
        <v>92</v>
      </c>
      <c r="AY136" s="15" t="s">
        <v>149</v>
      </c>
      <c r="BE136" s="146">
        <f>IF(O136="základní",K136,0)</f>
        <v>0</v>
      </c>
      <c r="BF136" s="146">
        <f>IF(O136="snížená",K136,0)</f>
        <v>0</v>
      </c>
      <c r="BG136" s="146">
        <f>IF(O136="zákl. přenesená",K136,0)</f>
        <v>0</v>
      </c>
      <c r="BH136" s="146">
        <f>IF(O136="sníž. přenesená",K136,0)</f>
        <v>0</v>
      </c>
      <c r="BI136" s="146">
        <f>IF(O136="nulová",K136,0)</f>
        <v>0</v>
      </c>
      <c r="BJ136" s="15" t="s">
        <v>90</v>
      </c>
      <c r="BK136" s="146">
        <f>ROUND(P136*H136,2)</f>
        <v>0</v>
      </c>
      <c r="BL136" s="15" t="s">
        <v>157</v>
      </c>
      <c r="BM136" s="259" t="s">
        <v>165</v>
      </c>
    </row>
    <row r="137" s="2" customFormat="1" ht="44.25" customHeight="1">
      <c r="A137" s="40"/>
      <c r="B137" s="41"/>
      <c r="C137" s="247" t="s">
        <v>157</v>
      </c>
      <c r="D137" s="247" t="s">
        <v>152</v>
      </c>
      <c r="E137" s="248" t="s">
        <v>166</v>
      </c>
      <c r="F137" s="249" t="s">
        <v>167</v>
      </c>
      <c r="G137" s="250" t="s">
        <v>155</v>
      </c>
      <c r="H137" s="251">
        <v>18</v>
      </c>
      <c r="I137" s="252"/>
      <c r="J137" s="252"/>
      <c r="K137" s="253">
        <f>ROUND(P137*H137,2)</f>
        <v>0</v>
      </c>
      <c r="L137" s="249" t="s">
        <v>156</v>
      </c>
      <c r="M137" s="43"/>
      <c r="N137" s="254" t="s">
        <v>1</v>
      </c>
      <c r="O137" s="255" t="s">
        <v>45</v>
      </c>
      <c r="P137" s="256">
        <f>I137+J137</f>
        <v>0</v>
      </c>
      <c r="Q137" s="256">
        <f>ROUND(I137*H137,2)</f>
        <v>0</v>
      </c>
      <c r="R137" s="256">
        <f>ROUND(J137*H137,2)</f>
        <v>0</v>
      </c>
      <c r="S137" s="93"/>
      <c r="T137" s="257">
        <f>S137*H137</f>
        <v>0</v>
      </c>
      <c r="U137" s="257">
        <v>0</v>
      </c>
      <c r="V137" s="257">
        <f>U137*H137</f>
        <v>0</v>
      </c>
      <c r="W137" s="257">
        <v>0.001</v>
      </c>
      <c r="X137" s="258">
        <f>W137*H137</f>
        <v>0.018000000000000002</v>
      </c>
      <c r="Y137" s="40"/>
      <c r="Z137" s="40"/>
      <c r="AA137" s="40"/>
      <c r="AB137" s="40"/>
      <c r="AC137" s="40"/>
      <c r="AD137" s="40"/>
      <c r="AE137" s="40"/>
      <c r="AR137" s="259" t="s">
        <v>157</v>
      </c>
      <c r="AT137" s="259" t="s">
        <v>152</v>
      </c>
      <c r="AU137" s="259" t="s">
        <v>92</v>
      </c>
      <c r="AY137" s="15" t="s">
        <v>149</v>
      </c>
      <c r="BE137" s="146">
        <f>IF(O137="základní",K137,0)</f>
        <v>0</v>
      </c>
      <c r="BF137" s="146">
        <f>IF(O137="snížená",K137,0)</f>
        <v>0</v>
      </c>
      <c r="BG137" s="146">
        <f>IF(O137="zákl. přenesená",K137,0)</f>
        <v>0</v>
      </c>
      <c r="BH137" s="146">
        <f>IF(O137="sníž. přenesená",K137,0)</f>
        <v>0</v>
      </c>
      <c r="BI137" s="146">
        <f>IF(O137="nulová",K137,0)</f>
        <v>0</v>
      </c>
      <c r="BJ137" s="15" t="s">
        <v>90</v>
      </c>
      <c r="BK137" s="146">
        <f>ROUND(P137*H137,2)</f>
        <v>0</v>
      </c>
      <c r="BL137" s="15" t="s">
        <v>157</v>
      </c>
      <c r="BM137" s="259" t="s">
        <v>168</v>
      </c>
    </row>
    <row r="138" s="2" customFormat="1">
      <c r="A138" s="40"/>
      <c r="B138" s="41"/>
      <c r="C138" s="247" t="s">
        <v>169</v>
      </c>
      <c r="D138" s="247" t="s">
        <v>152</v>
      </c>
      <c r="E138" s="248" t="s">
        <v>170</v>
      </c>
      <c r="F138" s="249" t="s">
        <v>171</v>
      </c>
      <c r="G138" s="250" t="s">
        <v>172</v>
      </c>
      <c r="H138" s="251">
        <v>60</v>
      </c>
      <c r="I138" s="252"/>
      <c r="J138" s="252"/>
      <c r="K138" s="253">
        <f>ROUND(P138*H138,2)</f>
        <v>0</v>
      </c>
      <c r="L138" s="249" t="s">
        <v>156</v>
      </c>
      <c r="M138" s="43"/>
      <c r="N138" s="254" t="s">
        <v>1</v>
      </c>
      <c r="O138" s="255" t="s">
        <v>45</v>
      </c>
      <c r="P138" s="256">
        <f>I138+J138</f>
        <v>0</v>
      </c>
      <c r="Q138" s="256">
        <f>ROUND(I138*H138,2)</f>
        <v>0</v>
      </c>
      <c r="R138" s="256">
        <f>ROUND(J138*H138,2)</f>
        <v>0</v>
      </c>
      <c r="S138" s="93"/>
      <c r="T138" s="257">
        <f>S138*H138</f>
        <v>0</v>
      </c>
      <c r="U138" s="257">
        <v>1.0000000000000001E-05</v>
      </c>
      <c r="V138" s="257">
        <f>U138*H138</f>
        <v>0.00060000000000000006</v>
      </c>
      <c r="W138" s="257">
        <v>0.002</v>
      </c>
      <c r="X138" s="258">
        <f>W138*H138</f>
        <v>0.12</v>
      </c>
      <c r="Y138" s="40"/>
      <c r="Z138" s="40"/>
      <c r="AA138" s="40"/>
      <c r="AB138" s="40"/>
      <c r="AC138" s="40"/>
      <c r="AD138" s="40"/>
      <c r="AE138" s="40"/>
      <c r="AR138" s="259" t="s">
        <v>157</v>
      </c>
      <c r="AT138" s="259" t="s">
        <v>152</v>
      </c>
      <c r="AU138" s="259" t="s">
        <v>92</v>
      </c>
      <c r="AY138" s="15" t="s">
        <v>149</v>
      </c>
      <c r="BE138" s="146">
        <f>IF(O138="základní",K138,0)</f>
        <v>0</v>
      </c>
      <c r="BF138" s="146">
        <f>IF(O138="snížená",K138,0)</f>
        <v>0</v>
      </c>
      <c r="BG138" s="146">
        <f>IF(O138="zákl. přenesená",K138,0)</f>
        <v>0</v>
      </c>
      <c r="BH138" s="146">
        <f>IF(O138="sníž. přenesená",K138,0)</f>
        <v>0</v>
      </c>
      <c r="BI138" s="146">
        <f>IF(O138="nulová",K138,0)</f>
        <v>0</v>
      </c>
      <c r="BJ138" s="15" t="s">
        <v>90</v>
      </c>
      <c r="BK138" s="146">
        <f>ROUND(P138*H138,2)</f>
        <v>0</v>
      </c>
      <c r="BL138" s="15" t="s">
        <v>157</v>
      </c>
      <c r="BM138" s="259" t="s">
        <v>173</v>
      </c>
    </row>
    <row r="139" s="2" customFormat="1" ht="16.5" customHeight="1">
      <c r="A139" s="40"/>
      <c r="B139" s="41"/>
      <c r="C139" s="260" t="s">
        <v>174</v>
      </c>
      <c r="D139" s="260" t="s">
        <v>175</v>
      </c>
      <c r="E139" s="261" t="s">
        <v>176</v>
      </c>
      <c r="F139" s="262" t="s">
        <v>177</v>
      </c>
      <c r="G139" s="263" t="s">
        <v>178</v>
      </c>
      <c r="H139" s="264">
        <v>25</v>
      </c>
      <c r="I139" s="265"/>
      <c r="J139" s="266"/>
      <c r="K139" s="267">
        <f>ROUND(P139*H139,2)</f>
        <v>0</v>
      </c>
      <c r="L139" s="262" t="s">
        <v>1</v>
      </c>
      <c r="M139" s="268"/>
      <c r="N139" s="269" t="s">
        <v>1</v>
      </c>
      <c r="O139" s="255" t="s">
        <v>45</v>
      </c>
      <c r="P139" s="256">
        <f>I139+J139</f>
        <v>0</v>
      </c>
      <c r="Q139" s="256">
        <f>ROUND(I139*H139,2)</f>
        <v>0</v>
      </c>
      <c r="R139" s="256">
        <f>ROUND(J139*H139,2)</f>
        <v>0</v>
      </c>
      <c r="S139" s="93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40"/>
      <c r="Z139" s="40"/>
      <c r="AA139" s="40"/>
      <c r="AB139" s="40"/>
      <c r="AC139" s="40"/>
      <c r="AD139" s="40"/>
      <c r="AE139" s="40"/>
      <c r="AR139" s="259" t="s">
        <v>179</v>
      </c>
      <c r="AT139" s="259" t="s">
        <v>175</v>
      </c>
      <c r="AU139" s="259" t="s">
        <v>92</v>
      </c>
      <c r="AY139" s="15" t="s">
        <v>149</v>
      </c>
      <c r="BE139" s="146">
        <f>IF(O139="základní",K139,0)</f>
        <v>0</v>
      </c>
      <c r="BF139" s="146">
        <f>IF(O139="snížená",K139,0)</f>
        <v>0</v>
      </c>
      <c r="BG139" s="146">
        <f>IF(O139="zákl. přenesená",K139,0)</f>
        <v>0</v>
      </c>
      <c r="BH139" s="146">
        <f>IF(O139="sníž. přenesená",K139,0)</f>
        <v>0</v>
      </c>
      <c r="BI139" s="146">
        <f>IF(O139="nulová",K139,0)</f>
        <v>0</v>
      </c>
      <c r="BJ139" s="15" t="s">
        <v>90</v>
      </c>
      <c r="BK139" s="146">
        <f>ROUND(P139*H139,2)</f>
        <v>0</v>
      </c>
      <c r="BL139" s="15" t="s">
        <v>157</v>
      </c>
      <c r="BM139" s="259" t="s">
        <v>180</v>
      </c>
    </row>
    <row r="140" s="12" customFormat="1" ht="22.8" customHeight="1">
      <c r="A140" s="12"/>
      <c r="B140" s="230"/>
      <c r="C140" s="231"/>
      <c r="D140" s="232" t="s">
        <v>81</v>
      </c>
      <c r="E140" s="245" t="s">
        <v>181</v>
      </c>
      <c r="F140" s="245" t="s">
        <v>182</v>
      </c>
      <c r="G140" s="231"/>
      <c r="H140" s="231"/>
      <c r="I140" s="234"/>
      <c r="J140" s="234"/>
      <c r="K140" s="246">
        <f>BK140</f>
        <v>0</v>
      </c>
      <c r="L140" s="231"/>
      <c r="M140" s="236"/>
      <c r="N140" s="237"/>
      <c r="O140" s="238"/>
      <c r="P140" s="238"/>
      <c r="Q140" s="239">
        <f>SUM(Q141:Q145)</f>
        <v>0</v>
      </c>
      <c r="R140" s="239">
        <f>SUM(R141:R145)</f>
        <v>0</v>
      </c>
      <c r="S140" s="238"/>
      <c r="T140" s="240">
        <f>SUM(T141:T145)</f>
        <v>0</v>
      </c>
      <c r="U140" s="238"/>
      <c r="V140" s="240">
        <f>SUM(V141:V145)</f>
        <v>0</v>
      </c>
      <c r="W140" s="238"/>
      <c r="X140" s="241">
        <f>SUM(X141:X145)</f>
        <v>0</v>
      </c>
      <c r="Y140" s="12"/>
      <c r="Z140" s="12"/>
      <c r="AA140" s="12"/>
      <c r="AB140" s="12"/>
      <c r="AC140" s="12"/>
      <c r="AD140" s="12"/>
      <c r="AE140" s="12"/>
      <c r="AR140" s="242" t="s">
        <v>90</v>
      </c>
      <c r="AT140" s="243" t="s">
        <v>81</v>
      </c>
      <c r="AU140" s="243" t="s">
        <v>90</v>
      </c>
      <c r="AY140" s="242" t="s">
        <v>149</v>
      </c>
      <c r="BK140" s="244">
        <f>SUM(BK141:BK145)</f>
        <v>0</v>
      </c>
    </row>
    <row r="141" s="2" customFormat="1">
      <c r="A141" s="40"/>
      <c r="B141" s="41"/>
      <c r="C141" s="247" t="s">
        <v>183</v>
      </c>
      <c r="D141" s="247" t="s">
        <v>152</v>
      </c>
      <c r="E141" s="248" t="s">
        <v>184</v>
      </c>
      <c r="F141" s="249" t="s">
        <v>185</v>
      </c>
      <c r="G141" s="250" t="s">
        <v>186</v>
      </c>
      <c r="H141" s="251">
        <v>0.16</v>
      </c>
      <c r="I141" s="252"/>
      <c r="J141" s="252"/>
      <c r="K141" s="253">
        <f>ROUND(P141*H141,2)</f>
        <v>0</v>
      </c>
      <c r="L141" s="249" t="s">
        <v>156</v>
      </c>
      <c r="M141" s="43"/>
      <c r="N141" s="254" t="s">
        <v>1</v>
      </c>
      <c r="O141" s="255" t="s">
        <v>45</v>
      </c>
      <c r="P141" s="256">
        <f>I141+J141</f>
        <v>0</v>
      </c>
      <c r="Q141" s="256">
        <f>ROUND(I141*H141,2)</f>
        <v>0</v>
      </c>
      <c r="R141" s="256">
        <f>ROUND(J141*H141,2)</f>
        <v>0</v>
      </c>
      <c r="S141" s="93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40"/>
      <c r="Z141" s="40"/>
      <c r="AA141" s="40"/>
      <c r="AB141" s="40"/>
      <c r="AC141" s="40"/>
      <c r="AD141" s="40"/>
      <c r="AE141" s="40"/>
      <c r="AR141" s="259" t="s">
        <v>157</v>
      </c>
      <c r="AT141" s="259" t="s">
        <v>152</v>
      </c>
      <c r="AU141" s="259" t="s">
        <v>92</v>
      </c>
      <c r="AY141" s="15" t="s">
        <v>149</v>
      </c>
      <c r="BE141" s="146">
        <f>IF(O141="základní",K141,0)</f>
        <v>0</v>
      </c>
      <c r="BF141" s="146">
        <f>IF(O141="snížená",K141,0)</f>
        <v>0</v>
      </c>
      <c r="BG141" s="146">
        <f>IF(O141="zákl. přenesená",K141,0)</f>
        <v>0</v>
      </c>
      <c r="BH141" s="146">
        <f>IF(O141="sníž. přenesená",K141,0)</f>
        <v>0</v>
      </c>
      <c r="BI141" s="146">
        <f>IF(O141="nulová",K141,0)</f>
        <v>0</v>
      </c>
      <c r="BJ141" s="15" t="s">
        <v>90</v>
      </c>
      <c r="BK141" s="146">
        <f>ROUND(P141*H141,2)</f>
        <v>0</v>
      </c>
      <c r="BL141" s="15" t="s">
        <v>157</v>
      </c>
      <c r="BM141" s="259" t="s">
        <v>187</v>
      </c>
    </row>
    <row r="142" s="2" customFormat="1" ht="33" customHeight="1">
      <c r="A142" s="40"/>
      <c r="B142" s="41"/>
      <c r="C142" s="247" t="s">
        <v>179</v>
      </c>
      <c r="D142" s="247" t="s">
        <v>152</v>
      </c>
      <c r="E142" s="248" t="s">
        <v>188</v>
      </c>
      <c r="F142" s="249" t="s">
        <v>189</v>
      </c>
      <c r="G142" s="250" t="s">
        <v>186</v>
      </c>
      <c r="H142" s="251">
        <v>0.16</v>
      </c>
      <c r="I142" s="252"/>
      <c r="J142" s="252"/>
      <c r="K142" s="253">
        <f>ROUND(P142*H142,2)</f>
        <v>0</v>
      </c>
      <c r="L142" s="249" t="s">
        <v>156</v>
      </c>
      <c r="M142" s="43"/>
      <c r="N142" s="254" t="s">
        <v>1</v>
      </c>
      <c r="O142" s="255" t="s">
        <v>45</v>
      </c>
      <c r="P142" s="256">
        <f>I142+J142</f>
        <v>0</v>
      </c>
      <c r="Q142" s="256">
        <f>ROUND(I142*H142,2)</f>
        <v>0</v>
      </c>
      <c r="R142" s="256">
        <f>ROUND(J142*H142,2)</f>
        <v>0</v>
      </c>
      <c r="S142" s="93"/>
      <c r="T142" s="257">
        <f>S142*H142</f>
        <v>0</v>
      </c>
      <c r="U142" s="257">
        <v>0</v>
      </c>
      <c r="V142" s="257">
        <f>U142*H142</f>
        <v>0</v>
      </c>
      <c r="W142" s="257">
        <v>0</v>
      </c>
      <c r="X142" s="258">
        <f>W142*H142</f>
        <v>0</v>
      </c>
      <c r="Y142" s="40"/>
      <c r="Z142" s="40"/>
      <c r="AA142" s="40"/>
      <c r="AB142" s="40"/>
      <c r="AC142" s="40"/>
      <c r="AD142" s="40"/>
      <c r="AE142" s="40"/>
      <c r="AR142" s="259" t="s">
        <v>157</v>
      </c>
      <c r="AT142" s="259" t="s">
        <v>152</v>
      </c>
      <c r="AU142" s="259" t="s">
        <v>92</v>
      </c>
      <c r="AY142" s="15" t="s">
        <v>149</v>
      </c>
      <c r="BE142" s="146">
        <f>IF(O142="základní",K142,0)</f>
        <v>0</v>
      </c>
      <c r="BF142" s="146">
        <f>IF(O142="snížená",K142,0)</f>
        <v>0</v>
      </c>
      <c r="BG142" s="146">
        <f>IF(O142="zákl. přenesená",K142,0)</f>
        <v>0</v>
      </c>
      <c r="BH142" s="146">
        <f>IF(O142="sníž. přenesená",K142,0)</f>
        <v>0</v>
      </c>
      <c r="BI142" s="146">
        <f>IF(O142="nulová",K142,0)</f>
        <v>0</v>
      </c>
      <c r="BJ142" s="15" t="s">
        <v>90</v>
      </c>
      <c r="BK142" s="146">
        <f>ROUND(P142*H142,2)</f>
        <v>0</v>
      </c>
      <c r="BL142" s="15" t="s">
        <v>157</v>
      </c>
      <c r="BM142" s="259" t="s">
        <v>190</v>
      </c>
    </row>
    <row r="143" s="2" customFormat="1" ht="44.25" customHeight="1">
      <c r="A143" s="40"/>
      <c r="B143" s="41"/>
      <c r="C143" s="247" t="s">
        <v>150</v>
      </c>
      <c r="D143" s="247" t="s">
        <v>152</v>
      </c>
      <c r="E143" s="248" t="s">
        <v>191</v>
      </c>
      <c r="F143" s="249" t="s">
        <v>192</v>
      </c>
      <c r="G143" s="250" t="s">
        <v>186</v>
      </c>
      <c r="H143" s="251">
        <v>3.2000000000000002</v>
      </c>
      <c r="I143" s="252"/>
      <c r="J143" s="252"/>
      <c r="K143" s="253">
        <f>ROUND(P143*H143,2)</f>
        <v>0</v>
      </c>
      <c r="L143" s="249" t="s">
        <v>156</v>
      </c>
      <c r="M143" s="43"/>
      <c r="N143" s="254" t="s">
        <v>1</v>
      </c>
      <c r="O143" s="255" t="s">
        <v>45</v>
      </c>
      <c r="P143" s="256">
        <f>I143+J143</f>
        <v>0</v>
      </c>
      <c r="Q143" s="256">
        <f>ROUND(I143*H143,2)</f>
        <v>0</v>
      </c>
      <c r="R143" s="256">
        <f>ROUND(J143*H143,2)</f>
        <v>0</v>
      </c>
      <c r="S143" s="93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40"/>
      <c r="Z143" s="40"/>
      <c r="AA143" s="40"/>
      <c r="AB143" s="40"/>
      <c r="AC143" s="40"/>
      <c r="AD143" s="40"/>
      <c r="AE143" s="40"/>
      <c r="AR143" s="259" t="s">
        <v>157</v>
      </c>
      <c r="AT143" s="259" t="s">
        <v>152</v>
      </c>
      <c r="AU143" s="259" t="s">
        <v>92</v>
      </c>
      <c r="AY143" s="15" t="s">
        <v>149</v>
      </c>
      <c r="BE143" s="146">
        <f>IF(O143="základní",K143,0)</f>
        <v>0</v>
      </c>
      <c r="BF143" s="146">
        <f>IF(O143="snížená",K143,0)</f>
        <v>0</v>
      </c>
      <c r="BG143" s="146">
        <f>IF(O143="zákl. přenesená",K143,0)</f>
        <v>0</v>
      </c>
      <c r="BH143" s="146">
        <f>IF(O143="sníž. přenesená",K143,0)</f>
        <v>0</v>
      </c>
      <c r="BI143" s="146">
        <f>IF(O143="nulová",K143,0)</f>
        <v>0</v>
      </c>
      <c r="BJ143" s="15" t="s">
        <v>90</v>
      </c>
      <c r="BK143" s="146">
        <f>ROUND(P143*H143,2)</f>
        <v>0</v>
      </c>
      <c r="BL143" s="15" t="s">
        <v>157</v>
      </c>
      <c r="BM143" s="259" t="s">
        <v>193</v>
      </c>
    </row>
    <row r="144" s="13" customFormat="1">
      <c r="A144" s="13"/>
      <c r="B144" s="270"/>
      <c r="C144" s="271"/>
      <c r="D144" s="272" t="s">
        <v>194</v>
      </c>
      <c r="E144" s="271"/>
      <c r="F144" s="273" t="s">
        <v>195</v>
      </c>
      <c r="G144" s="271"/>
      <c r="H144" s="274">
        <v>3.2000000000000002</v>
      </c>
      <c r="I144" s="275"/>
      <c r="J144" s="275"/>
      <c r="K144" s="271"/>
      <c r="L144" s="271"/>
      <c r="M144" s="276"/>
      <c r="N144" s="277"/>
      <c r="O144" s="278"/>
      <c r="P144" s="278"/>
      <c r="Q144" s="278"/>
      <c r="R144" s="278"/>
      <c r="S144" s="278"/>
      <c r="T144" s="278"/>
      <c r="U144" s="278"/>
      <c r="V144" s="278"/>
      <c r="W144" s="278"/>
      <c r="X144" s="279"/>
      <c r="Y144" s="13"/>
      <c r="Z144" s="13"/>
      <c r="AA144" s="13"/>
      <c r="AB144" s="13"/>
      <c r="AC144" s="13"/>
      <c r="AD144" s="13"/>
      <c r="AE144" s="13"/>
      <c r="AT144" s="280" t="s">
        <v>194</v>
      </c>
      <c r="AU144" s="280" t="s">
        <v>92</v>
      </c>
      <c r="AV144" s="13" t="s">
        <v>92</v>
      </c>
      <c r="AW144" s="13" t="s">
        <v>4</v>
      </c>
      <c r="AX144" s="13" t="s">
        <v>90</v>
      </c>
      <c r="AY144" s="280" t="s">
        <v>149</v>
      </c>
    </row>
    <row r="145" s="2" customFormat="1" ht="44.25" customHeight="1">
      <c r="A145" s="40"/>
      <c r="B145" s="41"/>
      <c r="C145" s="247" t="s">
        <v>196</v>
      </c>
      <c r="D145" s="247" t="s">
        <v>152</v>
      </c>
      <c r="E145" s="248" t="s">
        <v>197</v>
      </c>
      <c r="F145" s="249" t="s">
        <v>198</v>
      </c>
      <c r="G145" s="250" t="s">
        <v>186</v>
      </c>
      <c r="H145" s="251">
        <v>0.182</v>
      </c>
      <c r="I145" s="252"/>
      <c r="J145" s="252"/>
      <c r="K145" s="253">
        <f>ROUND(P145*H145,2)</f>
        <v>0</v>
      </c>
      <c r="L145" s="249" t="s">
        <v>156</v>
      </c>
      <c r="M145" s="43"/>
      <c r="N145" s="254" t="s">
        <v>1</v>
      </c>
      <c r="O145" s="255" t="s">
        <v>45</v>
      </c>
      <c r="P145" s="256">
        <f>I145+J145</f>
        <v>0</v>
      </c>
      <c r="Q145" s="256">
        <f>ROUND(I145*H145,2)</f>
        <v>0</v>
      </c>
      <c r="R145" s="256">
        <f>ROUND(J145*H145,2)</f>
        <v>0</v>
      </c>
      <c r="S145" s="93"/>
      <c r="T145" s="257">
        <f>S145*H145</f>
        <v>0</v>
      </c>
      <c r="U145" s="257">
        <v>0</v>
      </c>
      <c r="V145" s="257">
        <f>U145*H145</f>
        <v>0</v>
      </c>
      <c r="W145" s="257">
        <v>0</v>
      </c>
      <c r="X145" s="258">
        <f>W145*H145</f>
        <v>0</v>
      </c>
      <c r="Y145" s="40"/>
      <c r="Z145" s="40"/>
      <c r="AA145" s="40"/>
      <c r="AB145" s="40"/>
      <c r="AC145" s="40"/>
      <c r="AD145" s="40"/>
      <c r="AE145" s="40"/>
      <c r="AR145" s="259" t="s">
        <v>157</v>
      </c>
      <c r="AT145" s="259" t="s">
        <v>152</v>
      </c>
      <c r="AU145" s="259" t="s">
        <v>92</v>
      </c>
      <c r="AY145" s="15" t="s">
        <v>149</v>
      </c>
      <c r="BE145" s="146">
        <f>IF(O145="základní",K145,0)</f>
        <v>0</v>
      </c>
      <c r="BF145" s="146">
        <f>IF(O145="snížená",K145,0)</f>
        <v>0</v>
      </c>
      <c r="BG145" s="146">
        <f>IF(O145="zákl. přenesená",K145,0)</f>
        <v>0</v>
      </c>
      <c r="BH145" s="146">
        <f>IF(O145="sníž. přenesená",K145,0)</f>
        <v>0</v>
      </c>
      <c r="BI145" s="146">
        <f>IF(O145="nulová",K145,0)</f>
        <v>0</v>
      </c>
      <c r="BJ145" s="15" t="s">
        <v>90</v>
      </c>
      <c r="BK145" s="146">
        <f>ROUND(P145*H145,2)</f>
        <v>0</v>
      </c>
      <c r="BL145" s="15" t="s">
        <v>157</v>
      </c>
      <c r="BM145" s="259" t="s">
        <v>199</v>
      </c>
    </row>
    <row r="146" s="12" customFormat="1" ht="25.92" customHeight="1">
      <c r="A146" s="12"/>
      <c r="B146" s="230"/>
      <c r="C146" s="231"/>
      <c r="D146" s="232" t="s">
        <v>81</v>
      </c>
      <c r="E146" s="233" t="s">
        <v>200</v>
      </c>
      <c r="F146" s="233" t="s">
        <v>201</v>
      </c>
      <c r="G146" s="231"/>
      <c r="H146" s="231"/>
      <c r="I146" s="234"/>
      <c r="J146" s="234"/>
      <c r="K146" s="235">
        <f>BK146</f>
        <v>0</v>
      </c>
      <c r="L146" s="231"/>
      <c r="M146" s="236"/>
      <c r="N146" s="237"/>
      <c r="O146" s="238"/>
      <c r="P146" s="238"/>
      <c r="Q146" s="239">
        <f>Q147</f>
        <v>0</v>
      </c>
      <c r="R146" s="239">
        <f>R147</f>
        <v>0</v>
      </c>
      <c r="S146" s="238"/>
      <c r="T146" s="240">
        <f>T147</f>
        <v>0</v>
      </c>
      <c r="U146" s="238"/>
      <c r="V146" s="240">
        <f>V147</f>
        <v>0.39685000000000009</v>
      </c>
      <c r="W146" s="238"/>
      <c r="X146" s="241">
        <f>X147</f>
        <v>0</v>
      </c>
      <c r="Y146" s="12"/>
      <c r="Z146" s="12"/>
      <c r="AA146" s="12"/>
      <c r="AB146" s="12"/>
      <c r="AC146" s="12"/>
      <c r="AD146" s="12"/>
      <c r="AE146" s="12"/>
      <c r="AR146" s="242" t="s">
        <v>92</v>
      </c>
      <c r="AT146" s="243" t="s">
        <v>81</v>
      </c>
      <c r="AU146" s="243" t="s">
        <v>82</v>
      </c>
      <c r="AY146" s="242" t="s">
        <v>149</v>
      </c>
      <c r="BK146" s="244">
        <f>BK147</f>
        <v>0</v>
      </c>
    </row>
    <row r="147" s="12" customFormat="1" ht="22.8" customHeight="1">
      <c r="A147" s="12"/>
      <c r="B147" s="230"/>
      <c r="C147" s="231"/>
      <c r="D147" s="232" t="s">
        <v>81</v>
      </c>
      <c r="E147" s="245" t="s">
        <v>202</v>
      </c>
      <c r="F147" s="245" t="s">
        <v>203</v>
      </c>
      <c r="G147" s="231"/>
      <c r="H147" s="231"/>
      <c r="I147" s="234"/>
      <c r="J147" s="234"/>
      <c r="K147" s="246">
        <f>BK147</f>
        <v>0</v>
      </c>
      <c r="L147" s="231"/>
      <c r="M147" s="236"/>
      <c r="N147" s="237"/>
      <c r="O147" s="238"/>
      <c r="P147" s="238"/>
      <c r="Q147" s="239">
        <f>SUM(Q148:Q252)</f>
        <v>0</v>
      </c>
      <c r="R147" s="239">
        <f>SUM(R148:R252)</f>
        <v>0</v>
      </c>
      <c r="S147" s="238"/>
      <c r="T147" s="240">
        <f>SUM(T148:T252)</f>
        <v>0</v>
      </c>
      <c r="U147" s="238"/>
      <c r="V147" s="240">
        <f>SUM(V148:V252)</f>
        <v>0.39685000000000009</v>
      </c>
      <c r="W147" s="238"/>
      <c r="X147" s="241">
        <f>SUM(X148:X252)</f>
        <v>0</v>
      </c>
      <c r="Y147" s="12"/>
      <c r="Z147" s="12"/>
      <c r="AA147" s="12"/>
      <c r="AB147" s="12"/>
      <c r="AC147" s="12"/>
      <c r="AD147" s="12"/>
      <c r="AE147" s="12"/>
      <c r="AR147" s="242" t="s">
        <v>92</v>
      </c>
      <c r="AT147" s="243" t="s">
        <v>81</v>
      </c>
      <c r="AU147" s="243" t="s">
        <v>90</v>
      </c>
      <c r="AY147" s="242" t="s">
        <v>149</v>
      </c>
      <c r="BK147" s="244">
        <f>SUM(BK148:BK252)</f>
        <v>0</v>
      </c>
    </row>
    <row r="148" s="2" customFormat="1" ht="44.25" customHeight="1">
      <c r="A148" s="40"/>
      <c r="B148" s="41"/>
      <c r="C148" s="247" t="s">
        <v>204</v>
      </c>
      <c r="D148" s="247" t="s">
        <v>152</v>
      </c>
      <c r="E148" s="248" t="s">
        <v>205</v>
      </c>
      <c r="F148" s="249" t="s">
        <v>206</v>
      </c>
      <c r="G148" s="250" t="s">
        <v>172</v>
      </c>
      <c r="H148" s="251">
        <v>60</v>
      </c>
      <c r="I148" s="252"/>
      <c r="J148" s="252"/>
      <c r="K148" s="253">
        <f>ROUND(P148*H148,2)</f>
        <v>0</v>
      </c>
      <c r="L148" s="249" t="s">
        <v>156</v>
      </c>
      <c r="M148" s="43"/>
      <c r="N148" s="254" t="s">
        <v>1</v>
      </c>
      <c r="O148" s="255" t="s">
        <v>45</v>
      </c>
      <c r="P148" s="256">
        <f>I148+J148</f>
        <v>0</v>
      </c>
      <c r="Q148" s="256">
        <f>ROUND(I148*H148,2)</f>
        <v>0</v>
      </c>
      <c r="R148" s="256">
        <f>ROUND(J148*H148,2)</f>
        <v>0</v>
      </c>
      <c r="S148" s="93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40"/>
      <c r="Z148" s="40"/>
      <c r="AA148" s="40"/>
      <c r="AB148" s="40"/>
      <c r="AC148" s="40"/>
      <c r="AD148" s="40"/>
      <c r="AE148" s="40"/>
      <c r="AR148" s="259" t="s">
        <v>207</v>
      </c>
      <c r="AT148" s="259" t="s">
        <v>152</v>
      </c>
      <c r="AU148" s="259" t="s">
        <v>92</v>
      </c>
      <c r="AY148" s="15" t="s">
        <v>149</v>
      </c>
      <c r="BE148" s="146">
        <f>IF(O148="základní",K148,0)</f>
        <v>0</v>
      </c>
      <c r="BF148" s="146">
        <f>IF(O148="snížená",K148,0)</f>
        <v>0</v>
      </c>
      <c r="BG148" s="146">
        <f>IF(O148="zákl. přenesená",K148,0)</f>
        <v>0</v>
      </c>
      <c r="BH148" s="146">
        <f>IF(O148="sníž. přenesená",K148,0)</f>
        <v>0</v>
      </c>
      <c r="BI148" s="146">
        <f>IF(O148="nulová",K148,0)</f>
        <v>0</v>
      </c>
      <c r="BJ148" s="15" t="s">
        <v>90</v>
      </c>
      <c r="BK148" s="146">
        <f>ROUND(P148*H148,2)</f>
        <v>0</v>
      </c>
      <c r="BL148" s="15" t="s">
        <v>207</v>
      </c>
      <c r="BM148" s="259" t="s">
        <v>208</v>
      </c>
    </row>
    <row r="149" s="2" customFormat="1" ht="16.5" customHeight="1">
      <c r="A149" s="40"/>
      <c r="B149" s="41"/>
      <c r="C149" s="260" t="s">
        <v>209</v>
      </c>
      <c r="D149" s="260" t="s">
        <v>175</v>
      </c>
      <c r="E149" s="261" t="s">
        <v>210</v>
      </c>
      <c r="F149" s="262" t="s">
        <v>211</v>
      </c>
      <c r="G149" s="263" t="s">
        <v>172</v>
      </c>
      <c r="H149" s="264">
        <v>60</v>
      </c>
      <c r="I149" s="265"/>
      <c r="J149" s="266"/>
      <c r="K149" s="267">
        <f>ROUND(P149*H149,2)</f>
        <v>0</v>
      </c>
      <c r="L149" s="262" t="s">
        <v>1</v>
      </c>
      <c r="M149" s="268"/>
      <c r="N149" s="269" t="s">
        <v>1</v>
      </c>
      <c r="O149" s="255" t="s">
        <v>45</v>
      </c>
      <c r="P149" s="256">
        <f>I149+J149</f>
        <v>0</v>
      </c>
      <c r="Q149" s="256">
        <f>ROUND(I149*H149,2)</f>
        <v>0</v>
      </c>
      <c r="R149" s="256">
        <f>ROUND(J149*H149,2)</f>
        <v>0</v>
      </c>
      <c r="S149" s="93"/>
      <c r="T149" s="257">
        <f>S149*H149</f>
        <v>0</v>
      </c>
      <c r="U149" s="257">
        <v>0</v>
      </c>
      <c r="V149" s="257">
        <f>U149*H149</f>
        <v>0</v>
      </c>
      <c r="W149" s="257">
        <v>0</v>
      </c>
      <c r="X149" s="258">
        <f>W149*H149</f>
        <v>0</v>
      </c>
      <c r="Y149" s="40"/>
      <c r="Z149" s="40"/>
      <c r="AA149" s="40"/>
      <c r="AB149" s="40"/>
      <c r="AC149" s="40"/>
      <c r="AD149" s="40"/>
      <c r="AE149" s="40"/>
      <c r="AR149" s="259" t="s">
        <v>212</v>
      </c>
      <c r="AT149" s="259" t="s">
        <v>175</v>
      </c>
      <c r="AU149" s="259" t="s">
        <v>92</v>
      </c>
      <c r="AY149" s="15" t="s">
        <v>149</v>
      </c>
      <c r="BE149" s="146">
        <f>IF(O149="základní",K149,0)</f>
        <v>0</v>
      </c>
      <c r="BF149" s="146">
        <f>IF(O149="snížená",K149,0)</f>
        <v>0</v>
      </c>
      <c r="BG149" s="146">
        <f>IF(O149="zákl. přenesená",K149,0)</f>
        <v>0</v>
      </c>
      <c r="BH149" s="146">
        <f>IF(O149="sníž. přenesená",K149,0)</f>
        <v>0</v>
      </c>
      <c r="BI149" s="146">
        <f>IF(O149="nulová",K149,0)</f>
        <v>0</v>
      </c>
      <c r="BJ149" s="15" t="s">
        <v>90</v>
      </c>
      <c r="BK149" s="146">
        <f>ROUND(P149*H149,2)</f>
        <v>0</v>
      </c>
      <c r="BL149" s="15" t="s">
        <v>207</v>
      </c>
      <c r="BM149" s="259" t="s">
        <v>213</v>
      </c>
    </row>
    <row r="150" s="2" customFormat="1" ht="44.25" customHeight="1">
      <c r="A150" s="40"/>
      <c r="B150" s="41"/>
      <c r="C150" s="247" t="s">
        <v>214</v>
      </c>
      <c r="D150" s="247" t="s">
        <v>152</v>
      </c>
      <c r="E150" s="248" t="s">
        <v>215</v>
      </c>
      <c r="F150" s="249" t="s">
        <v>216</v>
      </c>
      <c r="G150" s="250" t="s">
        <v>172</v>
      </c>
      <c r="H150" s="251">
        <v>20</v>
      </c>
      <c r="I150" s="252"/>
      <c r="J150" s="252"/>
      <c r="K150" s="253">
        <f>ROUND(P150*H150,2)</f>
        <v>0</v>
      </c>
      <c r="L150" s="249" t="s">
        <v>156</v>
      </c>
      <c r="M150" s="43"/>
      <c r="N150" s="254" t="s">
        <v>1</v>
      </c>
      <c r="O150" s="255" t="s">
        <v>45</v>
      </c>
      <c r="P150" s="256">
        <f>I150+J150</f>
        <v>0</v>
      </c>
      <c r="Q150" s="256">
        <f>ROUND(I150*H150,2)</f>
        <v>0</v>
      </c>
      <c r="R150" s="256">
        <f>ROUND(J150*H150,2)</f>
        <v>0</v>
      </c>
      <c r="S150" s="93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40"/>
      <c r="Z150" s="40"/>
      <c r="AA150" s="40"/>
      <c r="AB150" s="40"/>
      <c r="AC150" s="40"/>
      <c r="AD150" s="40"/>
      <c r="AE150" s="40"/>
      <c r="AR150" s="259" t="s">
        <v>207</v>
      </c>
      <c r="AT150" s="259" t="s">
        <v>152</v>
      </c>
      <c r="AU150" s="259" t="s">
        <v>92</v>
      </c>
      <c r="AY150" s="15" t="s">
        <v>149</v>
      </c>
      <c r="BE150" s="146">
        <f>IF(O150="základní",K150,0)</f>
        <v>0</v>
      </c>
      <c r="BF150" s="146">
        <f>IF(O150="snížená",K150,0)</f>
        <v>0</v>
      </c>
      <c r="BG150" s="146">
        <f>IF(O150="zákl. přenesená",K150,0)</f>
        <v>0</v>
      </c>
      <c r="BH150" s="146">
        <f>IF(O150="sníž. přenesená",K150,0)</f>
        <v>0</v>
      </c>
      <c r="BI150" s="146">
        <f>IF(O150="nulová",K150,0)</f>
        <v>0</v>
      </c>
      <c r="BJ150" s="15" t="s">
        <v>90</v>
      </c>
      <c r="BK150" s="146">
        <f>ROUND(P150*H150,2)</f>
        <v>0</v>
      </c>
      <c r="BL150" s="15" t="s">
        <v>207</v>
      </c>
      <c r="BM150" s="259" t="s">
        <v>217</v>
      </c>
    </row>
    <row r="151" s="2" customFormat="1" ht="16.5" customHeight="1">
      <c r="A151" s="40"/>
      <c r="B151" s="41"/>
      <c r="C151" s="260" t="s">
        <v>218</v>
      </c>
      <c r="D151" s="260" t="s">
        <v>175</v>
      </c>
      <c r="E151" s="261" t="s">
        <v>219</v>
      </c>
      <c r="F151" s="262" t="s">
        <v>220</v>
      </c>
      <c r="G151" s="263" t="s">
        <v>172</v>
      </c>
      <c r="H151" s="264">
        <v>20</v>
      </c>
      <c r="I151" s="265"/>
      <c r="J151" s="266"/>
      <c r="K151" s="267">
        <f>ROUND(P151*H151,2)</f>
        <v>0</v>
      </c>
      <c r="L151" s="262" t="s">
        <v>1</v>
      </c>
      <c r="M151" s="268"/>
      <c r="N151" s="269" t="s">
        <v>1</v>
      </c>
      <c r="O151" s="255" t="s">
        <v>45</v>
      </c>
      <c r="P151" s="256">
        <f>I151+J151</f>
        <v>0</v>
      </c>
      <c r="Q151" s="256">
        <f>ROUND(I151*H151,2)</f>
        <v>0</v>
      </c>
      <c r="R151" s="256">
        <f>ROUND(J151*H151,2)</f>
        <v>0</v>
      </c>
      <c r="S151" s="93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40"/>
      <c r="Z151" s="40"/>
      <c r="AA151" s="40"/>
      <c r="AB151" s="40"/>
      <c r="AC151" s="40"/>
      <c r="AD151" s="40"/>
      <c r="AE151" s="40"/>
      <c r="AR151" s="259" t="s">
        <v>212</v>
      </c>
      <c r="AT151" s="259" t="s">
        <v>175</v>
      </c>
      <c r="AU151" s="259" t="s">
        <v>92</v>
      </c>
      <c r="AY151" s="15" t="s">
        <v>149</v>
      </c>
      <c r="BE151" s="146">
        <f>IF(O151="základní",K151,0)</f>
        <v>0</v>
      </c>
      <c r="BF151" s="146">
        <f>IF(O151="snížená",K151,0)</f>
        <v>0</v>
      </c>
      <c r="BG151" s="146">
        <f>IF(O151="zákl. přenesená",K151,0)</f>
        <v>0</v>
      </c>
      <c r="BH151" s="146">
        <f>IF(O151="sníž. přenesená",K151,0)</f>
        <v>0</v>
      </c>
      <c r="BI151" s="146">
        <f>IF(O151="nulová",K151,0)</f>
        <v>0</v>
      </c>
      <c r="BJ151" s="15" t="s">
        <v>90</v>
      </c>
      <c r="BK151" s="146">
        <f>ROUND(P151*H151,2)</f>
        <v>0</v>
      </c>
      <c r="BL151" s="15" t="s">
        <v>207</v>
      </c>
      <c r="BM151" s="259" t="s">
        <v>221</v>
      </c>
    </row>
    <row r="152" s="2" customFormat="1" ht="44.25" customHeight="1">
      <c r="A152" s="40"/>
      <c r="B152" s="41"/>
      <c r="C152" s="247" t="s">
        <v>9</v>
      </c>
      <c r="D152" s="247" t="s">
        <v>152</v>
      </c>
      <c r="E152" s="248" t="s">
        <v>222</v>
      </c>
      <c r="F152" s="249" t="s">
        <v>223</v>
      </c>
      <c r="G152" s="250" t="s">
        <v>172</v>
      </c>
      <c r="H152" s="251">
        <v>15</v>
      </c>
      <c r="I152" s="252"/>
      <c r="J152" s="252"/>
      <c r="K152" s="253">
        <f>ROUND(P152*H152,2)</f>
        <v>0</v>
      </c>
      <c r="L152" s="249" t="s">
        <v>156</v>
      </c>
      <c r="M152" s="43"/>
      <c r="N152" s="254" t="s">
        <v>1</v>
      </c>
      <c r="O152" s="255" t="s">
        <v>45</v>
      </c>
      <c r="P152" s="256">
        <f>I152+J152</f>
        <v>0</v>
      </c>
      <c r="Q152" s="256">
        <f>ROUND(I152*H152,2)</f>
        <v>0</v>
      </c>
      <c r="R152" s="256">
        <f>ROUND(J152*H152,2)</f>
        <v>0</v>
      </c>
      <c r="S152" s="93"/>
      <c r="T152" s="257">
        <f>S152*H152</f>
        <v>0</v>
      </c>
      <c r="U152" s="257">
        <v>0</v>
      </c>
      <c r="V152" s="257">
        <f>U152*H152</f>
        <v>0</v>
      </c>
      <c r="W152" s="257">
        <v>0</v>
      </c>
      <c r="X152" s="258">
        <f>W152*H152</f>
        <v>0</v>
      </c>
      <c r="Y152" s="40"/>
      <c r="Z152" s="40"/>
      <c r="AA152" s="40"/>
      <c r="AB152" s="40"/>
      <c r="AC152" s="40"/>
      <c r="AD152" s="40"/>
      <c r="AE152" s="40"/>
      <c r="AR152" s="259" t="s">
        <v>207</v>
      </c>
      <c r="AT152" s="259" t="s">
        <v>152</v>
      </c>
      <c r="AU152" s="259" t="s">
        <v>92</v>
      </c>
      <c r="AY152" s="15" t="s">
        <v>149</v>
      </c>
      <c r="BE152" s="146">
        <f>IF(O152="základní",K152,0)</f>
        <v>0</v>
      </c>
      <c r="BF152" s="146">
        <f>IF(O152="snížená",K152,0)</f>
        <v>0</v>
      </c>
      <c r="BG152" s="146">
        <f>IF(O152="zákl. přenesená",K152,0)</f>
        <v>0</v>
      </c>
      <c r="BH152" s="146">
        <f>IF(O152="sníž. přenesená",K152,0)</f>
        <v>0</v>
      </c>
      <c r="BI152" s="146">
        <f>IF(O152="nulová",K152,0)</f>
        <v>0</v>
      </c>
      <c r="BJ152" s="15" t="s">
        <v>90</v>
      </c>
      <c r="BK152" s="146">
        <f>ROUND(P152*H152,2)</f>
        <v>0</v>
      </c>
      <c r="BL152" s="15" t="s">
        <v>207</v>
      </c>
      <c r="BM152" s="259" t="s">
        <v>224</v>
      </c>
    </row>
    <row r="153" s="2" customFormat="1" ht="16.5" customHeight="1">
      <c r="A153" s="40"/>
      <c r="B153" s="41"/>
      <c r="C153" s="260" t="s">
        <v>207</v>
      </c>
      <c r="D153" s="260" t="s">
        <v>175</v>
      </c>
      <c r="E153" s="261" t="s">
        <v>225</v>
      </c>
      <c r="F153" s="262" t="s">
        <v>226</v>
      </c>
      <c r="G153" s="263" t="s">
        <v>172</v>
      </c>
      <c r="H153" s="264">
        <v>15</v>
      </c>
      <c r="I153" s="265"/>
      <c r="J153" s="266"/>
      <c r="K153" s="267">
        <f>ROUND(P153*H153,2)</f>
        <v>0</v>
      </c>
      <c r="L153" s="262" t="s">
        <v>1</v>
      </c>
      <c r="M153" s="268"/>
      <c r="N153" s="269" t="s">
        <v>1</v>
      </c>
      <c r="O153" s="255" t="s">
        <v>45</v>
      </c>
      <c r="P153" s="256">
        <f>I153+J153</f>
        <v>0</v>
      </c>
      <c r="Q153" s="256">
        <f>ROUND(I153*H153,2)</f>
        <v>0</v>
      </c>
      <c r="R153" s="256">
        <f>ROUND(J153*H153,2)</f>
        <v>0</v>
      </c>
      <c r="S153" s="93"/>
      <c r="T153" s="257">
        <f>S153*H153</f>
        <v>0</v>
      </c>
      <c r="U153" s="257">
        <v>0</v>
      </c>
      <c r="V153" s="257">
        <f>U153*H153</f>
        <v>0</v>
      </c>
      <c r="W153" s="257">
        <v>0</v>
      </c>
      <c r="X153" s="258">
        <f>W153*H153</f>
        <v>0</v>
      </c>
      <c r="Y153" s="40"/>
      <c r="Z153" s="40"/>
      <c r="AA153" s="40"/>
      <c r="AB153" s="40"/>
      <c r="AC153" s="40"/>
      <c r="AD153" s="40"/>
      <c r="AE153" s="40"/>
      <c r="AR153" s="259" t="s">
        <v>212</v>
      </c>
      <c r="AT153" s="259" t="s">
        <v>175</v>
      </c>
      <c r="AU153" s="259" t="s">
        <v>92</v>
      </c>
      <c r="AY153" s="15" t="s">
        <v>149</v>
      </c>
      <c r="BE153" s="146">
        <f>IF(O153="základní",K153,0)</f>
        <v>0</v>
      </c>
      <c r="BF153" s="146">
        <f>IF(O153="snížená",K153,0)</f>
        <v>0</v>
      </c>
      <c r="BG153" s="146">
        <f>IF(O153="zákl. přenesená",K153,0)</f>
        <v>0</v>
      </c>
      <c r="BH153" s="146">
        <f>IF(O153="sníž. přenesená",K153,0)</f>
        <v>0</v>
      </c>
      <c r="BI153" s="146">
        <f>IF(O153="nulová",K153,0)</f>
        <v>0</v>
      </c>
      <c r="BJ153" s="15" t="s">
        <v>90</v>
      </c>
      <c r="BK153" s="146">
        <f>ROUND(P153*H153,2)</f>
        <v>0</v>
      </c>
      <c r="BL153" s="15" t="s">
        <v>207</v>
      </c>
      <c r="BM153" s="259" t="s">
        <v>227</v>
      </c>
    </row>
    <row r="154" s="2" customFormat="1">
      <c r="A154" s="40"/>
      <c r="B154" s="41"/>
      <c r="C154" s="247" t="s">
        <v>228</v>
      </c>
      <c r="D154" s="247" t="s">
        <v>152</v>
      </c>
      <c r="E154" s="248" t="s">
        <v>229</v>
      </c>
      <c r="F154" s="249" t="s">
        <v>230</v>
      </c>
      <c r="G154" s="250" t="s">
        <v>172</v>
      </c>
      <c r="H154" s="251">
        <v>8</v>
      </c>
      <c r="I154" s="252"/>
      <c r="J154" s="252"/>
      <c r="K154" s="253">
        <f>ROUND(P154*H154,2)</f>
        <v>0</v>
      </c>
      <c r="L154" s="249" t="s">
        <v>156</v>
      </c>
      <c r="M154" s="43"/>
      <c r="N154" s="254" t="s">
        <v>1</v>
      </c>
      <c r="O154" s="255" t="s">
        <v>45</v>
      </c>
      <c r="P154" s="256">
        <f>I154+J154</f>
        <v>0</v>
      </c>
      <c r="Q154" s="256">
        <f>ROUND(I154*H154,2)</f>
        <v>0</v>
      </c>
      <c r="R154" s="256">
        <f>ROUND(J154*H154,2)</f>
        <v>0</v>
      </c>
      <c r="S154" s="93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40"/>
      <c r="Z154" s="40"/>
      <c r="AA154" s="40"/>
      <c r="AB154" s="40"/>
      <c r="AC154" s="40"/>
      <c r="AD154" s="40"/>
      <c r="AE154" s="40"/>
      <c r="AR154" s="259" t="s">
        <v>207</v>
      </c>
      <c r="AT154" s="259" t="s">
        <v>152</v>
      </c>
      <c r="AU154" s="259" t="s">
        <v>92</v>
      </c>
      <c r="AY154" s="15" t="s">
        <v>149</v>
      </c>
      <c r="BE154" s="146">
        <f>IF(O154="základní",K154,0)</f>
        <v>0</v>
      </c>
      <c r="BF154" s="146">
        <f>IF(O154="snížená",K154,0)</f>
        <v>0</v>
      </c>
      <c r="BG154" s="146">
        <f>IF(O154="zákl. přenesená",K154,0)</f>
        <v>0</v>
      </c>
      <c r="BH154" s="146">
        <f>IF(O154="sníž. přenesená",K154,0)</f>
        <v>0</v>
      </c>
      <c r="BI154" s="146">
        <f>IF(O154="nulová",K154,0)</f>
        <v>0</v>
      </c>
      <c r="BJ154" s="15" t="s">
        <v>90</v>
      </c>
      <c r="BK154" s="146">
        <f>ROUND(P154*H154,2)</f>
        <v>0</v>
      </c>
      <c r="BL154" s="15" t="s">
        <v>207</v>
      </c>
      <c r="BM154" s="259" t="s">
        <v>231</v>
      </c>
    </row>
    <row r="155" s="2" customFormat="1" ht="16.5" customHeight="1">
      <c r="A155" s="40"/>
      <c r="B155" s="41"/>
      <c r="C155" s="260" t="s">
        <v>232</v>
      </c>
      <c r="D155" s="260" t="s">
        <v>175</v>
      </c>
      <c r="E155" s="261" t="s">
        <v>233</v>
      </c>
      <c r="F155" s="262" t="s">
        <v>234</v>
      </c>
      <c r="G155" s="263" t="s">
        <v>172</v>
      </c>
      <c r="H155" s="264">
        <v>8</v>
      </c>
      <c r="I155" s="265"/>
      <c r="J155" s="266"/>
      <c r="K155" s="267">
        <f>ROUND(P155*H155,2)</f>
        <v>0</v>
      </c>
      <c r="L155" s="262" t="s">
        <v>1</v>
      </c>
      <c r="M155" s="268"/>
      <c r="N155" s="269" t="s">
        <v>1</v>
      </c>
      <c r="O155" s="255" t="s">
        <v>45</v>
      </c>
      <c r="P155" s="256">
        <f>I155+J155</f>
        <v>0</v>
      </c>
      <c r="Q155" s="256">
        <f>ROUND(I155*H155,2)</f>
        <v>0</v>
      </c>
      <c r="R155" s="256">
        <f>ROUND(J155*H155,2)</f>
        <v>0</v>
      </c>
      <c r="S155" s="93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40"/>
      <c r="Z155" s="40"/>
      <c r="AA155" s="40"/>
      <c r="AB155" s="40"/>
      <c r="AC155" s="40"/>
      <c r="AD155" s="40"/>
      <c r="AE155" s="40"/>
      <c r="AR155" s="259" t="s">
        <v>212</v>
      </c>
      <c r="AT155" s="259" t="s">
        <v>175</v>
      </c>
      <c r="AU155" s="259" t="s">
        <v>92</v>
      </c>
      <c r="AY155" s="15" t="s">
        <v>149</v>
      </c>
      <c r="BE155" s="146">
        <f>IF(O155="základní",K155,0)</f>
        <v>0</v>
      </c>
      <c r="BF155" s="146">
        <f>IF(O155="snížená",K155,0)</f>
        <v>0</v>
      </c>
      <c r="BG155" s="146">
        <f>IF(O155="zákl. přenesená",K155,0)</f>
        <v>0</v>
      </c>
      <c r="BH155" s="146">
        <f>IF(O155="sníž. přenesená",K155,0)</f>
        <v>0</v>
      </c>
      <c r="BI155" s="146">
        <f>IF(O155="nulová",K155,0)</f>
        <v>0</v>
      </c>
      <c r="BJ155" s="15" t="s">
        <v>90</v>
      </c>
      <c r="BK155" s="146">
        <f>ROUND(P155*H155,2)</f>
        <v>0</v>
      </c>
      <c r="BL155" s="15" t="s">
        <v>207</v>
      </c>
      <c r="BM155" s="259" t="s">
        <v>235</v>
      </c>
    </row>
    <row r="156" s="2" customFormat="1" ht="16.5" customHeight="1">
      <c r="A156" s="40"/>
      <c r="B156" s="41"/>
      <c r="C156" s="260" t="s">
        <v>236</v>
      </c>
      <c r="D156" s="260" t="s">
        <v>175</v>
      </c>
      <c r="E156" s="261" t="s">
        <v>237</v>
      </c>
      <c r="F156" s="262" t="s">
        <v>238</v>
      </c>
      <c r="G156" s="263" t="s">
        <v>155</v>
      </c>
      <c r="H156" s="264">
        <v>6</v>
      </c>
      <c r="I156" s="265"/>
      <c r="J156" s="266"/>
      <c r="K156" s="267">
        <f>ROUND(P156*H156,2)</f>
        <v>0</v>
      </c>
      <c r="L156" s="262" t="s">
        <v>1</v>
      </c>
      <c r="M156" s="268"/>
      <c r="N156" s="269" t="s">
        <v>1</v>
      </c>
      <c r="O156" s="255" t="s">
        <v>45</v>
      </c>
      <c r="P156" s="256">
        <f>I156+J156</f>
        <v>0</v>
      </c>
      <c r="Q156" s="256">
        <f>ROUND(I156*H156,2)</f>
        <v>0</v>
      </c>
      <c r="R156" s="256">
        <f>ROUND(J156*H156,2)</f>
        <v>0</v>
      </c>
      <c r="S156" s="93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40"/>
      <c r="Z156" s="40"/>
      <c r="AA156" s="40"/>
      <c r="AB156" s="40"/>
      <c r="AC156" s="40"/>
      <c r="AD156" s="40"/>
      <c r="AE156" s="40"/>
      <c r="AR156" s="259" t="s">
        <v>212</v>
      </c>
      <c r="AT156" s="259" t="s">
        <v>175</v>
      </c>
      <c r="AU156" s="259" t="s">
        <v>92</v>
      </c>
      <c r="AY156" s="15" t="s">
        <v>149</v>
      </c>
      <c r="BE156" s="146">
        <f>IF(O156="základní",K156,0)</f>
        <v>0</v>
      </c>
      <c r="BF156" s="146">
        <f>IF(O156="snížená",K156,0)</f>
        <v>0</v>
      </c>
      <c r="BG156" s="146">
        <f>IF(O156="zákl. přenesená",K156,0)</f>
        <v>0</v>
      </c>
      <c r="BH156" s="146">
        <f>IF(O156="sníž. přenesená",K156,0)</f>
        <v>0</v>
      </c>
      <c r="BI156" s="146">
        <f>IF(O156="nulová",K156,0)</f>
        <v>0</v>
      </c>
      <c r="BJ156" s="15" t="s">
        <v>90</v>
      </c>
      <c r="BK156" s="146">
        <f>ROUND(P156*H156,2)</f>
        <v>0</v>
      </c>
      <c r="BL156" s="15" t="s">
        <v>207</v>
      </c>
      <c r="BM156" s="259" t="s">
        <v>239</v>
      </c>
    </row>
    <row r="157" s="2" customFormat="1" ht="16.5" customHeight="1">
      <c r="A157" s="40"/>
      <c r="B157" s="41"/>
      <c r="C157" s="260" t="s">
        <v>240</v>
      </c>
      <c r="D157" s="260" t="s">
        <v>175</v>
      </c>
      <c r="E157" s="261" t="s">
        <v>241</v>
      </c>
      <c r="F157" s="262" t="s">
        <v>242</v>
      </c>
      <c r="G157" s="263" t="s">
        <v>155</v>
      </c>
      <c r="H157" s="264">
        <v>3</v>
      </c>
      <c r="I157" s="265"/>
      <c r="J157" s="266"/>
      <c r="K157" s="267">
        <f>ROUND(P157*H157,2)</f>
        <v>0</v>
      </c>
      <c r="L157" s="262" t="s">
        <v>1</v>
      </c>
      <c r="M157" s="268"/>
      <c r="N157" s="269" t="s">
        <v>1</v>
      </c>
      <c r="O157" s="255" t="s">
        <v>45</v>
      </c>
      <c r="P157" s="256">
        <f>I157+J157</f>
        <v>0</v>
      </c>
      <c r="Q157" s="256">
        <f>ROUND(I157*H157,2)</f>
        <v>0</v>
      </c>
      <c r="R157" s="256">
        <f>ROUND(J157*H157,2)</f>
        <v>0</v>
      </c>
      <c r="S157" s="93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40"/>
      <c r="Z157" s="40"/>
      <c r="AA157" s="40"/>
      <c r="AB157" s="40"/>
      <c r="AC157" s="40"/>
      <c r="AD157" s="40"/>
      <c r="AE157" s="40"/>
      <c r="AR157" s="259" t="s">
        <v>212</v>
      </c>
      <c r="AT157" s="259" t="s">
        <v>175</v>
      </c>
      <c r="AU157" s="259" t="s">
        <v>92</v>
      </c>
      <c r="AY157" s="15" t="s">
        <v>149</v>
      </c>
      <c r="BE157" s="146">
        <f>IF(O157="základní",K157,0)</f>
        <v>0</v>
      </c>
      <c r="BF157" s="146">
        <f>IF(O157="snížená",K157,0)</f>
        <v>0</v>
      </c>
      <c r="BG157" s="146">
        <f>IF(O157="zákl. přenesená",K157,0)</f>
        <v>0</v>
      </c>
      <c r="BH157" s="146">
        <f>IF(O157="sníž. přenesená",K157,0)</f>
        <v>0</v>
      </c>
      <c r="BI157" s="146">
        <f>IF(O157="nulová",K157,0)</f>
        <v>0</v>
      </c>
      <c r="BJ157" s="15" t="s">
        <v>90</v>
      </c>
      <c r="BK157" s="146">
        <f>ROUND(P157*H157,2)</f>
        <v>0</v>
      </c>
      <c r="BL157" s="15" t="s">
        <v>207</v>
      </c>
      <c r="BM157" s="259" t="s">
        <v>243</v>
      </c>
    </row>
    <row r="158" s="2" customFormat="1" ht="21.75" customHeight="1">
      <c r="A158" s="40"/>
      <c r="B158" s="41"/>
      <c r="C158" s="260" t="s">
        <v>8</v>
      </c>
      <c r="D158" s="260" t="s">
        <v>175</v>
      </c>
      <c r="E158" s="261" t="s">
        <v>244</v>
      </c>
      <c r="F158" s="262" t="s">
        <v>245</v>
      </c>
      <c r="G158" s="263" t="s">
        <v>155</v>
      </c>
      <c r="H158" s="264">
        <v>12</v>
      </c>
      <c r="I158" s="265"/>
      <c r="J158" s="266"/>
      <c r="K158" s="267">
        <f>ROUND(P158*H158,2)</f>
        <v>0</v>
      </c>
      <c r="L158" s="262" t="s">
        <v>1</v>
      </c>
      <c r="M158" s="268"/>
      <c r="N158" s="269" t="s">
        <v>1</v>
      </c>
      <c r="O158" s="255" t="s">
        <v>45</v>
      </c>
      <c r="P158" s="256">
        <f>I158+J158</f>
        <v>0</v>
      </c>
      <c r="Q158" s="256">
        <f>ROUND(I158*H158,2)</f>
        <v>0</v>
      </c>
      <c r="R158" s="256">
        <f>ROUND(J158*H158,2)</f>
        <v>0</v>
      </c>
      <c r="S158" s="93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40"/>
      <c r="Z158" s="40"/>
      <c r="AA158" s="40"/>
      <c r="AB158" s="40"/>
      <c r="AC158" s="40"/>
      <c r="AD158" s="40"/>
      <c r="AE158" s="40"/>
      <c r="AR158" s="259" t="s">
        <v>212</v>
      </c>
      <c r="AT158" s="259" t="s">
        <v>175</v>
      </c>
      <c r="AU158" s="259" t="s">
        <v>92</v>
      </c>
      <c r="AY158" s="15" t="s">
        <v>149</v>
      </c>
      <c r="BE158" s="146">
        <f>IF(O158="základní",K158,0)</f>
        <v>0</v>
      </c>
      <c r="BF158" s="146">
        <f>IF(O158="snížená",K158,0)</f>
        <v>0</v>
      </c>
      <c r="BG158" s="146">
        <f>IF(O158="zákl. přenesená",K158,0)</f>
        <v>0</v>
      </c>
      <c r="BH158" s="146">
        <f>IF(O158="sníž. přenesená",K158,0)</f>
        <v>0</v>
      </c>
      <c r="BI158" s="146">
        <f>IF(O158="nulová",K158,0)</f>
        <v>0</v>
      </c>
      <c r="BJ158" s="15" t="s">
        <v>90</v>
      </c>
      <c r="BK158" s="146">
        <f>ROUND(P158*H158,2)</f>
        <v>0</v>
      </c>
      <c r="BL158" s="15" t="s">
        <v>207</v>
      </c>
      <c r="BM158" s="259" t="s">
        <v>246</v>
      </c>
    </row>
    <row r="159" s="2" customFormat="1" ht="16.5" customHeight="1">
      <c r="A159" s="40"/>
      <c r="B159" s="41"/>
      <c r="C159" s="260" t="s">
        <v>247</v>
      </c>
      <c r="D159" s="260" t="s">
        <v>175</v>
      </c>
      <c r="E159" s="261" t="s">
        <v>248</v>
      </c>
      <c r="F159" s="262" t="s">
        <v>249</v>
      </c>
      <c r="G159" s="263" t="s">
        <v>155</v>
      </c>
      <c r="H159" s="264">
        <v>10</v>
      </c>
      <c r="I159" s="265"/>
      <c r="J159" s="266"/>
      <c r="K159" s="267">
        <f>ROUND(P159*H159,2)</f>
        <v>0</v>
      </c>
      <c r="L159" s="262" t="s">
        <v>1</v>
      </c>
      <c r="M159" s="268"/>
      <c r="N159" s="269" t="s">
        <v>1</v>
      </c>
      <c r="O159" s="255" t="s">
        <v>45</v>
      </c>
      <c r="P159" s="256">
        <f>I159+J159</f>
        <v>0</v>
      </c>
      <c r="Q159" s="256">
        <f>ROUND(I159*H159,2)</f>
        <v>0</v>
      </c>
      <c r="R159" s="256">
        <f>ROUND(J159*H159,2)</f>
        <v>0</v>
      </c>
      <c r="S159" s="93"/>
      <c r="T159" s="257">
        <f>S159*H159</f>
        <v>0</v>
      </c>
      <c r="U159" s="257">
        <v>0</v>
      </c>
      <c r="V159" s="257">
        <f>U159*H159</f>
        <v>0</v>
      </c>
      <c r="W159" s="257">
        <v>0</v>
      </c>
      <c r="X159" s="258">
        <f>W159*H159</f>
        <v>0</v>
      </c>
      <c r="Y159" s="40"/>
      <c r="Z159" s="40"/>
      <c r="AA159" s="40"/>
      <c r="AB159" s="40"/>
      <c r="AC159" s="40"/>
      <c r="AD159" s="40"/>
      <c r="AE159" s="40"/>
      <c r="AR159" s="259" t="s">
        <v>212</v>
      </c>
      <c r="AT159" s="259" t="s">
        <v>175</v>
      </c>
      <c r="AU159" s="259" t="s">
        <v>92</v>
      </c>
      <c r="AY159" s="15" t="s">
        <v>149</v>
      </c>
      <c r="BE159" s="146">
        <f>IF(O159="základní",K159,0)</f>
        <v>0</v>
      </c>
      <c r="BF159" s="146">
        <f>IF(O159="snížená",K159,0)</f>
        <v>0</v>
      </c>
      <c r="BG159" s="146">
        <f>IF(O159="zákl. přenesená",K159,0)</f>
        <v>0</v>
      </c>
      <c r="BH159" s="146">
        <f>IF(O159="sníž. přenesená",K159,0)</f>
        <v>0</v>
      </c>
      <c r="BI159" s="146">
        <f>IF(O159="nulová",K159,0)</f>
        <v>0</v>
      </c>
      <c r="BJ159" s="15" t="s">
        <v>90</v>
      </c>
      <c r="BK159" s="146">
        <f>ROUND(P159*H159,2)</f>
        <v>0</v>
      </c>
      <c r="BL159" s="15" t="s">
        <v>207</v>
      </c>
      <c r="BM159" s="259" t="s">
        <v>250</v>
      </c>
    </row>
    <row r="160" s="2" customFormat="1">
      <c r="A160" s="40"/>
      <c r="B160" s="41"/>
      <c r="C160" s="247" t="s">
        <v>251</v>
      </c>
      <c r="D160" s="247" t="s">
        <v>152</v>
      </c>
      <c r="E160" s="248" t="s">
        <v>252</v>
      </c>
      <c r="F160" s="249" t="s">
        <v>253</v>
      </c>
      <c r="G160" s="250" t="s">
        <v>172</v>
      </c>
      <c r="H160" s="251">
        <v>6</v>
      </c>
      <c r="I160" s="252"/>
      <c r="J160" s="252"/>
      <c r="K160" s="253">
        <f>ROUND(P160*H160,2)</f>
        <v>0</v>
      </c>
      <c r="L160" s="249" t="s">
        <v>156</v>
      </c>
      <c r="M160" s="43"/>
      <c r="N160" s="254" t="s">
        <v>1</v>
      </c>
      <c r="O160" s="255" t="s">
        <v>45</v>
      </c>
      <c r="P160" s="256">
        <f>I160+J160</f>
        <v>0</v>
      </c>
      <c r="Q160" s="256">
        <f>ROUND(I160*H160,2)</f>
        <v>0</v>
      </c>
      <c r="R160" s="256">
        <f>ROUND(J160*H160,2)</f>
        <v>0</v>
      </c>
      <c r="S160" s="93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40"/>
      <c r="Z160" s="40"/>
      <c r="AA160" s="40"/>
      <c r="AB160" s="40"/>
      <c r="AC160" s="40"/>
      <c r="AD160" s="40"/>
      <c r="AE160" s="40"/>
      <c r="AR160" s="259" t="s">
        <v>207</v>
      </c>
      <c r="AT160" s="259" t="s">
        <v>152</v>
      </c>
      <c r="AU160" s="259" t="s">
        <v>92</v>
      </c>
      <c r="AY160" s="15" t="s">
        <v>149</v>
      </c>
      <c r="BE160" s="146">
        <f>IF(O160="základní",K160,0)</f>
        <v>0</v>
      </c>
      <c r="BF160" s="146">
        <f>IF(O160="snížená",K160,0)</f>
        <v>0</v>
      </c>
      <c r="BG160" s="146">
        <f>IF(O160="zákl. přenesená",K160,0)</f>
        <v>0</v>
      </c>
      <c r="BH160" s="146">
        <f>IF(O160="sníž. přenesená",K160,0)</f>
        <v>0</v>
      </c>
      <c r="BI160" s="146">
        <f>IF(O160="nulová",K160,0)</f>
        <v>0</v>
      </c>
      <c r="BJ160" s="15" t="s">
        <v>90</v>
      </c>
      <c r="BK160" s="146">
        <f>ROUND(P160*H160,2)</f>
        <v>0</v>
      </c>
      <c r="BL160" s="15" t="s">
        <v>207</v>
      </c>
      <c r="BM160" s="259" t="s">
        <v>254</v>
      </c>
    </row>
    <row r="161" s="2" customFormat="1" ht="16.5" customHeight="1">
      <c r="A161" s="40"/>
      <c r="B161" s="41"/>
      <c r="C161" s="260" t="s">
        <v>255</v>
      </c>
      <c r="D161" s="260" t="s">
        <v>175</v>
      </c>
      <c r="E161" s="261" t="s">
        <v>256</v>
      </c>
      <c r="F161" s="262" t="s">
        <v>257</v>
      </c>
      <c r="G161" s="263" t="s">
        <v>172</v>
      </c>
      <c r="H161" s="264">
        <v>6</v>
      </c>
      <c r="I161" s="265"/>
      <c r="J161" s="266"/>
      <c r="K161" s="267">
        <f>ROUND(P161*H161,2)</f>
        <v>0</v>
      </c>
      <c r="L161" s="262" t="s">
        <v>1</v>
      </c>
      <c r="M161" s="268"/>
      <c r="N161" s="269" t="s">
        <v>1</v>
      </c>
      <c r="O161" s="255" t="s">
        <v>45</v>
      </c>
      <c r="P161" s="256">
        <f>I161+J161</f>
        <v>0</v>
      </c>
      <c r="Q161" s="256">
        <f>ROUND(I161*H161,2)</f>
        <v>0</v>
      </c>
      <c r="R161" s="256">
        <f>ROUND(J161*H161,2)</f>
        <v>0</v>
      </c>
      <c r="S161" s="93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40"/>
      <c r="Z161" s="40"/>
      <c r="AA161" s="40"/>
      <c r="AB161" s="40"/>
      <c r="AC161" s="40"/>
      <c r="AD161" s="40"/>
      <c r="AE161" s="40"/>
      <c r="AR161" s="259" t="s">
        <v>212</v>
      </c>
      <c r="AT161" s="259" t="s">
        <v>175</v>
      </c>
      <c r="AU161" s="259" t="s">
        <v>92</v>
      </c>
      <c r="AY161" s="15" t="s">
        <v>149</v>
      </c>
      <c r="BE161" s="146">
        <f>IF(O161="základní",K161,0)</f>
        <v>0</v>
      </c>
      <c r="BF161" s="146">
        <f>IF(O161="snížená",K161,0)</f>
        <v>0</v>
      </c>
      <c r="BG161" s="146">
        <f>IF(O161="zákl. přenesená",K161,0)</f>
        <v>0</v>
      </c>
      <c r="BH161" s="146">
        <f>IF(O161="sníž. přenesená",K161,0)</f>
        <v>0</v>
      </c>
      <c r="BI161" s="146">
        <f>IF(O161="nulová",K161,0)</f>
        <v>0</v>
      </c>
      <c r="BJ161" s="15" t="s">
        <v>90</v>
      </c>
      <c r="BK161" s="146">
        <f>ROUND(P161*H161,2)</f>
        <v>0</v>
      </c>
      <c r="BL161" s="15" t="s">
        <v>207</v>
      </c>
      <c r="BM161" s="259" t="s">
        <v>258</v>
      </c>
    </row>
    <row r="162" s="2" customFormat="1" ht="16.5" customHeight="1">
      <c r="A162" s="40"/>
      <c r="B162" s="41"/>
      <c r="C162" s="260" t="s">
        <v>259</v>
      </c>
      <c r="D162" s="260" t="s">
        <v>175</v>
      </c>
      <c r="E162" s="261" t="s">
        <v>260</v>
      </c>
      <c r="F162" s="262" t="s">
        <v>261</v>
      </c>
      <c r="G162" s="263" t="s">
        <v>155</v>
      </c>
      <c r="H162" s="264">
        <v>2</v>
      </c>
      <c r="I162" s="265"/>
      <c r="J162" s="266"/>
      <c r="K162" s="267">
        <f>ROUND(P162*H162,2)</f>
        <v>0</v>
      </c>
      <c r="L162" s="262" t="s">
        <v>1</v>
      </c>
      <c r="M162" s="268"/>
      <c r="N162" s="269" t="s">
        <v>1</v>
      </c>
      <c r="O162" s="255" t="s">
        <v>45</v>
      </c>
      <c r="P162" s="256">
        <f>I162+J162</f>
        <v>0</v>
      </c>
      <c r="Q162" s="256">
        <f>ROUND(I162*H162,2)</f>
        <v>0</v>
      </c>
      <c r="R162" s="256">
        <f>ROUND(J162*H162,2)</f>
        <v>0</v>
      </c>
      <c r="S162" s="93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40"/>
      <c r="Z162" s="40"/>
      <c r="AA162" s="40"/>
      <c r="AB162" s="40"/>
      <c r="AC162" s="40"/>
      <c r="AD162" s="40"/>
      <c r="AE162" s="40"/>
      <c r="AR162" s="259" t="s">
        <v>212</v>
      </c>
      <c r="AT162" s="259" t="s">
        <v>175</v>
      </c>
      <c r="AU162" s="259" t="s">
        <v>92</v>
      </c>
      <c r="AY162" s="15" t="s">
        <v>149</v>
      </c>
      <c r="BE162" s="146">
        <f>IF(O162="základní",K162,0)</f>
        <v>0</v>
      </c>
      <c r="BF162" s="146">
        <f>IF(O162="snížená",K162,0)</f>
        <v>0</v>
      </c>
      <c r="BG162" s="146">
        <f>IF(O162="zákl. přenesená",K162,0)</f>
        <v>0</v>
      </c>
      <c r="BH162" s="146">
        <f>IF(O162="sníž. přenesená",K162,0)</f>
        <v>0</v>
      </c>
      <c r="BI162" s="146">
        <f>IF(O162="nulová",K162,0)</f>
        <v>0</v>
      </c>
      <c r="BJ162" s="15" t="s">
        <v>90</v>
      </c>
      <c r="BK162" s="146">
        <f>ROUND(P162*H162,2)</f>
        <v>0</v>
      </c>
      <c r="BL162" s="15" t="s">
        <v>207</v>
      </c>
      <c r="BM162" s="259" t="s">
        <v>262</v>
      </c>
    </row>
    <row r="163" s="2" customFormat="1" ht="21.75" customHeight="1">
      <c r="A163" s="40"/>
      <c r="B163" s="41"/>
      <c r="C163" s="260" t="s">
        <v>263</v>
      </c>
      <c r="D163" s="260" t="s">
        <v>175</v>
      </c>
      <c r="E163" s="261" t="s">
        <v>264</v>
      </c>
      <c r="F163" s="262" t="s">
        <v>265</v>
      </c>
      <c r="G163" s="263" t="s">
        <v>155</v>
      </c>
      <c r="H163" s="264">
        <v>9</v>
      </c>
      <c r="I163" s="265"/>
      <c r="J163" s="266"/>
      <c r="K163" s="267">
        <f>ROUND(P163*H163,2)</f>
        <v>0</v>
      </c>
      <c r="L163" s="262" t="s">
        <v>1</v>
      </c>
      <c r="M163" s="268"/>
      <c r="N163" s="269" t="s">
        <v>1</v>
      </c>
      <c r="O163" s="255" t="s">
        <v>45</v>
      </c>
      <c r="P163" s="256">
        <f>I163+J163</f>
        <v>0</v>
      </c>
      <c r="Q163" s="256">
        <f>ROUND(I163*H163,2)</f>
        <v>0</v>
      </c>
      <c r="R163" s="256">
        <f>ROUND(J163*H163,2)</f>
        <v>0</v>
      </c>
      <c r="S163" s="93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40"/>
      <c r="Z163" s="40"/>
      <c r="AA163" s="40"/>
      <c r="AB163" s="40"/>
      <c r="AC163" s="40"/>
      <c r="AD163" s="40"/>
      <c r="AE163" s="40"/>
      <c r="AR163" s="259" t="s">
        <v>212</v>
      </c>
      <c r="AT163" s="259" t="s">
        <v>175</v>
      </c>
      <c r="AU163" s="259" t="s">
        <v>92</v>
      </c>
      <c r="AY163" s="15" t="s">
        <v>149</v>
      </c>
      <c r="BE163" s="146">
        <f>IF(O163="základní",K163,0)</f>
        <v>0</v>
      </c>
      <c r="BF163" s="146">
        <f>IF(O163="snížená",K163,0)</f>
        <v>0</v>
      </c>
      <c r="BG163" s="146">
        <f>IF(O163="zákl. přenesená",K163,0)</f>
        <v>0</v>
      </c>
      <c r="BH163" s="146">
        <f>IF(O163="sníž. přenesená",K163,0)</f>
        <v>0</v>
      </c>
      <c r="BI163" s="146">
        <f>IF(O163="nulová",K163,0)</f>
        <v>0</v>
      </c>
      <c r="BJ163" s="15" t="s">
        <v>90</v>
      </c>
      <c r="BK163" s="146">
        <f>ROUND(P163*H163,2)</f>
        <v>0</v>
      </c>
      <c r="BL163" s="15" t="s">
        <v>207</v>
      </c>
      <c r="BM163" s="259" t="s">
        <v>266</v>
      </c>
    </row>
    <row r="164" s="2" customFormat="1" ht="16.5" customHeight="1">
      <c r="A164" s="40"/>
      <c r="B164" s="41"/>
      <c r="C164" s="260" t="s">
        <v>267</v>
      </c>
      <c r="D164" s="260" t="s">
        <v>175</v>
      </c>
      <c r="E164" s="261" t="s">
        <v>268</v>
      </c>
      <c r="F164" s="262" t="s">
        <v>269</v>
      </c>
      <c r="G164" s="263" t="s">
        <v>155</v>
      </c>
      <c r="H164" s="264">
        <v>8</v>
      </c>
      <c r="I164" s="265"/>
      <c r="J164" s="266"/>
      <c r="K164" s="267">
        <f>ROUND(P164*H164,2)</f>
        <v>0</v>
      </c>
      <c r="L164" s="262" t="s">
        <v>1</v>
      </c>
      <c r="M164" s="268"/>
      <c r="N164" s="269" t="s">
        <v>1</v>
      </c>
      <c r="O164" s="255" t="s">
        <v>45</v>
      </c>
      <c r="P164" s="256">
        <f>I164+J164</f>
        <v>0</v>
      </c>
      <c r="Q164" s="256">
        <f>ROUND(I164*H164,2)</f>
        <v>0</v>
      </c>
      <c r="R164" s="256">
        <f>ROUND(J164*H164,2)</f>
        <v>0</v>
      </c>
      <c r="S164" s="93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40"/>
      <c r="Z164" s="40"/>
      <c r="AA164" s="40"/>
      <c r="AB164" s="40"/>
      <c r="AC164" s="40"/>
      <c r="AD164" s="40"/>
      <c r="AE164" s="40"/>
      <c r="AR164" s="259" t="s">
        <v>212</v>
      </c>
      <c r="AT164" s="259" t="s">
        <v>175</v>
      </c>
      <c r="AU164" s="259" t="s">
        <v>92</v>
      </c>
      <c r="AY164" s="15" t="s">
        <v>149</v>
      </c>
      <c r="BE164" s="146">
        <f>IF(O164="základní",K164,0)</f>
        <v>0</v>
      </c>
      <c r="BF164" s="146">
        <f>IF(O164="snížená",K164,0)</f>
        <v>0</v>
      </c>
      <c r="BG164" s="146">
        <f>IF(O164="zákl. přenesená",K164,0)</f>
        <v>0</v>
      </c>
      <c r="BH164" s="146">
        <f>IF(O164="sníž. přenesená",K164,0)</f>
        <v>0</v>
      </c>
      <c r="BI164" s="146">
        <f>IF(O164="nulová",K164,0)</f>
        <v>0</v>
      </c>
      <c r="BJ164" s="15" t="s">
        <v>90</v>
      </c>
      <c r="BK164" s="146">
        <f>ROUND(P164*H164,2)</f>
        <v>0</v>
      </c>
      <c r="BL164" s="15" t="s">
        <v>207</v>
      </c>
      <c r="BM164" s="259" t="s">
        <v>270</v>
      </c>
    </row>
    <row r="165" s="2" customFormat="1">
      <c r="A165" s="40"/>
      <c r="B165" s="41"/>
      <c r="C165" s="247" t="s">
        <v>271</v>
      </c>
      <c r="D165" s="247" t="s">
        <v>152</v>
      </c>
      <c r="E165" s="248" t="s">
        <v>272</v>
      </c>
      <c r="F165" s="249" t="s">
        <v>273</v>
      </c>
      <c r="G165" s="250" t="s">
        <v>172</v>
      </c>
      <c r="H165" s="251">
        <v>4</v>
      </c>
      <c r="I165" s="252"/>
      <c r="J165" s="252"/>
      <c r="K165" s="253">
        <f>ROUND(P165*H165,2)</f>
        <v>0</v>
      </c>
      <c r="L165" s="249" t="s">
        <v>156</v>
      </c>
      <c r="M165" s="43"/>
      <c r="N165" s="254" t="s">
        <v>1</v>
      </c>
      <c r="O165" s="255" t="s">
        <v>45</v>
      </c>
      <c r="P165" s="256">
        <f>I165+J165</f>
        <v>0</v>
      </c>
      <c r="Q165" s="256">
        <f>ROUND(I165*H165,2)</f>
        <v>0</v>
      </c>
      <c r="R165" s="256">
        <f>ROUND(J165*H165,2)</f>
        <v>0</v>
      </c>
      <c r="S165" s="93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40"/>
      <c r="Z165" s="40"/>
      <c r="AA165" s="40"/>
      <c r="AB165" s="40"/>
      <c r="AC165" s="40"/>
      <c r="AD165" s="40"/>
      <c r="AE165" s="40"/>
      <c r="AR165" s="259" t="s">
        <v>207</v>
      </c>
      <c r="AT165" s="259" t="s">
        <v>152</v>
      </c>
      <c r="AU165" s="259" t="s">
        <v>92</v>
      </c>
      <c r="AY165" s="15" t="s">
        <v>149</v>
      </c>
      <c r="BE165" s="146">
        <f>IF(O165="základní",K165,0)</f>
        <v>0</v>
      </c>
      <c r="BF165" s="146">
        <f>IF(O165="snížená",K165,0)</f>
        <v>0</v>
      </c>
      <c r="BG165" s="146">
        <f>IF(O165="zákl. přenesená",K165,0)</f>
        <v>0</v>
      </c>
      <c r="BH165" s="146">
        <f>IF(O165="sníž. přenesená",K165,0)</f>
        <v>0</v>
      </c>
      <c r="BI165" s="146">
        <f>IF(O165="nulová",K165,0)</f>
        <v>0</v>
      </c>
      <c r="BJ165" s="15" t="s">
        <v>90</v>
      </c>
      <c r="BK165" s="146">
        <f>ROUND(P165*H165,2)</f>
        <v>0</v>
      </c>
      <c r="BL165" s="15" t="s">
        <v>207</v>
      </c>
      <c r="BM165" s="259" t="s">
        <v>274</v>
      </c>
    </row>
    <row r="166" s="2" customFormat="1" ht="24.15" customHeight="1">
      <c r="A166" s="40"/>
      <c r="B166" s="41"/>
      <c r="C166" s="260" t="s">
        <v>275</v>
      </c>
      <c r="D166" s="260" t="s">
        <v>175</v>
      </c>
      <c r="E166" s="261" t="s">
        <v>276</v>
      </c>
      <c r="F166" s="262" t="s">
        <v>277</v>
      </c>
      <c r="G166" s="263" t="s">
        <v>172</v>
      </c>
      <c r="H166" s="264">
        <v>4</v>
      </c>
      <c r="I166" s="265"/>
      <c r="J166" s="266"/>
      <c r="K166" s="267">
        <f>ROUND(P166*H166,2)</f>
        <v>0</v>
      </c>
      <c r="L166" s="262" t="s">
        <v>156</v>
      </c>
      <c r="M166" s="268"/>
      <c r="N166" s="269" t="s">
        <v>1</v>
      </c>
      <c r="O166" s="255" t="s">
        <v>45</v>
      </c>
      <c r="P166" s="256">
        <f>I166+J166</f>
        <v>0</v>
      </c>
      <c r="Q166" s="256">
        <f>ROUND(I166*H166,2)</f>
        <v>0</v>
      </c>
      <c r="R166" s="256">
        <f>ROUND(J166*H166,2)</f>
        <v>0</v>
      </c>
      <c r="S166" s="93"/>
      <c r="T166" s="257">
        <f>S166*H166</f>
        <v>0</v>
      </c>
      <c r="U166" s="257">
        <v>0.00038999999999999999</v>
      </c>
      <c r="V166" s="257">
        <f>U166*H166</f>
        <v>0.00156</v>
      </c>
      <c r="W166" s="257">
        <v>0</v>
      </c>
      <c r="X166" s="258">
        <f>W166*H166</f>
        <v>0</v>
      </c>
      <c r="Y166" s="40"/>
      <c r="Z166" s="40"/>
      <c r="AA166" s="40"/>
      <c r="AB166" s="40"/>
      <c r="AC166" s="40"/>
      <c r="AD166" s="40"/>
      <c r="AE166" s="40"/>
      <c r="AR166" s="259" t="s">
        <v>212</v>
      </c>
      <c r="AT166" s="259" t="s">
        <v>175</v>
      </c>
      <c r="AU166" s="259" t="s">
        <v>92</v>
      </c>
      <c r="AY166" s="15" t="s">
        <v>149</v>
      </c>
      <c r="BE166" s="146">
        <f>IF(O166="základní",K166,0)</f>
        <v>0</v>
      </c>
      <c r="BF166" s="146">
        <f>IF(O166="snížená",K166,0)</f>
        <v>0</v>
      </c>
      <c r="BG166" s="146">
        <f>IF(O166="zákl. přenesená",K166,0)</f>
        <v>0</v>
      </c>
      <c r="BH166" s="146">
        <f>IF(O166="sníž. přenesená",K166,0)</f>
        <v>0</v>
      </c>
      <c r="BI166" s="146">
        <f>IF(O166="nulová",K166,0)</f>
        <v>0</v>
      </c>
      <c r="BJ166" s="15" t="s">
        <v>90</v>
      </c>
      <c r="BK166" s="146">
        <f>ROUND(P166*H166,2)</f>
        <v>0</v>
      </c>
      <c r="BL166" s="15" t="s">
        <v>207</v>
      </c>
      <c r="BM166" s="259" t="s">
        <v>278</v>
      </c>
    </row>
    <row r="167" s="2" customFormat="1">
      <c r="A167" s="40"/>
      <c r="B167" s="41"/>
      <c r="C167" s="260" t="s">
        <v>279</v>
      </c>
      <c r="D167" s="260" t="s">
        <v>175</v>
      </c>
      <c r="E167" s="261" t="s">
        <v>280</v>
      </c>
      <c r="F167" s="262" t="s">
        <v>281</v>
      </c>
      <c r="G167" s="263" t="s">
        <v>155</v>
      </c>
      <c r="H167" s="264">
        <v>2</v>
      </c>
      <c r="I167" s="265"/>
      <c r="J167" s="266"/>
      <c r="K167" s="267">
        <f>ROUND(P167*H167,2)</f>
        <v>0</v>
      </c>
      <c r="L167" s="262" t="s">
        <v>156</v>
      </c>
      <c r="M167" s="268"/>
      <c r="N167" s="269" t="s">
        <v>1</v>
      </c>
      <c r="O167" s="255" t="s">
        <v>45</v>
      </c>
      <c r="P167" s="256">
        <f>I167+J167</f>
        <v>0</v>
      </c>
      <c r="Q167" s="256">
        <f>ROUND(I167*H167,2)</f>
        <v>0</v>
      </c>
      <c r="R167" s="256">
        <f>ROUND(J167*H167,2)</f>
        <v>0</v>
      </c>
      <c r="S167" s="93"/>
      <c r="T167" s="257">
        <f>S167*H167</f>
        <v>0</v>
      </c>
      <c r="U167" s="257">
        <v>1.0000000000000001E-05</v>
      </c>
      <c r="V167" s="257">
        <f>U167*H167</f>
        <v>2.0000000000000002E-05</v>
      </c>
      <c r="W167" s="257">
        <v>0</v>
      </c>
      <c r="X167" s="258">
        <f>W167*H167</f>
        <v>0</v>
      </c>
      <c r="Y167" s="40"/>
      <c r="Z167" s="40"/>
      <c r="AA167" s="40"/>
      <c r="AB167" s="40"/>
      <c r="AC167" s="40"/>
      <c r="AD167" s="40"/>
      <c r="AE167" s="40"/>
      <c r="AR167" s="259" t="s">
        <v>212</v>
      </c>
      <c r="AT167" s="259" t="s">
        <v>175</v>
      </c>
      <c r="AU167" s="259" t="s">
        <v>92</v>
      </c>
      <c r="AY167" s="15" t="s">
        <v>149</v>
      </c>
      <c r="BE167" s="146">
        <f>IF(O167="základní",K167,0)</f>
        <v>0</v>
      </c>
      <c r="BF167" s="146">
        <f>IF(O167="snížená",K167,0)</f>
        <v>0</v>
      </c>
      <c r="BG167" s="146">
        <f>IF(O167="zákl. přenesená",K167,0)</f>
        <v>0</v>
      </c>
      <c r="BH167" s="146">
        <f>IF(O167="sníž. přenesená",K167,0)</f>
        <v>0</v>
      </c>
      <c r="BI167" s="146">
        <f>IF(O167="nulová",K167,0)</f>
        <v>0</v>
      </c>
      <c r="BJ167" s="15" t="s">
        <v>90</v>
      </c>
      <c r="BK167" s="146">
        <f>ROUND(P167*H167,2)</f>
        <v>0</v>
      </c>
      <c r="BL167" s="15" t="s">
        <v>207</v>
      </c>
      <c r="BM167" s="259" t="s">
        <v>282</v>
      </c>
    </row>
    <row r="168" s="2" customFormat="1">
      <c r="A168" s="40"/>
      <c r="B168" s="41"/>
      <c r="C168" s="247" t="s">
        <v>283</v>
      </c>
      <c r="D168" s="247" t="s">
        <v>152</v>
      </c>
      <c r="E168" s="248" t="s">
        <v>284</v>
      </c>
      <c r="F168" s="249" t="s">
        <v>285</v>
      </c>
      <c r="G168" s="250" t="s">
        <v>155</v>
      </c>
      <c r="H168" s="251">
        <v>18</v>
      </c>
      <c r="I168" s="252"/>
      <c r="J168" s="252"/>
      <c r="K168" s="253">
        <f>ROUND(P168*H168,2)</f>
        <v>0</v>
      </c>
      <c r="L168" s="249" t="s">
        <v>156</v>
      </c>
      <c r="M168" s="43"/>
      <c r="N168" s="254" t="s">
        <v>1</v>
      </c>
      <c r="O168" s="255" t="s">
        <v>45</v>
      </c>
      <c r="P168" s="256">
        <f>I168+J168</f>
        <v>0</v>
      </c>
      <c r="Q168" s="256">
        <f>ROUND(I168*H168,2)</f>
        <v>0</v>
      </c>
      <c r="R168" s="256">
        <f>ROUND(J168*H168,2)</f>
        <v>0</v>
      </c>
      <c r="S168" s="93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40"/>
      <c r="Z168" s="40"/>
      <c r="AA168" s="40"/>
      <c r="AB168" s="40"/>
      <c r="AC168" s="40"/>
      <c r="AD168" s="40"/>
      <c r="AE168" s="40"/>
      <c r="AR168" s="259" t="s">
        <v>207</v>
      </c>
      <c r="AT168" s="259" t="s">
        <v>152</v>
      </c>
      <c r="AU168" s="259" t="s">
        <v>92</v>
      </c>
      <c r="AY168" s="15" t="s">
        <v>149</v>
      </c>
      <c r="BE168" s="146">
        <f>IF(O168="základní",K168,0)</f>
        <v>0</v>
      </c>
      <c r="BF168" s="146">
        <f>IF(O168="snížená",K168,0)</f>
        <v>0</v>
      </c>
      <c r="BG168" s="146">
        <f>IF(O168="zákl. přenesená",K168,0)</f>
        <v>0</v>
      </c>
      <c r="BH168" s="146">
        <f>IF(O168="sníž. přenesená",K168,0)</f>
        <v>0</v>
      </c>
      <c r="BI168" s="146">
        <f>IF(O168="nulová",K168,0)</f>
        <v>0</v>
      </c>
      <c r="BJ168" s="15" t="s">
        <v>90</v>
      </c>
      <c r="BK168" s="146">
        <f>ROUND(P168*H168,2)</f>
        <v>0</v>
      </c>
      <c r="BL168" s="15" t="s">
        <v>207</v>
      </c>
      <c r="BM168" s="259" t="s">
        <v>286</v>
      </c>
    </row>
    <row r="169" s="2" customFormat="1" ht="16.5" customHeight="1">
      <c r="A169" s="40"/>
      <c r="B169" s="41"/>
      <c r="C169" s="260" t="s">
        <v>212</v>
      </c>
      <c r="D169" s="260" t="s">
        <v>175</v>
      </c>
      <c r="E169" s="261" t="s">
        <v>287</v>
      </c>
      <c r="F169" s="262" t="s">
        <v>288</v>
      </c>
      <c r="G169" s="263" t="s">
        <v>155</v>
      </c>
      <c r="H169" s="264">
        <v>4</v>
      </c>
      <c r="I169" s="265"/>
      <c r="J169" s="266"/>
      <c r="K169" s="267">
        <f>ROUND(P169*H169,2)</f>
        <v>0</v>
      </c>
      <c r="L169" s="262" t="s">
        <v>1</v>
      </c>
      <c r="M169" s="268"/>
      <c r="N169" s="269" t="s">
        <v>1</v>
      </c>
      <c r="O169" s="255" t="s">
        <v>45</v>
      </c>
      <c r="P169" s="256">
        <f>I169+J169</f>
        <v>0</v>
      </c>
      <c r="Q169" s="256">
        <f>ROUND(I169*H169,2)</f>
        <v>0</v>
      </c>
      <c r="R169" s="256">
        <f>ROUND(J169*H169,2)</f>
        <v>0</v>
      </c>
      <c r="S169" s="93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40"/>
      <c r="Z169" s="40"/>
      <c r="AA169" s="40"/>
      <c r="AB169" s="40"/>
      <c r="AC169" s="40"/>
      <c r="AD169" s="40"/>
      <c r="AE169" s="40"/>
      <c r="AR169" s="259" t="s">
        <v>212</v>
      </c>
      <c r="AT169" s="259" t="s">
        <v>175</v>
      </c>
      <c r="AU169" s="259" t="s">
        <v>92</v>
      </c>
      <c r="AY169" s="15" t="s">
        <v>149</v>
      </c>
      <c r="BE169" s="146">
        <f>IF(O169="základní",K169,0)</f>
        <v>0</v>
      </c>
      <c r="BF169" s="146">
        <f>IF(O169="snížená",K169,0)</f>
        <v>0</v>
      </c>
      <c r="BG169" s="146">
        <f>IF(O169="zákl. přenesená",K169,0)</f>
        <v>0</v>
      </c>
      <c r="BH169" s="146">
        <f>IF(O169="sníž. přenesená",K169,0)</f>
        <v>0</v>
      </c>
      <c r="BI169" s="146">
        <f>IF(O169="nulová",K169,0)</f>
        <v>0</v>
      </c>
      <c r="BJ169" s="15" t="s">
        <v>90</v>
      </c>
      <c r="BK169" s="146">
        <f>ROUND(P169*H169,2)</f>
        <v>0</v>
      </c>
      <c r="BL169" s="15" t="s">
        <v>207</v>
      </c>
      <c r="BM169" s="259" t="s">
        <v>289</v>
      </c>
    </row>
    <row r="170" s="2" customFormat="1" ht="16.5" customHeight="1">
      <c r="A170" s="40"/>
      <c r="B170" s="41"/>
      <c r="C170" s="260" t="s">
        <v>290</v>
      </c>
      <c r="D170" s="260" t="s">
        <v>175</v>
      </c>
      <c r="E170" s="261" t="s">
        <v>291</v>
      </c>
      <c r="F170" s="262" t="s">
        <v>292</v>
      </c>
      <c r="G170" s="263" t="s">
        <v>155</v>
      </c>
      <c r="H170" s="264">
        <v>14</v>
      </c>
      <c r="I170" s="265"/>
      <c r="J170" s="266"/>
      <c r="K170" s="267">
        <f>ROUND(P170*H170,2)</f>
        <v>0</v>
      </c>
      <c r="L170" s="262" t="s">
        <v>1</v>
      </c>
      <c r="M170" s="268"/>
      <c r="N170" s="269" t="s">
        <v>1</v>
      </c>
      <c r="O170" s="255" t="s">
        <v>45</v>
      </c>
      <c r="P170" s="256">
        <f>I170+J170</f>
        <v>0</v>
      </c>
      <c r="Q170" s="256">
        <f>ROUND(I170*H170,2)</f>
        <v>0</v>
      </c>
      <c r="R170" s="256">
        <f>ROUND(J170*H170,2)</f>
        <v>0</v>
      </c>
      <c r="S170" s="93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Y170" s="40"/>
      <c r="Z170" s="40"/>
      <c r="AA170" s="40"/>
      <c r="AB170" s="40"/>
      <c r="AC170" s="40"/>
      <c r="AD170" s="40"/>
      <c r="AE170" s="40"/>
      <c r="AR170" s="259" t="s">
        <v>212</v>
      </c>
      <c r="AT170" s="259" t="s">
        <v>175</v>
      </c>
      <c r="AU170" s="259" t="s">
        <v>92</v>
      </c>
      <c r="AY170" s="15" t="s">
        <v>149</v>
      </c>
      <c r="BE170" s="146">
        <f>IF(O170="základní",K170,0)</f>
        <v>0</v>
      </c>
      <c r="BF170" s="146">
        <f>IF(O170="snížená",K170,0)</f>
        <v>0</v>
      </c>
      <c r="BG170" s="146">
        <f>IF(O170="zákl. přenesená",K170,0)</f>
        <v>0</v>
      </c>
      <c r="BH170" s="146">
        <f>IF(O170="sníž. přenesená",K170,0)</f>
        <v>0</v>
      </c>
      <c r="BI170" s="146">
        <f>IF(O170="nulová",K170,0)</f>
        <v>0</v>
      </c>
      <c r="BJ170" s="15" t="s">
        <v>90</v>
      </c>
      <c r="BK170" s="146">
        <f>ROUND(P170*H170,2)</f>
        <v>0</v>
      </c>
      <c r="BL170" s="15" t="s">
        <v>207</v>
      </c>
      <c r="BM170" s="259" t="s">
        <v>293</v>
      </c>
    </row>
    <row r="171" s="2" customFormat="1" ht="16.5" customHeight="1">
      <c r="A171" s="40"/>
      <c r="B171" s="41"/>
      <c r="C171" s="260" t="s">
        <v>294</v>
      </c>
      <c r="D171" s="260" t="s">
        <v>175</v>
      </c>
      <c r="E171" s="261" t="s">
        <v>295</v>
      </c>
      <c r="F171" s="262" t="s">
        <v>296</v>
      </c>
      <c r="G171" s="263" t="s">
        <v>155</v>
      </c>
      <c r="H171" s="264">
        <v>12</v>
      </c>
      <c r="I171" s="265"/>
      <c r="J171" s="266"/>
      <c r="K171" s="267">
        <f>ROUND(P171*H171,2)</f>
        <v>0</v>
      </c>
      <c r="L171" s="262" t="s">
        <v>1</v>
      </c>
      <c r="M171" s="268"/>
      <c r="N171" s="269" t="s">
        <v>1</v>
      </c>
      <c r="O171" s="255" t="s">
        <v>45</v>
      </c>
      <c r="P171" s="256">
        <f>I171+J171</f>
        <v>0</v>
      </c>
      <c r="Q171" s="256">
        <f>ROUND(I171*H171,2)</f>
        <v>0</v>
      </c>
      <c r="R171" s="256">
        <f>ROUND(J171*H171,2)</f>
        <v>0</v>
      </c>
      <c r="S171" s="93"/>
      <c r="T171" s="257">
        <f>S171*H171</f>
        <v>0</v>
      </c>
      <c r="U171" s="257">
        <v>0</v>
      </c>
      <c r="V171" s="257">
        <f>U171*H171</f>
        <v>0</v>
      </c>
      <c r="W171" s="257">
        <v>0</v>
      </c>
      <c r="X171" s="258">
        <f>W171*H171</f>
        <v>0</v>
      </c>
      <c r="Y171" s="40"/>
      <c r="Z171" s="40"/>
      <c r="AA171" s="40"/>
      <c r="AB171" s="40"/>
      <c r="AC171" s="40"/>
      <c r="AD171" s="40"/>
      <c r="AE171" s="40"/>
      <c r="AR171" s="259" t="s">
        <v>212</v>
      </c>
      <c r="AT171" s="259" t="s">
        <v>175</v>
      </c>
      <c r="AU171" s="259" t="s">
        <v>92</v>
      </c>
      <c r="AY171" s="15" t="s">
        <v>149</v>
      </c>
      <c r="BE171" s="146">
        <f>IF(O171="základní",K171,0)</f>
        <v>0</v>
      </c>
      <c r="BF171" s="146">
        <f>IF(O171="snížená",K171,0)</f>
        <v>0</v>
      </c>
      <c r="BG171" s="146">
        <f>IF(O171="zákl. přenesená",K171,0)</f>
        <v>0</v>
      </c>
      <c r="BH171" s="146">
        <f>IF(O171="sníž. přenesená",K171,0)</f>
        <v>0</v>
      </c>
      <c r="BI171" s="146">
        <f>IF(O171="nulová",K171,0)</f>
        <v>0</v>
      </c>
      <c r="BJ171" s="15" t="s">
        <v>90</v>
      </c>
      <c r="BK171" s="146">
        <f>ROUND(P171*H171,2)</f>
        <v>0</v>
      </c>
      <c r="BL171" s="15" t="s">
        <v>207</v>
      </c>
      <c r="BM171" s="259" t="s">
        <v>297</v>
      </c>
    </row>
    <row r="172" s="2" customFormat="1" ht="33" customHeight="1">
      <c r="A172" s="40"/>
      <c r="B172" s="41"/>
      <c r="C172" s="247" t="s">
        <v>298</v>
      </c>
      <c r="D172" s="247" t="s">
        <v>152</v>
      </c>
      <c r="E172" s="248" t="s">
        <v>299</v>
      </c>
      <c r="F172" s="249" t="s">
        <v>300</v>
      </c>
      <c r="G172" s="250" t="s">
        <v>172</v>
      </c>
      <c r="H172" s="251">
        <v>130</v>
      </c>
      <c r="I172" s="252"/>
      <c r="J172" s="252"/>
      <c r="K172" s="253">
        <f>ROUND(P172*H172,2)</f>
        <v>0</v>
      </c>
      <c r="L172" s="249" t="s">
        <v>156</v>
      </c>
      <c r="M172" s="43"/>
      <c r="N172" s="254" t="s">
        <v>1</v>
      </c>
      <c r="O172" s="255" t="s">
        <v>45</v>
      </c>
      <c r="P172" s="256">
        <f>I172+J172</f>
        <v>0</v>
      </c>
      <c r="Q172" s="256">
        <f>ROUND(I172*H172,2)</f>
        <v>0</v>
      </c>
      <c r="R172" s="256">
        <f>ROUND(J172*H172,2)</f>
        <v>0</v>
      </c>
      <c r="S172" s="93"/>
      <c r="T172" s="257">
        <f>S172*H172</f>
        <v>0</v>
      </c>
      <c r="U172" s="257">
        <v>0</v>
      </c>
      <c r="V172" s="257">
        <f>U172*H172</f>
        <v>0</v>
      </c>
      <c r="W172" s="257">
        <v>0</v>
      </c>
      <c r="X172" s="258">
        <f>W172*H172</f>
        <v>0</v>
      </c>
      <c r="Y172" s="40"/>
      <c r="Z172" s="40"/>
      <c r="AA172" s="40"/>
      <c r="AB172" s="40"/>
      <c r="AC172" s="40"/>
      <c r="AD172" s="40"/>
      <c r="AE172" s="40"/>
      <c r="AR172" s="259" t="s">
        <v>207</v>
      </c>
      <c r="AT172" s="259" t="s">
        <v>152</v>
      </c>
      <c r="AU172" s="259" t="s">
        <v>92</v>
      </c>
      <c r="AY172" s="15" t="s">
        <v>149</v>
      </c>
      <c r="BE172" s="146">
        <f>IF(O172="základní",K172,0)</f>
        <v>0</v>
      </c>
      <c r="BF172" s="146">
        <f>IF(O172="snížená",K172,0)</f>
        <v>0</v>
      </c>
      <c r="BG172" s="146">
        <f>IF(O172="zákl. přenesená",K172,0)</f>
        <v>0</v>
      </c>
      <c r="BH172" s="146">
        <f>IF(O172="sníž. přenesená",K172,0)</f>
        <v>0</v>
      </c>
      <c r="BI172" s="146">
        <f>IF(O172="nulová",K172,0)</f>
        <v>0</v>
      </c>
      <c r="BJ172" s="15" t="s">
        <v>90</v>
      </c>
      <c r="BK172" s="146">
        <f>ROUND(P172*H172,2)</f>
        <v>0</v>
      </c>
      <c r="BL172" s="15" t="s">
        <v>207</v>
      </c>
      <c r="BM172" s="259" t="s">
        <v>301</v>
      </c>
    </row>
    <row r="173" s="2" customFormat="1">
      <c r="A173" s="40"/>
      <c r="B173" s="41"/>
      <c r="C173" s="260" t="s">
        <v>302</v>
      </c>
      <c r="D173" s="260" t="s">
        <v>175</v>
      </c>
      <c r="E173" s="261" t="s">
        <v>303</v>
      </c>
      <c r="F173" s="262" t="s">
        <v>304</v>
      </c>
      <c r="G173" s="263" t="s">
        <v>172</v>
      </c>
      <c r="H173" s="264">
        <v>10</v>
      </c>
      <c r="I173" s="265"/>
      <c r="J173" s="266"/>
      <c r="K173" s="267">
        <f>ROUND(P173*H173,2)</f>
        <v>0</v>
      </c>
      <c r="L173" s="262" t="s">
        <v>156</v>
      </c>
      <c r="M173" s="268"/>
      <c r="N173" s="269" t="s">
        <v>1</v>
      </c>
      <c r="O173" s="255" t="s">
        <v>45</v>
      </c>
      <c r="P173" s="256">
        <f>I173+J173</f>
        <v>0</v>
      </c>
      <c r="Q173" s="256">
        <f>ROUND(I173*H173,2)</f>
        <v>0</v>
      </c>
      <c r="R173" s="256">
        <f>ROUND(J173*H173,2)</f>
        <v>0</v>
      </c>
      <c r="S173" s="93"/>
      <c r="T173" s="257">
        <f>S173*H173</f>
        <v>0</v>
      </c>
      <c r="U173" s="257">
        <v>0.00020000000000000001</v>
      </c>
      <c r="V173" s="257">
        <f>U173*H173</f>
        <v>0.002</v>
      </c>
      <c r="W173" s="257">
        <v>0</v>
      </c>
      <c r="X173" s="258">
        <f>W173*H173</f>
        <v>0</v>
      </c>
      <c r="Y173" s="40"/>
      <c r="Z173" s="40"/>
      <c r="AA173" s="40"/>
      <c r="AB173" s="40"/>
      <c r="AC173" s="40"/>
      <c r="AD173" s="40"/>
      <c r="AE173" s="40"/>
      <c r="AR173" s="259" t="s">
        <v>212</v>
      </c>
      <c r="AT173" s="259" t="s">
        <v>175</v>
      </c>
      <c r="AU173" s="259" t="s">
        <v>92</v>
      </c>
      <c r="AY173" s="15" t="s">
        <v>149</v>
      </c>
      <c r="BE173" s="146">
        <f>IF(O173="základní",K173,0)</f>
        <v>0</v>
      </c>
      <c r="BF173" s="146">
        <f>IF(O173="snížená",K173,0)</f>
        <v>0</v>
      </c>
      <c r="BG173" s="146">
        <f>IF(O173="zákl. přenesená",K173,0)</f>
        <v>0</v>
      </c>
      <c r="BH173" s="146">
        <f>IF(O173="sníž. přenesená",K173,0)</f>
        <v>0</v>
      </c>
      <c r="BI173" s="146">
        <f>IF(O173="nulová",K173,0)</f>
        <v>0</v>
      </c>
      <c r="BJ173" s="15" t="s">
        <v>90</v>
      </c>
      <c r="BK173" s="146">
        <f>ROUND(P173*H173,2)</f>
        <v>0</v>
      </c>
      <c r="BL173" s="15" t="s">
        <v>207</v>
      </c>
      <c r="BM173" s="259" t="s">
        <v>305</v>
      </c>
    </row>
    <row r="174" s="2" customFormat="1">
      <c r="A174" s="40"/>
      <c r="B174" s="41"/>
      <c r="C174" s="260" t="s">
        <v>306</v>
      </c>
      <c r="D174" s="260" t="s">
        <v>175</v>
      </c>
      <c r="E174" s="261" t="s">
        <v>307</v>
      </c>
      <c r="F174" s="262" t="s">
        <v>308</v>
      </c>
      <c r="G174" s="263" t="s">
        <v>172</v>
      </c>
      <c r="H174" s="264">
        <v>38.5</v>
      </c>
      <c r="I174" s="265"/>
      <c r="J174" s="266"/>
      <c r="K174" s="267">
        <f>ROUND(P174*H174,2)</f>
        <v>0</v>
      </c>
      <c r="L174" s="262" t="s">
        <v>156</v>
      </c>
      <c r="M174" s="268"/>
      <c r="N174" s="269" t="s">
        <v>1</v>
      </c>
      <c r="O174" s="255" t="s">
        <v>45</v>
      </c>
      <c r="P174" s="256">
        <f>I174+J174</f>
        <v>0</v>
      </c>
      <c r="Q174" s="256">
        <f>ROUND(I174*H174,2)</f>
        <v>0</v>
      </c>
      <c r="R174" s="256">
        <f>ROUND(J174*H174,2)</f>
        <v>0</v>
      </c>
      <c r="S174" s="93"/>
      <c r="T174" s="257">
        <f>S174*H174</f>
        <v>0</v>
      </c>
      <c r="U174" s="257">
        <v>0.00040999999999999999</v>
      </c>
      <c r="V174" s="257">
        <f>U174*H174</f>
        <v>0.015785</v>
      </c>
      <c r="W174" s="257">
        <v>0</v>
      </c>
      <c r="X174" s="258">
        <f>W174*H174</f>
        <v>0</v>
      </c>
      <c r="Y174" s="40"/>
      <c r="Z174" s="40"/>
      <c r="AA174" s="40"/>
      <c r="AB174" s="40"/>
      <c r="AC174" s="40"/>
      <c r="AD174" s="40"/>
      <c r="AE174" s="40"/>
      <c r="AR174" s="259" t="s">
        <v>212</v>
      </c>
      <c r="AT174" s="259" t="s">
        <v>175</v>
      </c>
      <c r="AU174" s="259" t="s">
        <v>92</v>
      </c>
      <c r="AY174" s="15" t="s">
        <v>149</v>
      </c>
      <c r="BE174" s="146">
        <f>IF(O174="základní",K174,0)</f>
        <v>0</v>
      </c>
      <c r="BF174" s="146">
        <f>IF(O174="snížená",K174,0)</f>
        <v>0</v>
      </c>
      <c r="BG174" s="146">
        <f>IF(O174="zákl. přenesená",K174,0)</f>
        <v>0</v>
      </c>
      <c r="BH174" s="146">
        <f>IF(O174="sníž. přenesená",K174,0)</f>
        <v>0</v>
      </c>
      <c r="BI174" s="146">
        <f>IF(O174="nulová",K174,0)</f>
        <v>0</v>
      </c>
      <c r="BJ174" s="15" t="s">
        <v>90</v>
      </c>
      <c r="BK174" s="146">
        <f>ROUND(P174*H174,2)</f>
        <v>0</v>
      </c>
      <c r="BL174" s="15" t="s">
        <v>207</v>
      </c>
      <c r="BM174" s="259" t="s">
        <v>309</v>
      </c>
    </row>
    <row r="175" s="13" customFormat="1">
      <c r="A175" s="13"/>
      <c r="B175" s="270"/>
      <c r="C175" s="271"/>
      <c r="D175" s="272" t="s">
        <v>194</v>
      </c>
      <c r="E175" s="271"/>
      <c r="F175" s="273" t="s">
        <v>310</v>
      </c>
      <c r="G175" s="271"/>
      <c r="H175" s="274">
        <v>38.5</v>
      </c>
      <c r="I175" s="275"/>
      <c r="J175" s="275"/>
      <c r="K175" s="271"/>
      <c r="L175" s="271"/>
      <c r="M175" s="276"/>
      <c r="N175" s="277"/>
      <c r="O175" s="278"/>
      <c r="P175" s="278"/>
      <c r="Q175" s="278"/>
      <c r="R175" s="278"/>
      <c r="S175" s="278"/>
      <c r="T175" s="278"/>
      <c r="U175" s="278"/>
      <c r="V175" s="278"/>
      <c r="W175" s="278"/>
      <c r="X175" s="279"/>
      <c r="Y175" s="13"/>
      <c r="Z175" s="13"/>
      <c r="AA175" s="13"/>
      <c r="AB175" s="13"/>
      <c r="AC175" s="13"/>
      <c r="AD175" s="13"/>
      <c r="AE175" s="13"/>
      <c r="AT175" s="280" t="s">
        <v>194</v>
      </c>
      <c r="AU175" s="280" t="s">
        <v>92</v>
      </c>
      <c r="AV175" s="13" t="s">
        <v>92</v>
      </c>
      <c r="AW175" s="13" t="s">
        <v>4</v>
      </c>
      <c r="AX175" s="13" t="s">
        <v>90</v>
      </c>
      <c r="AY175" s="280" t="s">
        <v>149</v>
      </c>
    </row>
    <row r="176" s="2" customFormat="1">
      <c r="A176" s="40"/>
      <c r="B176" s="41"/>
      <c r="C176" s="260" t="s">
        <v>311</v>
      </c>
      <c r="D176" s="260" t="s">
        <v>175</v>
      </c>
      <c r="E176" s="261" t="s">
        <v>312</v>
      </c>
      <c r="F176" s="262" t="s">
        <v>313</v>
      </c>
      <c r="G176" s="263" t="s">
        <v>172</v>
      </c>
      <c r="H176" s="264">
        <v>16.5</v>
      </c>
      <c r="I176" s="265"/>
      <c r="J176" s="266"/>
      <c r="K176" s="267">
        <f>ROUND(P176*H176,2)</f>
        <v>0</v>
      </c>
      <c r="L176" s="262" t="s">
        <v>156</v>
      </c>
      <c r="M176" s="268"/>
      <c r="N176" s="269" t="s">
        <v>1</v>
      </c>
      <c r="O176" s="255" t="s">
        <v>45</v>
      </c>
      <c r="P176" s="256">
        <f>I176+J176</f>
        <v>0</v>
      </c>
      <c r="Q176" s="256">
        <f>ROUND(I176*H176,2)</f>
        <v>0</v>
      </c>
      <c r="R176" s="256">
        <f>ROUND(J176*H176,2)</f>
        <v>0</v>
      </c>
      <c r="S176" s="93"/>
      <c r="T176" s="257">
        <f>S176*H176</f>
        <v>0</v>
      </c>
      <c r="U176" s="257">
        <v>0.00055000000000000003</v>
      </c>
      <c r="V176" s="257">
        <f>U176*H176</f>
        <v>0.0090749999999999997</v>
      </c>
      <c r="W176" s="257">
        <v>0</v>
      </c>
      <c r="X176" s="258">
        <f>W176*H176</f>
        <v>0</v>
      </c>
      <c r="Y176" s="40"/>
      <c r="Z176" s="40"/>
      <c r="AA176" s="40"/>
      <c r="AB176" s="40"/>
      <c r="AC176" s="40"/>
      <c r="AD176" s="40"/>
      <c r="AE176" s="40"/>
      <c r="AR176" s="259" t="s">
        <v>212</v>
      </c>
      <c r="AT176" s="259" t="s">
        <v>175</v>
      </c>
      <c r="AU176" s="259" t="s">
        <v>92</v>
      </c>
      <c r="AY176" s="15" t="s">
        <v>149</v>
      </c>
      <c r="BE176" s="146">
        <f>IF(O176="základní",K176,0)</f>
        <v>0</v>
      </c>
      <c r="BF176" s="146">
        <f>IF(O176="snížená",K176,0)</f>
        <v>0</v>
      </c>
      <c r="BG176" s="146">
        <f>IF(O176="zákl. přenesená",K176,0)</f>
        <v>0</v>
      </c>
      <c r="BH176" s="146">
        <f>IF(O176="sníž. přenesená",K176,0)</f>
        <v>0</v>
      </c>
      <c r="BI176" s="146">
        <f>IF(O176="nulová",K176,0)</f>
        <v>0</v>
      </c>
      <c r="BJ176" s="15" t="s">
        <v>90</v>
      </c>
      <c r="BK176" s="146">
        <f>ROUND(P176*H176,2)</f>
        <v>0</v>
      </c>
      <c r="BL176" s="15" t="s">
        <v>207</v>
      </c>
      <c r="BM176" s="259" t="s">
        <v>314</v>
      </c>
    </row>
    <row r="177" s="13" customFormat="1">
      <c r="A177" s="13"/>
      <c r="B177" s="270"/>
      <c r="C177" s="271"/>
      <c r="D177" s="272" t="s">
        <v>194</v>
      </c>
      <c r="E177" s="271"/>
      <c r="F177" s="273" t="s">
        <v>315</v>
      </c>
      <c r="G177" s="271"/>
      <c r="H177" s="274">
        <v>16.5</v>
      </c>
      <c r="I177" s="275"/>
      <c r="J177" s="275"/>
      <c r="K177" s="271"/>
      <c r="L177" s="271"/>
      <c r="M177" s="276"/>
      <c r="N177" s="277"/>
      <c r="O177" s="278"/>
      <c r="P177" s="278"/>
      <c r="Q177" s="278"/>
      <c r="R177" s="278"/>
      <c r="S177" s="278"/>
      <c r="T177" s="278"/>
      <c r="U177" s="278"/>
      <c r="V177" s="278"/>
      <c r="W177" s="278"/>
      <c r="X177" s="279"/>
      <c r="Y177" s="13"/>
      <c r="Z177" s="13"/>
      <c r="AA177" s="13"/>
      <c r="AB177" s="13"/>
      <c r="AC177" s="13"/>
      <c r="AD177" s="13"/>
      <c r="AE177" s="13"/>
      <c r="AT177" s="280" t="s">
        <v>194</v>
      </c>
      <c r="AU177" s="280" t="s">
        <v>92</v>
      </c>
      <c r="AV177" s="13" t="s">
        <v>92</v>
      </c>
      <c r="AW177" s="13" t="s">
        <v>4</v>
      </c>
      <c r="AX177" s="13" t="s">
        <v>90</v>
      </c>
      <c r="AY177" s="280" t="s">
        <v>149</v>
      </c>
    </row>
    <row r="178" s="2" customFormat="1">
      <c r="A178" s="40"/>
      <c r="B178" s="41"/>
      <c r="C178" s="260" t="s">
        <v>316</v>
      </c>
      <c r="D178" s="260" t="s">
        <v>175</v>
      </c>
      <c r="E178" s="261" t="s">
        <v>317</v>
      </c>
      <c r="F178" s="262" t="s">
        <v>318</v>
      </c>
      <c r="G178" s="263" t="s">
        <v>172</v>
      </c>
      <c r="H178" s="264">
        <v>70</v>
      </c>
      <c r="I178" s="265"/>
      <c r="J178" s="266"/>
      <c r="K178" s="267">
        <f>ROUND(P178*H178,2)</f>
        <v>0</v>
      </c>
      <c r="L178" s="262" t="s">
        <v>156</v>
      </c>
      <c r="M178" s="268"/>
      <c r="N178" s="269" t="s">
        <v>1</v>
      </c>
      <c r="O178" s="255" t="s">
        <v>45</v>
      </c>
      <c r="P178" s="256">
        <f>I178+J178</f>
        <v>0</v>
      </c>
      <c r="Q178" s="256">
        <f>ROUND(I178*H178,2)</f>
        <v>0</v>
      </c>
      <c r="R178" s="256">
        <f>ROUND(J178*H178,2)</f>
        <v>0</v>
      </c>
      <c r="S178" s="93"/>
      <c r="T178" s="257">
        <f>S178*H178</f>
        <v>0</v>
      </c>
      <c r="U178" s="257">
        <v>0.00098999999999999999</v>
      </c>
      <c r="V178" s="257">
        <f>U178*H178</f>
        <v>0.0693</v>
      </c>
      <c r="W178" s="257">
        <v>0</v>
      </c>
      <c r="X178" s="258">
        <f>W178*H178</f>
        <v>0</v>
      </c>
      <c r="Y178" s="40"/>
      <c r="Z178" s="40"/>
      <c r="AA178" s="40"/>
      <c r="AB178" s="40"/>
      <c r="AC178" s="40"/>
      <c r="AD178" s="40"/>
      <c r="AE178" s="40"/>
      <c r="AR178" s="259" t="s">
        <v>212</v>
      </c>
      <c r="AT178" s="259" t="s">
        <v>175</v>
      </c>
      <c r="AU178" s="259" t="s">
        <v>92</v>
      </c>
      <c r="AY178" s="15" t="s">
        <v>149</v>
      </c>
      <c r="BE178" s="146">
        <f>IF(O178="základní",K178,0)</f>
        <v>0</v>
      </c>
      <c r="BF178" s="146">
        <f>IF(O178="snížená",K178,0)</f>
        <v>0</v>
      </c>
      <c r="BG178" s="146">
        <f>IF(O178="zákl. přenesená",K178,0)</f>
        <v>0</v>
      </c>
      <c r="BH178" s="146">
        <f>IF(O178="sníž. přenesená",K178,0)</f>
        <v>0</v>
      </c>
      <c r="BI178" s="146">
        <f>IF(O178="nulová",K178,0)</f>
        <v>0</v>
      </c>
      <c r="BJ178" s="15" t="s">
        <v>90</v>
      </c>
      <c r="BK178" s="146">
        <f>ROUND(P178*H178,2)</f>
        <v>0</v>
      </c>
      <c r="BL178" s="15" t="s">
        <v>207</v>
      </c>
      <c r="BM178" s="259" t="s">
        <v>319</v>
      </c>
    </row>
    <row r="179" s="2" customFormat="1" ht="44.25" customHeight="1">
      <c r="A179" s="40"/>
      <c r="B179" s="41"/>
      <c r="C179" s="247" t="s">
        <v>320</v>
      </c>
      <c r="D179" s="247" t="s">
        <v>152</v>
      </c>
      <c r="E179" s="248" t="s">
        <v>321</v>
      </c>
      <c r="F179" s="249" t="s">
        <v>322</v>
      </c>
      <c r="G179" s="250" t="s">
        <v>172</v>
      </c>
      <c r="H179" s="251">
        <v>30</v>
      </c>
      <c r="I179" s="252"/>
      <c r="J179" s="252"/>
      <c r="K179" s="253">
        <f>ROUND(P179*H179,2)</f>
        <v>0</v>
      </c>
      <c r="L179" s="249" t="s">
        <v>156</v>
      </c>
      <c r="M179" s="43"/>
      <c r="N179" s="254" t="s">
        <v>1</v>
      </c>
      <c r="O179" s="255" t="s">
        <v>45</v>
      </c>
      <c r="P179" s="256">
        <f>I179+J179</f>
        <v>0</v>
      </c>
      <c r="Q179" s="256">
        <f>ROUND(I179*H179,2)</f>
        <v>0</v>
      </c>
      <c r="R179" s="256">
        <f>ROUND(J179*H179,2)</f>
        <v>0</v>
      </c>
      <c r="S179" s="93"/>
      <c r="T179" s="257">
        <f>S179*H179</f>
        <v>0</v>
      </c>
      <c r="U179" s="257">
        <v>0</v>
      </c>
      <c r="V179" s="257">
        <f>U179*H179</f>
        <v>0</v>
      </c>
      <c r="W179" s="257">
        <v>0</v>
      </c>
      <c r="X179" s="258">
        <f>W179*H179</f>
        <v>0</v>
      </c>
      <c r="Y179" s="40"/>
      <c r="Z179" s="40"/>
      <c r="AA179" s="40"/>
      <c r="AB179" s="40"/>
      <c r="AC179" s="40"/>
      <c r="AD179" s="40"/>
      <c r="AE179" s="40"/>
      <c r="AR179" s="259" t="s">
        <v>207</v>
      </c>
      <c r="AT179" s="259" t="s">
        <v>152</v>
      </c>
      <c r="AU179" s="259" t="s">
        <v>92</v>
      </c>
      <c r="AY179" s="15" t="s">
        <v>149</v>
      </c>
      <c r="BE179" s="146">
        <f>IF(O179="základní",K179,0)</f>
        <v>0</v>
      </c>
      <c r="BF179" s="146">
        <f>IF(O179="snížená",K179,0)</f>
        <v>0</v>
      </c>
      <c r="BG179" s="146">
        <f>IF(O179="zákl. přenesená",K179,0)</f>
        <v>0</v>
      </c>
      <c r="BH179" s="146">
        <f>IF(O179="sníž. přenesená",K179,0)</f>
        <v>0</v>
      </c>
      <c r="BI179" s="146">
        <f>IF(O179="nulová",K179,0)</f>
        <v>0</v>
      </c>
      <c r="BJ179" s="15" t="s">
        <v>90</v>
      </c>
      <c r="BK179" s="146">
        <f>ROUND(P179*H179,2)</f>
        <v>0</v>
      </c>
      <c r="BL179" s="15" t="s">
        <v>207</v>
      </c>
      <c r="BM179" s="259" t="s">
        <v>323</v>
      </c>
    </row>
    <row r="180" s="2" customFormat="1" ht="16.5" customHeight="1">
      <c r="A180" s="40"/>
      <c r="B180" s="41"/>
      <c r="C180" s="260" t="s">
        <v>324</v>
      </c>
      <c r="D180" s="260" t="s">
        <v>175</v>
      </c>
      <c r="E180" s="261" t="s">
        <v>325</v>
      </c>
      <c r="F180" s="262" t="s">
        <v>326</v>
      </c>
      <c r="G180" s="263" t="s">
        <v>172</v>
      </c>
      <c r="H180" s="264">
        <v>33</v>
      </c>
      <c r="I180" s="265"/>
      <c r="J180" s="266"/>
      <c r="K180" s="267">
        <f>ROUND(P180*H180,2)</f>
        <v>0</v>
      </c>
      <c r="L180" s="262" t="s">
        <v>1</v>
      </c>
      <c r="M180" s="268"/>
      <c r="N180" s="269" t="s">
        <v>1</v>
      </c>
      <c r="O180" s="255" t="s">
        <v>45</v>
      </c>
      <c r="P180" s="256">
        <f>I180+J180</f>
        <v>0</v>
      </c>
      <c r="Q180" s="256">
        <f>ROUND(I180*H180,2)</f>
        <v>0</v>
      </c>
      <c r="R180" s="256">
        <f>ROUND(J180*H180,2)</f>
        <v>0</v>
      </c>
      <c r="S180" s="93"/>
      <c r="T180" s="257">
        <f>S180*H180</f>
        <v>0</v>
      </c>
      <c r="U180" s="257">
        <v>0</v>
      </c>
      <c r="V180" s="257">
        <f>U180*H180</f>
        <v>0</v>
      </c>
      <c r="W180" s="257">
        <v>0</v>
      </c>
      <c r="X180" s="258">
        <f>W180*H180</f>
        <v>0</v>
      </c>
      <c r="Y180" s="40"/>
      <c r="Z180" s="40"/>
      <c r="AA180" s="40"/>
      <c r="AB180" s="40"/>
      <c r="AC180" s="40"/>
      <c r="AD180" s="40"/>
      <c r="AE180" s="40"/>
      <c r="AR180" s="259" t="s">
        <v>212</v>
      </c>
      <c r="AT180" s="259" t="s">
        <v>175</v>
      </c>
      <c r="AU180" s="259" t="s">
        <v>92</v>
      </c>
      <c r="AY180" s="15" t="s">
        <v>149</v>
      </c>
      <c r="BE180" s="146">
        <f>IF(O180="základní",K180,0)</f>
        <v>0</v>
      </c>
      <c r="BF180" s="146">
        <f>IF(O180="snížená",K180,0)</f>
        <v>0</v>
      </c>
      <c r="BG180" s="146">
        <f>IF(O180="zákl. přenesená",K180,0)</f>
        <v>0</v>
      </c>
      <c r="BH180" s="146">
        <f>IF(O180="sníž. přenesená",K180,0)</f>
        <v>0</v>
      </c>
      <c r="BI180" s="146">
        <f>IF(O180="nulová",K180,0)</f>
        <v>0</v>
      </c>
      <c r="BJ180" s="15" t="s">
        <v>90</v>
      </c>
      <c r="BK180" s="146">
        <f>ROUND(P180*H180,2)</f>
        <v>0</v>
      </c>
      <c r="BL180" s="15" t="s">
        <v>207</v>
      </c>
      <c r="BM180" s="259" t="s">
        <v>327</v>
      </c>
    </row>
    <row r="181" s="13" customFormat="1">
      <c r="A181" s="13"/>
      <c r="B181" s="270"/>
      <c r="C181" s="271"/>
      <c r="D181" s="272" t="s">
        <v>194</v>
      </c>
      <c r="E181" s="271"/>
      <c r="F181" s="273" t="s">
        <v>328</v>
      </c>
      <c r="G181" s="271"/>
      <c r="H181" s="274">
        <v>33</v>
      </c>
      <c r="I181" s="275"/>
      <c r="J181" s="275"/>
      <c r="K181" s="271"/>
      <c r="L181" s="271"/>
      <c r="M181" s="276"/>
      <c r="N181" s="277"/>
      <c r="O181" s="278"/>
      <c r="P181" s="278"/>
      <c r="Q181" s="278"/>
      <c r="R181" s="278"/>
      <c r="S181" s="278"/>
      <c r="T181" s="278"/>
      <c r="U181" s="278"/>
      <c r="V181" s="278"/>
      <c r="W181" s="278"/>
      <c r="X181" s="279"/>
      <c r="Y181" s="13"/>
      <c r="Z181" s="13"/>
      <c r="AA181" s="13"/>
      <c r="AB181" s="13"/>
      <c r="AC181" s="13"/>
      <c r="AD181" s="13"/>
      <c r="AE181" s="13"/>
      <c r="AT181" s="280" t="s">
        <v>194</v>
      </c>
      <c r="AU181" s="280" t="s">
        <v>92</v>
      </c>
      <c r="AV181" s="13" t="s">
        <v>92</v>
      </c>
      <c r="AW181" s="13" t="s">
        <v>4</v>
      </c>
      <c r="AX181" s="13" t="s">
        <v>90</v>
      </c>
      <c r="AY181" s="280" t="s">
        <v>149</v>
      </c>
    </row>
    <row r="182" s="2" customFormat="1" ht="44.25" customHeight="1">
      <c r="A182" s="40"/>
      <c r="B182" s="41"/>
      <c r="C182" s="247" t="s">
        <v>329</v>
      </c>
      <c r="D182" s="247" t="s">
        <v>152</v>
      </c>
      <c r="E182" s="248" t="s">
        <v>330</v>
      </c>
      <c r="F182" s="249" t="s">
        <v>331</v>
      </c>
      <c r="G182" s="250" t="s">
        <v>172</v>
      </c>
      <c r="H182" s="251">
        <v>400</v>
      </c>
      <c r="I182" s="252"/>
      <c r="J182" s="252"/>
      <c r="K182" s="253">
        <f>ROUND(P182*H182,2)</f>
        <v>0</v>
      </c>
      <c r="L182" s="249" t="s">
        <v>156</v>
      </c>
      <c r="M182" s="43"/>
      <c r="N182" s="254" t="s">
        <v>1</v>
      </c>
      <c r="O182" s="255" t="s">
        <v>45</v>
      </c>
      <c r="P182" s="256">
        <f>I182+J182</f>
        <v>0</v>
      </c>
      <c r="Q182" s="256">
        <f>ROUND(I182*H182,2)</f>
        <v>0</v>
      </c>
      <c r="R182" s="256">
        <f>ROUND(J182*H182,2)</f>
        <v>0</v>
      </c>
      <c r="S182" s="93"/>
      <c r="T182" s="257">
        <f>S182*H182</f>
        <v>0</v>
      </c>
      <c r="U182" s="257">
        <v>0</v>
      </c>
      <c r="V182" s="257">
        <f>U182*H182</f>
        <v>0</v>
      </c>
      <c r="W182" s="257">
        <v>0</v>
      </c>
      <c r="X182" s="258">
        <f>W182*H182</f>
        <v>0</v>
      </c>
      <c r="Y182" s="40"/>
      <c r="Z182" s="40"/>
      <c r="AA182" s="40"/>
      <c r="AB182" s="40"/>
      <c r="AC182" s="40"/>
      <c r="AD182" s="40"/>
      <c r="AE182" s="40"/>
      <c r="AR182" s="259" t="s">
        <v>207</v>
      </c>
      <c r="AT182" s="259" t="s">
        <v>152</v>
      </c>
      <c r="AU182" s="259" t="s">
        <v>92</v>
      </c>
      <c r="AY182" s="15" t="s">
        <v>149</v>
      </c>
      <c r="BE182" s="146">
        <f>IF(O182="základní",K182,0)</f>
        <v>0</v>
      </c>
      <c r="BF182" s="146">
        <f>IF(O182="snížená",K182,0)</f>
        <v>0</v>
      </c>
      <c r="BG182" s="146">
        <f>IF(O182="zákl. přenesená",K182,0)</f>
        <v>0</v>
      </c>
      <c r="BH182" s="146">
        <f>IF(O182="sníž. přenesená",K182,0)</f>
        <v>0</v>
      </c>
      <c r="BI182" s="146">
        <f>IF(O182="nulová",K182,0)</f>
        <v>0</v>
      </c>
      <c r="BJ182" s="15" t="s">
        <v>90</v>
      </c>
      <c r="BK182" s="146">
        <f>ROUND(P182*H182,2)</f>
        <v>0</v>
      </c>
      <c r="BL182" s="15" t="s">
        <v>207</v>
      </c>
      <c r="BM182" s="259" t="s">
        <v>332</v>
      </c>
    </row>
    <row r="183" s="2" customFormat="1">
      <c r="A183" s="40"/>
      <c r="B183" s="41"/>
      <c r="C183" s="260" t="s">
        <v>333</v>
      </c>
      <c r="D183" s="260" t="s">
        <v>175</v>
      </c>
      <c r="E183" s="261" t="s">
        <v>334</v>
      </c>
      <c r="F183" s="262" t="s">
        <v>335</v>
      </c>
      <c r="G183" s="263" t="s">
        <v>172</v>
      </c>
      <c r="H183" s="264">
        <v>230</v>
      </c>
      <c r="I183" s="265"/>
      <c r="J183" s="266"/>
      <c r="K183" s="267">
        <f>ROUND(P183*H183,2)</f>
        <v>0</v>
      </c>
      <c r="L183" s="262" t="s">
        <v>156</v>
      </c>
      <c r="M183" s="268"/>
      <c r="N183" s="269" t="s">
        <v>1</v>
      </c>
      <c r="O183" s="255" t="s">
        <v>45</v>
      </c>
      <c r="P183" s="256">
        <f>I183+J183</f>
        <v>0</v>
      </c>
      <c r="Q183" s="256">
        <f>ROUND(I183*H183,2)</f>
        <v>0</v>
      </c>
      <c r="R183" s="256">
        <f>ROUND(J183*H183,2)</f>
        <v>0</v>
      </c>
      <c r="S183" s="93"/>
      <c r="T183" s="257">
        <f>S183*H183</f>
        <v>0</v>
      </c>
      <c r="U183" s="257">
        <v>0.00012</v>
      </c>
      <c r="V183" s="257">
        <f>U183*H183</f>
        <v>0.0276</v>
      </c>
      <c r="W183" s="257">
        <v>0</v>
      </c>
      <c r="X183" s="258">
        <f>W183*H183</f>
        <v>0</v>
      </c>
      <c r="Y183" s="40"/>
      <c r="Z183" s="40"/>
      <c r="AA183" s="40"/>
      <c r="AB183" s="40"/>
      <c r="AC183" s="40"/>
      <c r="AD183" s="40"/>
      <c r="AE183" s="40"/>
      <c r="AR183" s="259" t="s">
        <v>212</v>
      </c>
      <c r="AT183" s="259" t="s">
        <v>175</v>
      </c>
      <c r="AU183" s="259" t="s">
        <v>92</v>
      </c>
      <c r="AY183" s="15" t="s">
        <v>149</v>
      </c>
      <c r="BE183" s="146">
        <f>IF(O183="základní",K183,0)</f>
        <v>0</v>
      </c>
      <c r="BF183" s="146">
        <f>IF(O183="snížená",K183,0)</f>
        <v>0</v>
      </c>
      <c r="BG183" s="146">
        <f>IF(O183="zákl. přenesená",K183,0)</f>
        <v>0</v>
      </c>
      <c r="BH183" s="146">
        <f>IF(O183="sníž. přenesená",K183,0)</f>
        <v>0</v>
      </c>
      <c r="BI183" s="146">
        <f>IF(O183="nulová",K183,0)</f>
        <v>0</v>
      </c>
      <c r="BJ183" s="15" t="s">
        <v>90</v>
      </c>
      <c r="BK183" s="146">
        <f>ROUND(P183*H183,2)</f>
        <v>0</v>
      </c>
      <c r="BL183" s="15" t="s">
        <v>207</v>
      </c>
      <c r="BM183" s="259" t="s">
        <v>336</v>
      </c>
    </row>
    <row r="184" s="13" customFormat="1">
      <c r="A184" s="13"/>
      <c r="B184" s="270"/>
      <c r="C184" s="271"/>
      <c r="D184" s="272" t="s">
        <v>194</v>
      </c>
      <c r="E184" s="271"/>
      <c r="F184" s="273" t="s">
        <v>337</v>
      </c>
      <c r="G184" s="271"/>
      <c r="H184" s="274">
        <v>230</v>
      </c>
      <c r="I184" s="275"/>
      <c r="J184" s="275"/>
      <c r="K184" s="271"/>
      <c r="L184" s="271"/>
      <c r="M184" s="276"/>
      <c r="N184" s="277"/>
      <c r="O184" s="278"/>
      <c r="P184" s="278"/>
      <c r="Q184" s="278"/>
      <c r="R184" s="278"/>
      <c r="S184" s="278"/>
      <c r="T184" s="278"/>
      <c r="U184" s="278"/>
      <c r="V184" s="278"/>
      <c r="W184" s="278"/>
      <c r="X184" s="279"/>
      <c r="Y184" s="13"/>
      <c r="Z184" s="13"/>
      <c r="AA184" s="13"/>
      <c r="AB184" s="13"/>
      <c r="AC184" s="13"/>
      <c r="AD184" s="13"/>
      <c r="AE184" s="13"/>
      <c r="AT184" s="280" t="s">
        <v>194</v>
      </c>
      <c r="AU184" s="280" t="s">
        <v>92</v>
      </c>
      <c r="AV184" s="13" t="s">
        <v>92</v>
      </c>
      <c r="AW184" s="13" t="s">
        <v>4</v>
      </c>
      <c r="AX184" s="13" t="s">
        <v>90</v>
      </c>
      <c r="AY184" s="280" t="s">
        <v>149</v>
      </c>
    </row>
    <row r="185" s="2" customFormat="1">
      <c r="A185" s="40"/>
      <c r="B185" s="41"/>
      <c r="C185" s="260" t="s">
        <v>338</v>
      </c>
      <c r="D185" s="260" t="s">
        <v>175</v>
      </c>
      <c r="E185" s="261" t="s">
        <v>339</v>
      </c>
      <c r="F185" s="262" t="s">
        <v>340</v>
      </c>
      <c r="G185" s="263" t="s">
        <v>172</v>
      </c>
      <c r="H185" s="264">
        <v>230</v>
      </c>
      <c r="I185" s="265"/>
      <c r="J185" s="266"/>
      <c r="K185" s="267">
        <f>ROUND(P185*H185,2)</f>
        <v>0</v>
      </c>
      <c r="L185" s="262" t="s">
        <v>156</v>
      </c>
      <c r="M185" s="268"/>
      <c r="N185" s="269" t="s">
        <v>1</v>
      </c>
      <c r="O185" s="255" t="s">
        <v>45</v>
      </c>
      <c r="P185" s="256">
        <f>I185+J185</f>
        <v>0</v>
      </c>
      <c r="Q185" s="256">
        <f>ROUND(I185*H185,2)</f>
        <v>0</v>
      </c>
      <c r="R185" s="256">
        <f>ROUND(J185*H185,2)</f>
        <v>0</v>
      </c>
      <c r="S185" s="93"/>
      <c r="T185" s="257">
        <f>S185*H185</f>
        <v>0</v>
      </c>
      <c r="U185" s="257">
        <v>0.00017000000000000001</v>
      </c>
      <c r="V185" s="257">
        <f>U185*H185</f>
        <v>0.039100000000000003</v>
      </c>
      <c r="W185" s="257">
        <v>0</v>
      </c>
      <c r="X185" s="258">
        <f>W185*H185</f>
        <v>0</v>
      </c>
      <c r="Y185" s="40"/>
      <c r="Z185" s="40"/>
      <c r="AA185" s="40"/>
      <c r="AB185" s="40"/>
      <c r="AC185" s="40"/>
      <c r="AD185" s="40"/>
      <c r="AE185" s="40"/>
      <c r="AR185" s="259" t="s">
        <v>212</v>
      </c>
      <c r="AT185" s="259" t="s">
        <v>175</v>
      </c>
      <c r="AU185" s="259" t="s">
        <v>92</v>
      </c>
      <c r="AY185" s="15" t="s">
        <v>149</v>
      </c>
      <c r="BE185" s="146">
        <f>IF(O185="základní",K185,0)</f>
        <v>0</v>
      </c>
      <c r="BF185" s="146">
        <f>IF(O185="snížená",K185,0)</f>
        <v>0</v>
      </c>
      <c r="BG185" s="146">
        <f>IF(O185="zákl. přenesená",K185,0)</f>
        <v>0</v>
      </c>
      <c r="BH185" s="146">
        <f>IF(O185="sníž. přenesená",K185,0)</f>
        <v>0</v>
      </c>
      <c r="BI185" s="146">
        <f>IF(O185="nulová",K185,0)</f>
        <v>0</v>
      </c>
      <c r="BJ185" s="15" t="s">
        <v>90</v>
      </c>
      <c r="BK185" s="146">
        <f>ROUND(P185*H185,2)</f>
        <v>0</v>
      </c>
      <c r="BL185" s="15" t="s">
        <v>207</v>
      </c>
      <c r="BM185" s="259" t="s">
        <v>341</v>
      </c>
    </row>
    <row r="186" s="13" customFormat="1">
      <c r="A186" s="13"/>
      <c r="B186" s="270"/>
      <c r="C186" s="271"/>
      <c r="D186" s="272" t="s">
        <v>194</v>
      </c>
      <c r="E186" s="271"/>
      <c r="F186" s="273" t="s">
        <v>337</v>
      </c>
      <c r="G186" s="271"/>
      <c r="H186" s="274">
        <v>230</v>
      </c>
      <c r="I186" s="275"/>
      <c r="J186" s="275"/>
      <c r="K186" s="271"/>
      <c r="L186" s="271"/>
      <c r="M186" s="276"/>
      <c r="N186" s="277"/>
      <c r="O186" s="278"/>
      <c r="P186" s="278"/>
      <c r="Q186" s="278"/>
      <c r="R186" s="278"/>
      <c r="S186" s="278"/>
      <c r="T186" s="278"/>
      <c r="U186" s="278"/>
      <c r="V186" s="278"/>
      <c r="W186" s="278"/>
      <c r="X186" s="279"/>
      <c r="Y186" s="13"/>
      <c r="Z186" s="13"/>
      <c r="AA186" s="13"/>
      <c r="AB186" s="13"/>
      <c r="AC186" s="13"/>
      <c r="AD186" s="13"/>
      <c r="AE186" s="13"/>
      <c r="AT186" s="280" t="s">
        <v>194</v>
      </c>
      <c r="AU186" s="280" t="s">
        <v>92</v>
      </c>
      <c r="AV186" s="13" t="s">
        <v>92</v>
      </c>
      <c r="AW186" s="13" t="s">
        <v>4</v>
      </c>
      <c r="AX186" s="13" t="s">
        <v>90</v>
      </c>
      <c r="AY186" s="280" t="s">
        <v>149</v>
      </c>
    </row>
    <row r="187" s="2" customFormat="1" ht="44.25" customHeight="1">
      <c r="A187" s="40"/>
      <c r="B187" s="41"/>
      <c r="C187" s="247" t="s">
        <v>342</v>
      </c>
      <c r="D187" s="247" t="s">
        <v>152</v>
      </c>
      <c r="E187" s="248" t="s">
        <v>343</v>
      </c>
      <c r="F187" s="249" t="s">
        <v>344</v>
      </c>
      <c r="G187" s="250" t="s">
        <v>172</v>
      </c>
      <c r="H187" s="251">
        <v>30</v>
      </c>
      <c r="I187" s="252"/>
      <c r="J187" s="252"/>
      <c r="K187" s="253">
        <f>ROUND(P187*H187,2)</f>
        <v>0</v>
      </c>
      <c r="L187" s="249" t="s">
        <v>156</v>
      </c>
      <c r="M187" s="43"/>
      <c r="N187" s="254" t="s">
        <v>1</v>
      </c>
      <c r="O187" s="255" t="s">
        <v>45</v>
      </c>
      <c r="P187" s="256">
        <f>I187+J187</f>
        <v>0</v>
      </c>
      <c r="Q187" s="256">
        <f>ROUND(I187*H187,2)</f>
        <v>0</v>
      </c>
      <c r="R187" s="256">
        <f>ROUND(J187*H187,2)</f>
        <v>0</v>
      </c>
      <c r="S187" s="93"/>
      <c r="T187" s="257">
        <f>S187*H187</f>
        <v>0</v>
      </c>
      <c r="U187" s="257">
        <v>0</v>
      </c>
      <c r="V187" s="257">
        <f>U187*H187</f>
        <v>0</v>
      </c>
      <c r="W187" s="257">
        <v>0</v>
      </c>
      <c r="X187" s="258">
        <f>W187*H187</f>
        <v>0</v>
      </c>
      <c r="Y187" s="40"/>
      <c r="Z187" s="40"/>
      <c r="AA187" s="40"/>
      <c r="AB187" s="40"/>
      <c r="AC187" s="40"/>
      <c r="AD187" s="40"/>
      <c r="AE187" s="40"/>
      <c r="AR187" s="259" t="s">
        <v>207</v>
      </c>
      <c r="AT187" s="259" t="s">
        <v>152</v>
      </c>
      <c r="AU187" s="259" t="s">
        <v>92</v>
      </c>
      <c r="AY187" s="15" t="s">
        <v>149</v>
      </c>
      <c r="BE187" s="146">
        <f>IF(O187="základní",K187,0)</f>
        <v>0</v>
      </c>
      <c r="BF187" s="146">
        <f>IF(O187="snížená",K187,0)</f>
        <v>0</v>
      </c>
      <c r="BG187" s="146">
        <f>IF(O187="zákl. přenesená",K187,0)</f>
        <v>0</v>
      </c>
      <c r="BH187" s="146">
        <f>IF(O187="sníž. přenesená",K187,0)</f>
        <v>0</v>
      </c>
      <c r="BI187" s="146">
        <f>IF(O187="nulová",K187,0)</f>
        <v>0</v>
      </c>
      <c r="BJ187" s="15" t="s">
        <v>90</v>
      </c>
      <c r="BK187" s="146">
        <f>ROUND(P187*H187,2)</f>
        <v>0</v>
      </c>
      <c r="BL187" s="15" t="s">
        <v>207</v>
      </c>
      <c r="BM187" s="259" t="s">
        <v>345</v>
      </c>
    </row>
    <row r="188" s="2" customFormat="1">
      <c r="A188" s="40"/>
      <c r="B188" s="41"/>
      <c r="C188" s="260" t="s">
        <v>346</v>
      </c>
      <c r="D188" s="260" t="s">
        <v>175</v>
      </c>
      <c r="E188" s="261" t="s">
        <v>347</v>
      </c>
      <c r="F188" s="262" t="s">
        <v>348</v>
      </c>
      <c r="G188" s="263" t="s">
        <v>172</v>
      </c>
      <c r="H188" s="264">
        <v>33</v>
      </c>
      <c r="I188" s="265"/>
      <c r="J188" s="266"/>
      <c r="K188" s="267">
        <f>ROUND(P188*H188,2)</f>
        <v>0</v>
      </c>
      <c r="L188" s="262" t="s">
        <v>156</v>
      </c>
      <c r="M188" s="268"/>
      <c r="N188" s="269" t="s">
        <v>1</v>
      </c>
      <c r="O188" s="255" t="s">
        <v>45</v>
      </c>
      <c r="P188" s="256">
        <f>I188+J188</f>
        <v>0</v>
      </c>
      <c r="Q188" s="256">
        <f>ROUND(I188*H188,2)</f>
        <v>0</v>
      </c>
      <c r="R188" s="256">
        <f>ROUND(J188*H188,2)</f>
        <v>0</v>
      </c>
      <c r="S188" s="93"/>
      <c r="T188" s="257">
        <f>S188*H188</f>
        <v>0</v>
      </c>
      <c r="U188" s="257">
        <v>0.00025000000000000001</v>
      </c>
      <c r="V188" s="257">
        <f>U188*H188</f>
        <v>0.0082500000000000004</v>
      </c>
      <c r="W188" s="257">
        <v>0</v>
      </c>
      <c r="X188" s="258">
        <f>W188*H188</f>
        <v>0</v>
      </c>
      <c r="Y188" s="40"/>
      <c r="Z188" s="40"/>
      <c r="AA188" s="40"/>
      <c r="AB188" s="40"/>
      <c r="AC188" s="40"/>
      <c r="AD188" s="40"/>
      <c r="AE188" s="40"/>
      <c r="AR188" s="259" t="s">
        <v>212</v>
      </c>
      <c r="AT188" s="259" t="s">
        <v>175</v>
      </c>
      <c r="AU188" s="259" t="s">
        <v>92</v>
      </c>
      <c r="AY188" s="15" t="s">
        <v>149</v>
      </c>
      <c r="BE188" s="146">
        <f>IF(O188="základní",K188,0)</f>
        <v>0</v>
      </c>
      <c r="BF188" s="146">
        <f>IF(O188="snížená",K188,0)</f>
        <v>0</v>
      </c>
      <c r="BG188" s="146">
        <f>IF(O188="zákl. přenesená",K188,0)</f>
        <v>0</v>
      </c>
      <c r="BH188" s="146">
        <f>IF(O188="sníž. přenesená",K188,0)</f>
        <v>0</v>
      </c>
      <c r="BI188" s="146">
        <f>IF(O188="nulová",K188,0)</f>
        <v>0</v>
      </c>
      <c r="BJ188" s="15" t="s">
        <v>90</v>
      </c>
      <c r="BK188" s="146">
        <f>ROUND(P188*H188,2)</f>
        <v>0</v>
      </c>
      <c r="BL188" s="15" t="s">
        <v>207</v>
      </c>
      <c r="BM188" s="259" t="s">
        <v>349</v>
      </c>
    </row>
    <row r="189" s="13" customFormat="1">
      <c r="A189" s="13"/>
      <c r="B189" s="270"/>
      <c r="C189" s="271"/>
      <c r="D189" s="272" t="s">
        <v>194</v>
      </c>
      <c r="E189" s="271"/>
      <c r="F189" s="273" t="s">
        <v>328</v>
      </c>
      <c r="G189" s="271"/>
      <c r="H189" s="274">
        <v>33</v>
      </c>
      <c r="I189" s="275"/>
      <c r="J189" s="275"/>
      <c r="K189" s="271"/>
      <c r="L189" s="271"/>
      <c r="M189" s="276"/>
      <c r="N189" s="277"/>
      <c r="O189" s="278"/>
      <c r="P189" s="278"/>
      <c r="Q189" s="278"/>
      <c r="R189" s="278"/>
      <c r="S189" s="278"/>
      <c r="T189" s="278"/>
      <c r="U189" s="278"/>
      <c r="V189" s="278"/>
      <c r="W189" s="278"/>
      <c r="X189" s="279"/>
      <c r="Y189" s="13"/>
      <c r="Z189" s="13"/>
      <c r="AA189" s="13"/>
      <c r="AB189" s="13"/>
      <c r="AC189" s="13"/>
      <c r="AD189" s="13"/>
      <c r="AE189" s="13"/>
      <c r="AT189" s="280" t="s">
        <v>194</v>
      </c>
      <c r="AU189" s="280" t="s">
        <v>92</v>
      </c>
      <c r="AV189" s="13" t="s">
        <v>92</v>
      </c>
      <c r="AW189" s="13" t="s">
        <v>4</v>
      </c>
      <c r="AX189" s="13" t="s">
        <v>90</v>
      </c>
      <c r="AY189" s="280" t="s">
        <v>149</v>
      </c>
    </row>
    <row r="190" s="2" customFormat="1" ht="44.25" customHeight="1">
      <c r="A190" s="40"/>
      <c r="B190" s="41"/>
      <c r="C190" s="247" t="s">
        <v>350</v>
      </c>
      <c r="D190" s="247" t="s">
        <v>152</v>
      </c>
      <c r="E190" s="248" t="s">
        <v>351</v>
      </c>
      <c r="F190" s="249" t="s">
        <v>352</v>
      </c>
      <c r="G190" s="250" t="s">
        <v>172</v>
      </c>
      <c r="H190" s="251">
        <v>50</v>
      </c>
      <c r="I190" s="252"/>
      <c r="J190" s="252"/>
      <c r="K190" s="253">
        <f>ROUND(P190*H190,2)</f>
        <v>0</v>
      </c>
      <c r="L190" s="249" t="s">
        <v>156</v>
      </c>
      <c r="M190" s="43"/>
      <c r="N190" s="254" t="s">
        <v>1</v>
      </c>
      <c r="O190" s="255" t="s">
        <v>45</v>
      </c>
      <c r="P190" s="256">
        <f>I190+J190</f>
        <v>0</v>
      </c>
      <c r="Q190" s="256">
        <f>ROUND(I190*H190,2)</f>
        <v>0</v>
      </c>
      <c r="R190" s="256">
        <f>ROUND(J190*H190,2)</f>
        <v>0</v>
      </c>
      <c r="S190" s="93"/>
      <c r="T190" s="257">
        <f>S190*H190</f>
        <v>0</v>
      </c>
      <c r="U190" s="257">
        <v>0</v>
      </c>
      <c r="V190" s="257">
        <f>U190*H190</f>
        <v>0</v>
      </c>
      <c r="W190" s="257">
        <v>0</v>
      </c>
      <c r="X190" s="258">
        <f>W190*H190</f>
        <v>0</v>
      </c>
      <c r="Y190" s="40"/>
      <c r="Z190" s="40"/>
      <c r="AA190" s="40"/>
      <c r="AB190" s="40"/>
      <c r="AC190" s="40"/>
      <c r="AD190" s="40"/>
      <c r="AE190" s="40"/>
      <c r="AR190" s="259" t="s">
        <v>207</v>
      </c>
      <c r="AT190" s="259" t="s">
        <v>152</v>
      </c>
      <c r="AU190" s="259" t="s">
        <v>92</v>
      </c>
      <c r="AY190" s="15" t="s">
        <v>149</v>
      </c>
      <c r="BE190" s="146">
        <f>IF(O190="základní",K190,0)</f>
        <v>0</v>
      </c>
      <c r="BF190" s="146">
        <f>IF(O190="snížená",K190,0)</f>
        <v>0</v>
      </c>
      <c r="BG190" s="146">
        <f>IF(O190="zákl. přenesená",K190,0)</f>
        <v>0</v>
      </c>
      <c r="BH190" s="146">
        <f>IF(O190="sníž. přenesená",K190,0)</f>
        <v>0</v>
      </c>
      <c r="BI190" s="146">
        <f>IF(O190="nulová",K190,0)</f>
        <v>0</v>
      </c>
      <c r="BJ190" s="15" t="s">
        <v>90</v>
      </c>
      <c r="BK190" s="146">
        <f>ROUND(P190*H190,2)</f>
        <v>0</v>
      </c>
      <c r="BL190" s="15" t="s">
        <v>207</v>
      </c>
      <c r="BM190" s="259" t="s">
        <v>353</v>
      </c>
    </row>
    <row r="191" s="2" customFormat="1">
      <c r="A191" s="40"/>
      <c r="B191" s="41"/>
      <c r="C191" s="260" t="s">
        <v>354</v>
      </c>
      <c r="D191" s="260" t="s">
        <v>175</v>
      </c>
      <c r="E191" s="261" t="s">
        <v>355</v>
      </c>
      <c r="F191" s="262" t="s">
        <v>356</v>
      </c>
      <c r="G191" s="263" t="s">
        <v>172</v>
      </c>
      <c r="H191" s="264">
        <v>55</v>
      </c>
      <c r="I191" s="265"/>
      <c r="J191" s="266"/>
      <c r="K191" s="267">
        <f>ROUND(P191*H191,2)</f>
        <v>0</v>
      </c>
      <c r="L191" s="262" t="s">
        <v>156</v>
      </c>
      <c r="M191" s="268"/>
      <c r="N191" s="269" t="s">
        <v>1</v>
      </c>
      <c r="O191" s="255" t="s">
        <v>45</v>
      </c>
      <c r="P191" s="256">
        <f>I191+J191</f>
        <v>0</v>
      </c>
      <c r="Q191" s="256">
        <f>ROUND(I191*H191,2)</f>
        <v>0</v>
      </c>
      <c r="R191" s="256">
        <f>ROUND(J191*H191,2)</f>
        <v>0</v>
      </c>
      <c r="S191" s="93"/>
      <c r="T191" s="257">
        <f>S191*H191</f>
        <v>0</v>
      </c>
      <c r="U191" s="257">
        <v>0.00052999999999999998</v>
      </c>
      <c r="V191" s="257">
        <f>U191*H191</f>
        <v>0.029149999999999999</v>
      </c>
      <c r="W191" s="257">
        <v>0</v>
      </c>
      <c r="X191" s="258">
        <f>W191*H191</f>
        <v>0</v>
      </c>
      <c r="Y191" s="40"/>
      <c r="Z191" s="40"/>
      <c r="AA191" s="40"/>
      <c r="AB191" s="40"/>
      <c r="AC191" s="40"/>
      <c r="AD191" s="40"/>
      <c r="AE191" s="40"/>
      <c r="AR191" s="259" t="s">
        <v>212</v>
      </c>
      <c r="AT191" s="259" t="s">
        <v>175</v>
      </c>
      <c r="AU191" s="259" t="s">
        <v>92</v>
      </c>
      <c r="AY191" s="15" t="s">
        <v>149</v>
      </c>
      <c r="BE191" s="146">
        <f>IF(O191="základní",K191,0)</f>
        <v>0</v>
      </c>
      <c r="BF191" s="146">
        <f>IF(O191="snížená",K191,0)</f>
        <v>0</v>
      </c>
      <c r="BG191" s="146">
        <f>IF(O191="zákl. přenesená",K191,0)</f>
        <v>0</v>
      </c>
      <c r="BH191" s="146">
        <f>IF(O191="sníž. přenesená",K191,0)</f>
        <v>0</v>
      </c>
      <c r="BI191" s="146">
        <f>IF(O191="nulová",K191,0)</f>
        <v>0</v>
      </c>
      <c r="BJ191" s="15" t="s">
        <v>90</v>
      </c>
      <c r="BK191" s="146">
        <f>ROUND(P191*H191,2)</f>
        <v>0</v>
      </c>
      <c r="BL191" s="15" t="s">
        <v>207</v>
      </c>
      <c r="BM191" s="259" t="s">
        <v>357</v>
      </c>
    </row>
    <row r="192" s="13" customFormat="1">
      <c r="A192" s="13"/>
      <c r="B192" s="270"/>
      <c r="C192" s="271"/>
      <c r="D192" s="272" t="s">
        <v>194</v>
      </c>
      <c r="E192" s="271"/>
      <c r="F192" s="273" t="s">
        <v>358</v>
      </c>
      <c r="G192" s="271"/>
      <c r="H192" s="274">
        <v>55</v>
      </c>
      <c r="I192" s="275"/>
      <c r="J192" s="275"/>
      <c r="K192" s="271"/>
      <c r="L192" s="271"/>
      <c r="M192" s="276"/>
      <c r="N192" s="277"/>
      <c r="O192" s="278"/>
      <c r="P192" s="278"/>
      <c r="Q192" s="278"/>
      <c r="R192" s="278"/>
      <c r="S192" s="278"/>
      <c r="T192" s="278"/>
      <c r="U192" s="278"/>
      <c r="V192" s="278"/>
      <c r="W192" s="278"/>
      <c r="X192" s="279"/>
      <c r="Y192" s="13"/>
      <c r="Z192" s="13"/>
      <c r="AA192" s="13"/>
      <c r="AB192" s="13"/>
      <c r="AC192" s="13"/>
      <c r="AD192" s="13"/>
      <c r="AE192" s="13"/>
      <c r="AT192" s="280" t="s">
        <v>194</v>
      </c>
      <c r="AU192" s="280" t="s">
        <v>92</v>
      </c>
      <c r="AV192" s="13" t="s">
        <v>92</v>
      </c>
      <c r="AW192" s="13" t="s">
        <v>4</v>
      </c>
      <c r="AX192" s="13" t="s">
        <v>90</v>
      </c>
      <c r="AY192" s="280" t="s">
        <v>149</v>
      </c>
    </row>
    <row r="193" s="2" customFormat="1">
      <c r="A193" s="40"/>
      <c r="B193" s="41"/>
      <c r="C193" s="247" t="s">
        <v>359</v>
      </c>
      <c r="D193" s="247" t="s">
        <v>152</v>
      </c>
      <c r="E193" s="248" t="s">
        <v>360</v>
      </c>
      <c r="F193" s="249" t="s">
        <v>361</v>
      </c>
      <c r="G193" s="250" t="s">
        <v>172</v>
      </c>
      <c r="H193" s="251">
        <v>10</v>
      </c>
      <c r="I193" s="252"/>
      <c r="J193" s="252"/>
      <c r="K193" s="253">
        <f>ROUND(P193*H193,2)</f>
        <v>0</v>
      </c>
      <c r="L193" s="249" t="s">
        <v>156</v>
      </c>
      <c r="M193" s="43"/>
      <c r="N193" s="254" t="s">
        <v>1</v>
      </c>
      <c r="O193" s="255" t="s">
        <v>45</v>
      </c>
      <c r="P193" s="256">
        <f>I193+J193</f>
        <v>0</v>
      </c>
      <c r="Q193" s="256">
        <f>ROUND(I193*H193,2)</f>
        <v>0</v>
      </c>
      <c r="R193" s="256">
        <f>ROUND(J193*H193,2)</f>
        <v>0</v>
      </c>
      <c r="S193" s="93"/>
      <c r="T193" s="257">
        <f>S193*H193</f>
        <v>0</v>
      </c>
      <c r="U193" s="257">
        <v>0</v>
      </c>
      <c r="V193" s="257">
        <f>U193*H193</f>
        <v>0</v>
      </c>
      <c r="W193" s="257">
        <v>0</v>
      </c>
      <c r="X193" s="258">
        <f>W193*H193</f>
        <v>0</v>
      </c>
      <c r="Y193" s="40"/>
      <c r="Z193" s="40"/>
      <c r="AA193" s="40"/>
      <c r="AB193" s="40"/>
      <c r="AC193" s="40"/>
      <c r="AD193" s="40"/>
      <c r="AE193" s="40"/>
      <c r="AR193" s="259" t="s">
        <v>207</v>
      </c>
      <c r="AT193" s="259" t="s">
        <v>152</v>
      </c>
      <c r="AU193" s="259" t="s">
        <v>92</v>
      </c>
      <c r="AY193" s="15" t="s">
        <v>149</v>
      </c>
      <c r="BE193" s="146">
        <f>IF(O193="základní",K193,0)</f>
        <v>0</v>
      </c>
      <c r="BF193" s="146">
        <f>IF(O193="snížená",K193,0)</f>
        <v>0</v>
      </c>
      <c r="BG193" s="146">
        <f>IF(O193="zákl. přenesená",K193,0)</f>
        <v>0</v>
      </c>
      <c r="BH193" s="146">
        <f>IF(O193="sníž. přenesená",K193,0)</f>
        <v>0</v>
      </c>
      <c r="BI193" s="146">
        <f>IF(O193="nulová",K193,0)</f>
        <v>0</v>
      </c>
      <c r="BJ193" s="15" t="s">
        <v>90</v>
      </c>
      <c r="BK193" s="146">
        <f>ROUND(P193*H193,2)</f>
        <v>0</v>
      </c>
      <c r="BL193" s="15" t="s">
        <v>207</v>
      </c>
      <c r="BM193" s="259" t="s">
        <v>362</v>
      </c>
    </row>
    <row r="194" s="2" customFormat="1">
      <c r="A194" s="40"/>
      <c r="B194" s="41"/>
      <c r="C194" s="260" t="s">
        <v>363</v>
      </c>
      <c r="D194" s="260" t="s">
        <v>175</v>
      </c>
      <c r="E194" s="261" t="s">
        <v>364</v>
      </c>
      <c r="F194" s="262" t="s">
        <v>365</v>
      </c>
      <c r="G194" s="263" t="s">
        <v>172</v>
      </c>
      <c r="H194" s="264">
        <v>11</v>
      </c>
      <c r="I194" s="265"/>
      <c r="J194" s="266"/>
      <c r="K194" s="267">
        <f>ROUND(P194*H194,2)</f>
        <v>0</v>
      </c>
      <c r="L194" s="262" t="s">
        <v>156</v>
      </c>
      <c r="M194" s="268"/>
      <c r="N194" s="269" t="s">
        <v>1</v>
      </c>
      <c r="O194" s="255" t="s">
        <v>45</v>
      </c>
      <c r="P194" s="256">
        <f>I194+J194</f>
        <v>0</v>
      </c>
      <c r="Q194" s="256">
        <f>ROUND(I194*H194,2)</f>
        <v>0</v>
      </c>
      <c r="R194" s="256">
        <f>ROUND(J194*H194,2)</f>
        <v>0</v>
      </c>
      <c r="S194" s="93"/>
      <c r="T194" s="257">
        <f>S194*H194</f>
        <v>0</v>
      </c>
      <c r="U194" s="257">
        <v>0.00076999999999999996</v>
      </c>
      <c r="V194" s="257">
        <f>U194*H194</f>
        <v>0.0084700000000000001</v>
      </c>
      <c r="W194" s="257">
        <v>0</v>
      </c>
      <c r="X194" s="258">
        <f>W194*H194</f>
        <v>0</v>
      </c>
      <c r="Y194" s="40"/>
      <c r="Z194" s="40"/>
      <c r="AA194" s="40"/>
      <c r="AB194" s="40"/>
      <c r="AC194" s="40"/>
      <c r="AD194" s="40"/>
      <c r="AE194" s="40"/>
      <c r="AR194" s="259" t="s">
        <v>212</v>
      </c>
      <c r="AT194" s="259" t="s">
        <v>175</v>
      </c>
      <c r="AU194" s="259" t="s">
        <v>92</v>
      </c>
      <c r="AY194" s="15" t="s">
        <v>149</v>
      </c>
      <c r="BE194" s="146">
        <f>IF(O194="základní",K194,0)</f>
        <v>0</v>
      </c>
      <c r="BF194" s="146">
        <f>IF(O194="snížená",K194,0)</f>
        <v>0</v>
      </c>
      <c r="BG194" s="146">
        <f>IF(O194="zákl. přenesená",K194,0)</f>
        <v>0</v>
      </c>
      <c r="BH194" s="146">
        <f>IF(O194="sníž. přenesená",K194,0)</f>
        <v>0</v>
      </c>
      <c r="BI194" s="146">
        <f>IF(O194="nulová",K194,0)</f>
        <v>0</v>
      </c>
      <c r="BJ194" s="15" t="s">
        <v>90</v>
      </c>
      <c r="BK194" s="146">
        <f>ROUND(P194*H194,2)</f>
        <v>0</v>
      </c>
      <c r="BL194" s="15" t="s">
        <v>207</v>
      </c>
      <c r="BM194" s="259" t="s">
        <v>366</v>
      </c>
    </row>
    <row r="195" s="13" customFormat="1">
      <c r="A195" s="13"/>
      <c r="B195" s="270"/>
      <c r="C195" s="271"/>
      <c r="D195" s="272" t="s">
        <v>194</v>
      </c>
      <c r="E195" s="271"/>
      <c r="F195" s="273" t="s">
        <v>367</v>
      </c>
      <c r="G195" s="271"/>
      <c r="H195" s="274">
        <v>11</v>
      </c>
      <c r="I195" s="275"/>
      <c r="J195" s="275"/>
      <c r="K195" s="271"/>
      <c r="L195" s="271"/>
      <c r="M195" s="276"/>
      <c r="N195" s="277"/>
      <c r="O195" s="278"/>
      <c r="P195" s="278"/>
      <c r="Q195" s="278"/>
      <c r="R195" s="278"/>
      <c r="S195" s="278"/>
      <c r="T195" s="278"/>
      <c r="U195" s="278"/>
      <c r="V195" s="278"/>
      <c r="W195" s="278"/>
      <c r="X195" s="279"/>
      <c r="Y195" s="13"/>
      <c r="Z195" s="13"/>
      <c r="AA195" s="13"/>
      <c r="AB195" s="13"/>
      <c r="AC195" s="13"/>
      <c r="AD195" s="13"/>
      <c r="AE195" s="13"/>
      <c r="AT195" s="280" t="s">
        <v>194</v>
      </c>
      <c r="AU195" s="280" t="s">
        <v>92</v>
      </c>
      <c r="AV195" s="13" t="s">
        <v>92</v>
      </c>
      <c r="AW195" s="13" t="s">
        <v>4</v>
      </c>
      <c r="AX195" s="13" t="s">
        <v>90</v>
      </c>
      <c r="AY195" s="280" t="s">
        <v>149</v>
      </c>
    </row>
    <row r="196" s="2" customFormat="1">
      <c r="A196" s="40"/>
      <c r="B196" s="41"/>
      <c r="C196" s="247" t="s">
        <v>368</v>
      </c>
      <c r="D196" s="247" t="s">
        <v>152</v>
      </c>
      <c r="E196" s="248" t="s">
        <v>369</v>
      </c>
      <c r="F196" s="249" t="s">
        <v>370</v>
      </c>
      <c r="G196" s="250" t="s">
        <v>172</v>
      </c>
      <c r="H196" s="251">
        <v>70</v>
      </c>
      <c r="I196" s="252"/>
      <c r="J196" s="252"/>
      <c r="K196" s="253">
        <f>ROUND(P196*H196,2)</f>
        <v>0</v>
      </c>
      <c r="L196" s="249" t="s">
        <v>156</v>
      </c>
      <c r="M196" s="43"/>
      <c r="N196" s="254" t="s">
        <v>1</v>
      </c>
      <c r="O196" s="255" t="s">
        <v>45</v>
      </c>
      <c r="P196" s="256">
        <f>I196+J196</f>
        <v>0</v>
      </c>
      <c r="Q196" s="256">
        <f>ROUND(I196*H196,2)</f>
        <v>0</v>
      </c>
      <c r="R196" s="256">
        <f>ROUND(J196*H196,2)</f>
        <v>0</v>
      </c>
      <c r="S196" s="93"/>
      <c r="T196" s="257">
        <f>S196*H196</f>
        <v>0</v>
      </c>
      <c r="U196" s="257">
        <v>0</v>
      </c>
      <c r="V196" s="257">
        <f>U196*H196</f>
        <v>0</v>
      </c>
      <c r="W196" s="257">
        <v>0</v>
      </c>
      <c r="X196" s="258">
        <f>W196*H196</f>
        <v>0</v>
      </c>
      <c r="Y196" s="40"/>
      <c r="Z196" s="40"/>
      <c r="AA196" s="40"/>
      <c r="AB196" s="40"/>
      <c r="AC196" s="40"/>
      <c r="AD196" s="40"/>
      <c r="AE196" s="40"/>
      <c r="AR196" s="259" t="s">
        <v>207</v>
      </c>
      <c r="AT196" s="259" t="s">
        <v>152</v>
      </c>
      <c r="AU196" s="259" t="s">
        <v>92</v>
      </c>
      <c r="AY196" s="15" t="s">
        <v>149</v>
      </c>
      <c r="BE196" s="146">
        <f>IF(O196="základní",K196,0)</f>
        <v>0</v>
      </c>
      <c r="BF196" s="146">
        <f>IF(O196="snížená",K196,0)</f>
        <v>0</v>
      </c>
      <c r="BG196" s="146">
        <f>IF(O196="zákl. přenesená",K196,0)</f>
        <v>0</v>
      </c>
      <c r="BH196" s="146">
        <f>IF(O196="sníž. přenesená",K196,0)</f>
        <v>0</v>
      </c>
      <c r="BI196" s="146">
        <f>IF(O196="nulová",K196,0)</f>
        <v>0</v>
      </c>
      <c r="BJ196" s="15" t="s">
        <v>90</v>
      </c>
      <c r="BK196" s="146">
        <f>ROUND(P196*H196,2)</f>
        <v>0</v>
      </c>
      <c r="BL196" s="15" t="s">
        <v>207</v>
      </c>
      <c r="BM196" s="259" t="s">
        <v>371</v>
      </c>
    </row>
    <row r="197" s="2" customFormat="1">
      <c r="A197" s="40"/>
      <c r="B197" s="41"/>
      <c r="C197" s="260" t="s">
        <v>372</v>
      </c>
      <c r="D197" s="260" t="s">
        <v>175</v>
      </c>
      <c r="E197" s="261" t="s">
        <v>373</v>
      </c>
      <c r="F197" s="262" t="s">
        <v>374</v>
      </c>
      <c r="G197" s="263" t="s">
        <v>172</v>
      </c>
      <c r="H197" s="264">
        <v>77</v>
      </c>
      <c r="I197" s="265"/>
      <c r="J197" s="266"/>
      <c r="K197" s="267">
        <f>ROUND(P197*H197,2)</f>
        <v>0</v>
      </c>
      <c r="L197" s="262" t="s">
        <v>156</v>
      </c>
      <c r="M197" s="268"/>
      <c r="N197" s="269" t="s">
        <v>1</v>
      </c>
      <c r="O197" s="255" t="s">
        <v>45</v>
      </c>
      <c r="P197" s="256">
        <f>I197+J197</f>
        <v>0</v>
      </c>
      <c r="Q197" s="256">
        <f>ROUND(I197*H197,2)</f>
        <v>0</v>
      </c>
      <c r="R197" s="256">
        <f>ROUND(J197*H197,2)</f>
        <v>0</v>
      </c>
      <c r="S197" s="93"/>
      <c r="T197" s="257">
        <f>S197*H197</f>
        <v>0</v>
      </c>
      <c r="U197" s="257">
        <v>0.0011000000000000001</v>
      </c>
      <c r="V197" s="257">
        <f>U197*H197</f>
        <v>0.084700000000000011</v>
      </c>
      <c r="W197" s="257">
        <v>0</v>
      </c>
      <c r="X197" s="258">
        <f>W197*H197</f>
        <v>0</v>
      </c>
      <c r="Y197" s="40"/>
      <c r="Z197" s="40"/>
      <c r="AA197" s="40"/>
      <c r="AB197" s="40"/>
      <c r="AC197" s="40"/>
      <c r="AD197" s="40"/>
      <c r="AE197" s="40"/>
      <c r="AR197" s="259" t="s">
        <v>212</v>
      </c>
      <c r="AT197" s="259" t="s">
        <v>175</v>
      </c>
      <c r="AU197" s="259" t="s">
        <v>92</v>
      </c>
      <c r="AY197" s="15" t="s">
        <v>149</v>
      </c>
      <c r="BE197" s="146">
        <f>IF(O197="základní",K197,0)</f>
        <v>0</v>
      </c>
      <c r="BF197" s="146">
        <f>IF(O197="snížená",K197,0)</f>
        <v>0</v>
      </c>
      <c r="BG197" s="146">
        <f>IF(O197="zákl. přenesená",K197,0)</f>
        <v>0</v>
      </c>
      <c r="BH197" s="146">
        <f>IF(O197="sníž. přenesená",K197,0)</f>
        <v>0</v>
      </c>
      <c r="BI197" s="146">
        <f>IF(O197="nulová",K197,0)</f>
        <v>0</v>
      </c>
      <c r="BJ197" s="15" t="s">
        <v>90</v>
      </c>
      <c r="BK197" s="146">
        <f>ROUND(P197*H197,2)</f>
        <v>0</v>
      </c>
      <c r="BL197" s="15" t="s">
        <v>207</v>
      </c>
      <c r="BM197" s="259" t="s">
        <v>375</v>
      </c>
    </row>
    <row r="198" s="13" customFormat="1">
      <c r="A198" s="13"/>
      <c r="B198" s="270"/>
      <c r="C198" s="271"/>
      <c r="D198" s="272" t="s">
        <v>194</v>
      </c>
      <c r="E198" s="271"/>
      <c r="F198" s="273" t="s">
        <v>376</v>
      </c>
      <c r="G198" s="271"/>
      <c r="H198" s="274">
        <v>77</v>
      </c>
      <c r="I198" s="275"/>
      <c r="J198" s="275"/>
      <c r="K198" s="271"/>
      <c r="L198" s="271"/>
      <c r="M198" s="276"/>
      <c r="N198" s="277"/>
      <c r="O198" s="278"/>
      <c r="P198" s="278"/>
      <c r="Q198" s="278"/>
      <c r="R198" s="278"/>
      <c r="S198" s="278"/>
      <c r="T198" s="278"/>
      <c r="U198" s="278"/>
      <c r="V198" s="278"/>
      <c r="W198" s="278"/>
      <c r="X198" s="279"/>
      <c r="Y198" s="13"/>
      <c r="Z198" s="13"/>
      <c r="AA198" s="13"/>
      <c r="AB198" s="13"/>
      <c r="AC198" s="13"/>
      <c r="AD198" s="13"/>
      <c r="AE198" s="13"/>
      <c r="AT198" s="280" t="s">
        <v>194</v>
      </c>
      <c r="AU198" s="280" t="s">
        <v>92</v>
      </c>
      <c r="AV198" s="13" t="s">
        <v>92</v>
      </c>
      <c r="AW198" s="13" t="s">
        <v>4</v>
      </c>
      <c r="AX198" s="13" t="s">
        <v>90</v>
      </c>
      <c r="AY198" s="280" t="s">
        <v>149</v>
      </c>
    </row>
    <row r="199" s="2" customFormat="1" ht="33" customHeight="1">
      <c r="A199" s="40"/>
      <c r="B199" s="41"/>
      <c r="C199" s="247" t="s">
        <v>377</v>
      </c>
      <c r="D199" s="247" t="s">
        <v>152</v>
      </c>
      <c r="E199" s="248" t="s">
        <v>378</v>
      </c>
      <c r="F199" s="249" t="s">
        <v>379</v>
      </c>
      <c r="G199" s="250" t="s">
        <v>155</v>
      </c>
      <c r="H199" s="251">
        <v>5</v>
      </c>
      <c r="I199" s="252"/>
      <c r="J199" s="252"/>
      <c r="K199" s="253">
        <f>ROUND(P199*H199,2)</f>
        <v>0</v>
      </c>
      <c r="L199" s="249" t="s">
        <v>156</v>
      </c>
      <c r="M199" s="43"/>
      <c r="N199" s="254" t="s">
        <v>1</v>
      </c>
      <c r="O199" s="255" t="s">
        <v>45</v>
      </c>
      <c r="P199" s="256">
        <f>I199+J199</f>
        <v>0</v>
      </c>
      <c r="Q199" s="256">
        <f>ROUND(I199*H199,2)</f>
        <v>0</v>
      </c>
      <c r="R199" s="256">
        <f>ROUND(J199*H199,2)</f>
        <v>0</v>
      </c>
      <c r="S199" s="93"/>
      <c r="T199" s="257">
        <f>S199*H199</f>
        <v>0</v>
      </c>
      <c r="U199" s="257">
        <v>0</v>
      </c>
      <c r="V199" s="257">
        <f>U199*H199</f>
        <v>0</v>
      </c>
      <c r="W199" s="257">
        <v>0</v>
      </c>
      <c r="X199" s="258">
        <f>W199*H199</f>
        <v>0</v>
      </c>
      <c r="Y199" s="40"/>
      <c r="Z199" s="40"/>
      <c r="AA199" s="40"/>
      <c r="AB199" s="40"/>
      <c r="AC199" s="40"/>
      <c r="AD199" s="40"/>
      <c r="AE199" s="40"/>
      <c r="AR199" s="259" t="s">
        <v>207</v>
      </c>
      <c r="AT199" s="259" t="s">
        <v>152</v>
      </c>
      <c r="AU199" s="259" t="s">
        <v>92</v>
      </c>
      <c r="AY199" s="15" t="s">
        <v>149</v>
      </c>
      <c r="BE199" s="146">
        <f>IF(O199="základní",K199,0)</f>
        <v>0</v>
      </c>
      <c r="BF199" s="146">
        <f>IF(O199="snížená",K199,0)</f>
        <v>0</v>
      </c>
      <c r="BG199" s="146">
        <f>IF(O199="zákl. přenesená",K199,0)</f>
        <v>0</v>
      </c>
      <c r="BH199" s="146">
        <f>IF(O199="sníž. přenesená",K199,0)</f>
        <v>0</v>
      </c>
      <c r="BI199" s="146">
        <f>IF(O199="nulová",K199,0)</f>
        <v>0</v>
      </c>
      <c r="BJ199" s="15" t="s">
        <v>90</v>
      </c>
      <c r="BK199" s="146">
        <f>ROUND(P199*H199,2)</f>
        <v>0</v>
      </c>
      <c r="BL199" s="15" t="s">
        <v>207</v>
      </c>
      <c r="BM199" s="259" t="s">
        <v>380</v>
      </c>
    </row>
    <row r="200" s="2" customFormat="1" ht="21.75" customHeight="1">
      <c r="A200" s="40"/>
      <c r="B200" s="41"/>
      <c r="C200" s="260" t="s">
        <v>381</v>
      </c>
      <c r="D200" s="260" t="s">
        <v>175</v>
      </c>
      <c r="E200" s="261" t="s">
        <v>382</v>
      </c>
      <c r="F200" s="262" t="s">
        <v>383</v>
      </c>
      <c r="G200" s="263" t="s">
        <v>155</v>
      </c>
      <c r="H200" s="264">
        <v>3</v>
      </c>
      <c r="I200" s="265"/>
      <c r="J200" s="266"/>
      <c r="K200" s="267">
        <f>ROUND(P200*H200,2)</f>
        <v>0</v>
      </c>
      <c r="L200" s="262" t="s">
        <v>1</v>
      </c>
      <c r="M200" s="268"/>
      <c r="N200" s="269" t="s">
        <v>1</v>
      </c>
      <c r="O200" s="255" t="s">
        <v>45</v>
      </c>
      <c r="P200" s="256">
        <f>I200+J200</f>
        <v>0</v>
      </c>
      <c r="Q200" s="256">
        <f>ROUND(I200*H200,2)</f>
        <v>0</v>
      </c>
      <c r="R200" s="256">
        <f>ROUND(J200*H200,2)</f>
        <v>0</v>
      </c>
      <c r="S200" s="93"/>
      <c r="T200" s="257">
        <f>S200*H200</f>
        <v>0</v>
      </c>
      <c r="U200" s="257">
        <v>0</v>
      </c>
      <c r="V200" s="257">
        <f>U200*H200</f>
        <v>0</v>
      </c>
      <c r="W200" s="257">
        <v>0</v>
      </c>
      <c r="X200" s="258">
        <f>W200*H200</f>
        <v>0</v>
      </c>
      <c r="Y200" s="40"/>
      <c r="Z200" s="40"/>
      <c r="AA200" s="40"/>
      <c r="AB200" s="40"/>
      <c r="AC200" s="40"/>
      <c r="AD200" s="40"/>
      <c r="AE200" s="40"/>
      <c r="AR200" s="259" t="s">
        <v>212</v>
      </c>
      <c r="AT200" s="259" t="s">
        <v>175</v>
      </c>
      <c r="AU200" s="259" t="s">
        <v>92</v>
      </c>
      <c r="AY200" s="15" t="s">
        <v>149</v>
      </c>
      <c r="BE200" s="146">
        <f>IF(O200="základní",K200,0)</f>
        <v>0</v>
      </c>
      <c r="BF200" s="146">
        <f>IF(O200="snížená",K200,0)</f>
        <v>0</v>
      </c>
      <c r="BG200" s="146">
        <f>IF(O200="zákl. přenesená",K200,0)</f>
        <v>0</v>
      </c>
      <c r="BH200" s="146">
        <f>IF(O200="sníž. přenesená",K200,0)</f>
        <v>0</v>
      </c>
      <c r="BI200" s="146">
        <f>IF(O200="nulová",K200,0)</f>
        <v>0</v>
      </c>
      <c r="BJ200" s="15" t="s">
        <v>90</v>
      </c>
      <c r="BK200" s="146">
        <f>ROUND(P200*H200,2)</f>
        <v>0</v>
      </c>
      <c r="BL200" s="15" t="s">
        <v>207</v>
      </c>
      <c r="BM200" s="259" t="s">
        <v>384</v>
      </c>
    </row>
    <row r="201" s="2" customFormat="1" ht="21.75" customHeight="1">
      <c r="A201" s="40"/>
      <c r="B201" s="41"/>
      <c r="C201" s="260" t="s">
        <v>385</v>
      </c>
      <c r="D201" s="260" t="s">
        <v>175</v>
      </c>
      <c r="E201" s="261" t="s">
        <v>386</v>
      </c>
      <c r="F201" s="262" t="s">
        <v>387</v>
      </c>
      <c r="G201" s="263" t="s">
        <v>155</v>
      </c>
      <c r="H201" s="264">
        <v>2</v>
      </c>
      <c r="I201" s="265"/>
      <c r="J201" s="266"/>
      <c r="K201" s="267">
        <f>ROUND(P201*H201,2)</f>
        <v>0</v>
      </c>
      <c r="L201" s="262" t="s">
        <v>1</v>
      </c>
      <c r="M201" s="268"/>
      <c r="N201" s="269" t="s">
        <v>1</v>
      </c>
      <c r="O201" s="255" t="s">
        <v>45</v>
      </c>
      <c r="P201" s="256">
        <f>I201+J201</f>
        <v>0</v>
      </c>
      <c r="Q201" s="256">
        <f>ROUND(I201*H201,2)</f>
        <v>0</v>
      </c>
      <c r="R201" s="256">
        <f>ROUND(J201*H201,2)</f>
        <v>0</v>
      </c>
      <c r="S201" s="93"/>
      <c r="T201" s="257">
        <f>S201*H201</f>
        <v>0</v>
      </c>
      <c r="U201" s="257">
        <v>0</v>
      </c>
      <c r="V201" s="257">
        <f>U201*H201</f>
        <v>0</v>
      </c>
      <c r="W201" s="257">
        <v>0</v>
      </c>
      <c r="X201" s="258">
        <f>W201*H201</f>
        <v>0</v>
      </c>
      <c r="Y201" s="40"/>
      <c r="Z201" s="40"/>
      <c r="AA201" s="40"/>
      <c r="AB201" s="40"/>
      <c r="AC201" s="40"/>
      <c r="AD201" s="40"/>
      <c r="AE201" s="40"/>
      <c r="AR201" s="259" t="s">
        <v>212</v>
      </c>
      <c r="AT201" s="259" t="s">
        <v>175</v>
      </c>
      <c r="AU201" s="259" t="s">
        <v>92</v>
      </c>
      <c r="AY201" s="15" t="s">
        <v>149</v>
      </c>
      <c r="BE201" s="146">
        <f>IF(O201="základní",K201,0)</f>
        <v>0</v>
      </c>
      <c r="BF201" s="146">
        <f>IF(O201="snížená",K201,0)</f>
        <v>0</v>
      </c>
      <c r="BG201" s="146">
        <f>IF(O201="zákl. přenesená",K201,0)</f>
        <v>0</v>
      </c>
      <c r="BH201" s="146">
        <f>IF(O201="sníž. přenesená",K201,0)</f>
        <v>0</v>
      </c>
      <c r="BI201" s="146">
        <f>IF(O201="nulová",K201,0)</f>
        <v>0</v>
      </c>
      <c r="BJ201" s="15" t="s">
        <v>90</v>
      </c>
      <c r="BK201" s="146">
        <f>ROUND(P201*H201,2)</f>
        <v>0</v>
      </c>
      <c r="BL201" s="15" t="s">
        <v>207</v>
      </c>
      <c r="BM201" s="259" t="s">
        <v>388</v>
      </c>
    </row>
    <row r="202" s="2" customFormat="1">
      <c r="A202" s="40"/>
      <c r="B202" s="41"/>
      <c r="C202" s="247" t="s">
        <v>389</v>
      </c>
      <c r="D202" s="247" t="s">
        <v>152</v>
      </c>
      <c r="E202" s="248" t="s">
        <v>390</v>
      </c>
      <c r="F202" s="249" t="s">
        <v>391</v>
      </c>
      <c r="G202" s="250" t="s">
        <v>155</v>
      </c>
      <c r="H202" s="251">
        <v>4</v>
      </c>
      <c r="I202" s="252"/>
      <c r="J202" s="252"/>
      <c r="K202" s="253">
        <f>ROUND(P202*H202,2)</f>
        <v>0</v>
      </c>
      <c r="L202" s="249" t="s">
        <v>156</v>
      </c>
      <c r="M202" s="43"/>
      <c r="N202" s="254" t="s">
        <v>1</v>
      </c>
      <c r="O202" s="255" t="s">
        <v>45</v>
      </c>
      <c r="P202" s="256">
        <f>I202+J202</f>
        <v>0</v>
      </c>
      <c r="Q202" s="256">
        <f>ROUND(I202*H202,2)</f>
        <v>0</v>
      </c>
      <c r="R202" s="256">
        <f>ROUND(J202*H202,2)</f>
        <v>0</v>
      </c>
      <c r="S202" s="93"/>
      <c r="T202" s="257">
        <f>S202*H202</f>
        <v>0</v>
      </c>
      <c r="U202" s="257">
        <v>0</v>
      </c>
      <c r="V202" s="257">
        <f>U202*H202</f>
        <v>0</v>
      </c>
      <c r="W202" s="257">
        <v>0</v>
      </c>
      <c r="X202" s="258">
        <f>W202*H202</f>
        <v>0</v>
      </c>
      <c r="Y202" s="40"/>
      <c r="Z202" s="40"/>
      <c r="AA202" s="40"/>
      <c r="AB202" s="40"/>
      <c r="AC202" s="40"/>
      <c r="AD202" s="40"/>
      <c r="AE202" s="40"/>
      <c r="AR202" s="259" t="s">
        <v>207</v>
      </c>
      <c r="AT202" s="259" t="s">
        <v>152</v>
      </c>
      <c r="AU202" s="259" t="s">
        <v>92</v>
      </c>
      <c r="AY202" s="15" t="s">
        <v>149</v>
      </c>
      <c r="BE202" s="146">
        <f>IF(O202="základní",K202,0)</f>
        <v>0</v>
      </c>
      <c r="BF202" s="146">
        <f>IF(O202="snížená",K202,0)</f>
        <v>0</v>
      </c>
      <c r="BG202" s="146">
        <f>IF(O202="zákl. přenesená",K202,0)</f>
        <v>0</v>
      </c>
      <c r="BH202" s="146">
        <f>IF(O202="sníž. přenesená",K202,0)</f>
        <v>0</v>
      </c>
      <c r="BI202" s="146">
        <f>IF(O202="nulová",K202,0)</f>
        <v>0</v>
      </c>
      <c r="BJ202" s="15" t="s">
        <v>90</v>
      </c>
      <c r="BK202" s="146">
        <f>ROUND(P202*H202,2)</f>
        <v>0</v>
      </c>
      <c r="BL202" s="15" t="s">
        <v>207</v>
      </c>
      <c r="BM202" s="259" t="s">
        <v>392</v>
      </c>
    </row>
    <row r="203" s="2" customFormat="1" ht="21.75" customHeight="1">
      <c r="A203" s="40"/>
      <c r="B203" s="41"/>
      <c r="C203" s="260" t="s">
        <v>393</v>
      </c>
      <c r="D203" s="260" t="s">
        <v>175</v>
      </c>
      <c r="E203" s="261" t="s">
        <v>394</v>
      </c>
      <c r="F203" s="262" t="s">
        <v>395</v>
      </c>
      <c r="G203" s="263" t="s">
        <v>155</v>
      </c>
      <c r="H203" s="264">
        <v>4</v>
      </c>
      <c r="I203" s="265"/>
      <c r="J203" s="266"/>
      <c r="K203" s="267">
        <f>ROUND(P203*H203,2)</f>
        <v>0</v>
      </c>
      <c r="L203" s="262" t="s">
        <v>1</v>
      </c>
      <c r="M203" s="268"/>
      <c r="N203" s="269" t="s">
        <v>1</v>
      </c>
      <c r="O203" s="255" t="s">
        <v>45</v>
      </c>
      <c r="P203" s="256">
        <f>I203+J203</f>
        <v>0</v>
      </c>
      <c r="Q203" s="256">
        <f>ROUND(I203*H203,2)</f>
        <v>0</v>
      </c>
      <c r="R203" s="256">
        <f>ROUND(J203*H203,2)</f>
        <v>0</v>
      </c>
      <c r="S203" s="93"/>
      <c r="T203" s="257">
        <f>S203*H203</f>
        <v>0</v>
      </c>
      <c r="U203" s="257">
        <v>0</v>
      </c>
      <c r="V203" s="257">
        <f>U203*H203</f>
        <v>0</v>
      </c>
      <c r="W203" s="257">
        <v>0</v>
      </c>
      <c r="X203" s="258">
        <f>W203*H203</f>
        <v>0</v>
      </c>
      <c r="Y203" s="40"/>
      <c r="Z203" s="40"/>
      <c r="AA203" s="40"/>
      <c r="AB203" s="40"/>
      <c r="AC203" s="40"/>
      <c r="AD203" s="40"/>
      <c r="AE203" s="40"/>
      <c r="AR203" s="259" t="s">
        <v>212</v>
      </c>
      <c r="AT203" s="259" t="s">
        <v>175</v>
      </c>
      <c r="AU203" s="259" t="s">
        <v>92</v>
      </c>
      <c r="AY203" s="15" t="s">
        <v>149</v>
      </c>
      <c r="BE203" s="146">
        <f>IF(O203="základní",K203,0)</f>
        <v>0</v>
      </c>
      <c r="BF203" s="146">
        <f>IF(O203="snížená",K203,0)</f>
        <v>0</v>
      </c>
      <c r="BG203" s="146">
        <f>IF(O203="zákl. přenesená",K203,0)</f>
        <v>0</v>
      </c>
      <c r="BH203" s="146">
        <f>IF(O203="sníž. přenesená",K203,0)</f>
        <v>0</v>
      </c>
      <c r="BI203" s="146">
        <f>IF(O203="nulová",K203,0)</f>
        <v>0</v>
      </c>
      <c r="BJ203" s="15" t="s">
        <v>90</v>
      </c>
      <c r="BK203" s="146">
        <f>ROUND(P203*H203,2)</f>
        <v>0</v>
      </c>
      <c r="BL203" s="15" t="s">
        <v>207</v>
      </c>
      <c r="BM203" s="259" t="s">
        <v>396</v>
      </c>
    </row>
    <row r="204" s="2" customFormat="1" ht="33" customHeight="1">
      <c r="A204" s="40"/>
      <c r="B204" s="41"/>
      <c r="C204" s="247" t="s">
        <v>397</v>
      </c>
      <c r="D204" s="247" t="s">
        <v>152</v>
      </c>
      <c r="E204" s="248" t="s">
        <v>398</v>
      </c>
      <c r="F204" s="249" t="s">
        <v>399</v>
      </c>
      <c r="G204" s="250" t="s">
        <v>155</v>
      </c>
      <c r="H204" s="251">
        <v>2</v>
      </c>
      <c r="I204" s="252"/>
      <c r="J204" s="252"/>
      <c r="K204" s="253">
        <f>ROUND(P204*H204,2)</f>
        <v>0</v>
      </c>
      <c r="L204" s="249" t="s">
        <v>156</v>
      </c>
      <c r="M204" s="43"/>
      <c r="N204" s="254" t="s">
        <v>1</v>
      </c>
      <c r="O204" s="255" t="s">
        <v>45</v>
      </c>
      <c r="P204" s="256">
        <f>I204+J204</f>
        <v>0</v>
      </c>
      <c r="Q204" s="256">
        <f>ROUND(I204*H204,2)</f>
        <v>0</v>
      </c>
      <c r="R204" s="256">
        <f>ROUND(J204*H204,2)</f>
        <v>0</v>
      </c>
      <c r="S204" s="93"/>
      <c r="T204" s="257">
        <f>S204*H204</f>
        <v>0</v>
      </c>
      <c r="U204" s="257">
        <v>0</v>
      </c>
      <c r="V204" s="257">
        <f>U204*H204</f>
        <v>0</v>
      </c>
      <c r="W204" s="257">
        <v>0</v>
      </c>
      <c r="X204" s="258">
        <f>W204*H204</f>
        <v>0</v>
      </c>
      <c r="Y204" s="40"/>
      <c r="Z204" s="40"/>
      <c r="AA204" s="40"/>
      <c r="AB204" s="40"/>
      <c r="AC204" s="40"/>
      <c r="AD204" s="40"/>
      <c r="AE204" s="40"/>
      <c r="AR204" s="259" t="s">
        <v>207</v>
      </c>
      <c r="AT204" s="259" t="s">
        <v>152</v>
      </c>
      <c r="AU204" s="259" t="s">
        <v>92</v>
      </c>
      <c r="AY204" s="15" t="s">
        <v>149</v>
      </c>
      <c r="BE204" s="146">
        <f>IF(O204="základní",K204,0)</f>
        <v>0</v>
      </c>
      <c r="BF204" s="146">
        <f>IF(O204="snížená",K204,0)</f>
        <v>0</v>
      </c>
      <c r="BG204" s="146">
        <f>IF(O204="zákl. přenesená",K204,0)</f>
        <v>0</v>
      </c>
      <c r="BH204" s="146">
        <f>IF(O204="sníž. přenesená",K204,0)</f>
        <v>0</v>
      </c>
      <c r="BI204" s="146">
        <f>IF(O204="nulová",K204,0)</f>
        <v>0</v>
      </c>
      <c r="BJ204" s="15" t="s">
        <v>90</v>
      </c>
      <c r="BK204" s="146">
        <f>ROUND(P204*H204,2)</f>
        <v>0</v>
      </c>
      <c r="BL204" s="15" t="s">
        <v>207</v>
      </c>
      <c r="BM204" s="259" t="s">
        <v>400</v>
      </c>
    </row>
    <row r="205" s="2" customFormat="1" ht="24.15" customHeight="1">
      <c r="A205" s="40"/>
      <c r="B205" s="41"/>
      <c r="C205" s="260" t="s">
        <v>401</v>
      </c>
      <c r="D205" s="260" t="s">
        <v>175</v>
      </c>
      <c r="E205" s="261" t="s">
        <v>402</v>
      </c>
      <c r="F205" s="262" t="s">
        <v>403</v>
      </c>
      <c r="G205" s="263" t="s">
        <v>155</v>
      </c>
      <c r="H205" s="264">
        <v>2</v>
      </c>
      <c r="I205" s="265"/>
      <c r="J205" s="266"/>
      <c r="K205" s="267">
        <f>ROUND(P205*H205,2)</f>
        <v>0</v>
      </c>
      <c r="L205" s="262" t="s">
        <v>1</v>
      </c>
      <c r="M205" s="268"/>
      <c r="N205" s="269" t="s">
        <v>1</v>
      </c>
      <c r="O205" s="255" t="s">
        <v>45</v>
      </c>
      <c r="P205" s="256">
        <f>I205+J205</f>
        <v>0</v>
      </c>
      <c r="Q205" s="256">
        <f>ROUND(I205*H205,2)</f>
        <v>0</v>
      </c>
      <c r="R205" s="256">
        <f>ROUND(J205*H205,2)</f>
        <v>0</v>
      </c>
      <c r="S205" s="93"/>
      <c r="T205" s="257">
        <f>S205*H205</f>
        <v>0</v>
      </c>
      <c r="U205" s="257">
        <v>0.00029</v>
      </c>
      <c r="V205" s="257">
        <f>U205*H205</f>
        <v>0.00058</v>
      </c>
      <c r="W205" s="257">
        <v>0</v>
      </c>
      <c r="X205" s="258">
        <f>W205*H205</f>
        <v>0</v>
      </c>
      <c r="Y205" s="40"/>
      <c r="Z205" s="40"/>
      <c r="AA205" s="40"/>
      <c r="AB205" s="40"/>
      <c r="AC205" s="40"/>
      <c r="AD205" s="40"/>
      <c r="AE205" s="40"/>
      <c r="AR205" s="259" t="s">
        <v>212</v>
      </c>
      <c r="AT205" s="259" t="s">
        <v>175</v>
      </c>
      <c r="AU205" s="259" t="s">
        <v>92</v>
      </c>
      <c r="AY205" s="15" t="s">
        <v>149</v>
      </c>
      <c r="BE205" s="146">
        <f>IF(O205="základní",K205,0)</f>
        <v>0</v>
      </c>
      <c r="BF205" s="146">
        <f>IF(O205="snížená",K205,0)</f>
        <v>0</v>
      </c>
      <c r="BG205" s="146">
        <f>IF(O205="zákl. přenesená",K205,0)</f>
        <v>0</v>
      </c>
      <c r="BH205" s="146">
        <f>IF(O205="sníž. přenesená",K205,0)</f>
        <v>0</v>
      </c>
      <c r="BI205" s="146">
        <f>IF(O205="nulová",K205,0)</f>
        <v>0</v>
      </c>
      <c r="BJ205" s="15" t="s">
        <v>90</v>
      </c>
      <c r="BK205" s="146">
        <f>ROUND(P205*H205,2)</f>
        <v>0</v>
      </c>
      <c r="BL205" s="15" t="s">
        <v>207</v>
      </c>
      <c r="BM205" s="259" t="s">
        <v>404</v>
      </c>
    </row>
    <row r="206" s="2" customFormat="1" ht="33" customHeight="1">
      <c r="A206" s="40"/>
      <c r="B206" s="41"/>
      <c r="C206" s="247" t="s">
        <v>405</v>
      </c>
      <c r="D206" s="247" t="s">
        <v>152</v>
      </c>
      <c r="E206" s="248" t="s">
        <v>406</v>
      </c>
      <c r="F206" s="249" t="s">
        <v>407</v>
      </c>
      <c r="G206" s="250" t="s">
        <v>155</v>
      </c>
      <c r="H206" s="251">
        <v>10</v>
      </c>
      <c r="I206" s="252"/>
      <c r="J206" s="252"/>
      <c r="K206" s="253">
        <f>ROUND(P206*H206,2)</f>
        <v>0</v>
      </c>
      <c r="L206" s="249" t="s">
        <v>156</v>
      </c>
      <c r="M206" s="43"/>
      <c r="N206" s="254" t="s">
        <v>1</v>
      </c>
      <c r="O206" s="255" t="s">
        <v>45</v>
      </c>
      <c r="P206" s="256">
        <f>I206+J206</f>
        <v>0</v>
      </c>
      <c r="Q206" s="256">
        <f>ROUND(I206*H206,2)</f>
        <v>0</v>
      </c>
      <c r="R206" s="256">
        <f>ROUND(J206*H206,2)</f>
        <v>0</v>
      </c>
      <c r="S206" s="93"/>
      <c r="T206" s="257">
        <f>S206*H206</f>
        <v>0</v>
      </c>
      <c r="U206" s="257">
        <v>0</v>
      </c>
      <c r="V206" s="257">
        <f>U206*H206</f>
        <v>0</v>
      </c>
      <c r="W206" s="257">
        <v>0</v>
      </c>
      <c r="X206" s="258">
        <f>W206*H206</f>
        <v>0</v>
      </c>
      <c r="Y206" s="40"/>
      <c r="Z206" s="40"/>
      <c r="AA206" s="40"/>
      <c r="AB206" s="40"/>
      <c r="AC206" s="40"/>
      <c r="AD206" s="40"/>
      <c r="AE206" s="40"/>
      <c r="AR206" s="259" t="s">
        <v>207</v>
      </c>
      <c r="AT206" s="259" t="s">
        <v>152</v>
      </c>
      <c r="AU206" s="259" t="s">
        <v>92</v>
      </c>
      <c r="AY206" s="15" t="s">
        <v>149</v>
      </c>
      <c r="BE206" s="146">
        <f>IF(O206="základní",K206,0)</f>
        <v>0</v>
      </c>
      <c r="BF206" s="146">
        <f>IF(O206="snížená",K206,0)</f>
        <v>0</v>
      </c>
      <c r="BG206" s="146">
        <f>IF(O206="zákl. přenesená",K206,0)</f>
        <v>0</v>
      </c>
      <c r="BH206" s="146">
        <f>IF(O206="sníž. přenesená",K206,0)</f>
        <v>0</v>
      </c>
      <c r="BI206" s="146">
        <f>IF(O206="nulová",K206,0)</f>
        <v>0</v>
      </c>
      <c r="BJ206" s="15" t="s">
        <v>90</v>
      </c>
      <c r="BK206" s="146">
        <f>ROUND(P206*H206,2)</f>
        <v>0</v>
      </c>
      <c r="BL206" s="15" t="s">
        <v>207</v>
      </c>
      <c r="BM206" s="259" t="s">
        <v>408</v>
      </c>
    </row>
    <row r="207" s="2" customFormat="1" ht="24.15" customHeight="1">
      <c r="A207" s="40"/>
      <c r="B207" s="41"/>
      <c r="C207" s="260" t="s">
        <v>409</v>
      </c>
      <c r="D207" s="260" t="s">
        <v>175</v>
      </c>
      <c r="E207" s="261" t="s">
        <v>410</v>
      </c>
      <c r="F207" s="262" t="s">
        <v>411</v>
      </c>
      <c r="G207" s="263" t="s">
        <v>155</v>
      </c>
      <c r="H207" s="264">
        <v>3</v>
      </c>
      <c r="I207" s="265"/>
      <c r="J207" s="266"/>
      <c r="K207" s="267">
        <f>ROUND(P207*H207,2)</f>
        <v>0</v>
      </c>
      <c r="L207" s="262" t="s">
        <v>1</v>
      </c>
      <c r="M207" s="268"/>
      <c r="N207" s="269" t="s">
        <v>1</v>
      </c>
      <c r="O207" s="255" t="s">
        <v>45</v>
      </c>
      <c r="P207" s="256">
        <f>I207+J207</f>
        <v>0</v>
      </c>
      <c r="Q207" s="256">
        <f>ROUND(I207*H207,2)</f>
        <v>0</v>
      </c>
      <c r="R207" s="256">
        <f>ROUND(J207*H207,2)</f>
        <v>0</v>
      </c>
      <c r="S207" s="93"/>
      <c r="T207" s="257">
        <f>S207*H207</f>
        <v>0</v>
      </c>
      <c r="U207" s="257">
        <v>0.00042000000000000002</v>
      </c>
      <c r="V207" s="257">
        <f>U207*H207</f>
        <v>0.0012600000000000001</v>
      </c>
      <c r="W207" s="257">
        <v>0</v>
      </c>
      <c r="X207" s="258">
        <f>W207*H207</f>
        <v>0</v>
      </c>
      <c r="Y207" s="40"/>
      <c r="Z207" s="40"/>
      <c r="AA207" s="40"/>
      <c r="AB207" s="40"/>
      <c r="AC207" s="40"/>
      <c r="AD207" s="40"/>
      <c r="AE207" s="40"/>
      <c r="AR207" s="259" t="s">
        <v>212</v>
      </c>
      <c r="AT207" s="259" t="s">
        <v>175</v>
      </c>
      <c r="AU207" s="259" t="s">
        <v>92</v>
      </c>
      <c r="AY207" s="15" t="s">
        <v>149</v>
      </c>
      <c r="BE207" s="146">
        <f>IF(O207="základní",K207,0)</f>
        <v>0</v>
      </c>
      <c r="BF207" s="146">
        <f>IF(O207="snížená",K207,0)</f>
        <v>0</v>
      </c>
      <c r="BG207" s="146">
        <f>IF(O207="zákl. přenesená",K207,0)</f>
        <v>0</v>
      </c>
      <c r="BH207" s="146">
        <f>IF(O207="sníž. přenesená",K207,0)</f>
        <v>0</v>
      </c>
      <c r="BI207" s="146">
        <f>IF(O207="nulová",K207,0)</f>
        <v>0</v>
      </c>
      <c r="BJ207" s="15" t="s">
        <v>90</v>
      </c>
      <c r="BK207" s="146">
        <f>ROUND(P207*H207,2)</f>
        <v>0</v>
      </c>
      <c r="BL207" s="15" t="s">
        <v>207</v>
      </c>
      <c r="BM207" s="259" t="s">
        <v>412</v>
      </c>
    </row>
    <row r="208" s="2" customFormat="1" ht="16.5" customHeight="1">
      <c r="A208" s="40"/>
      <c r="B208" s="41"/>
      <c r="C208" s="260" t="s">
        <v>413</v>
      </c>
      <c r="D208" s="260" t="s">
        <v>175</v>
      </c>
      <c r="E208" s="261" t="s">
        <v>414</v>
      </c>
      <c r="F208" s="262" t="s">
        <v>415</v>
      </c>
      <c r="G208" s="263" t="s">
        <v>155</v>
      </c>
      <c r="H208" s="264">
        <v>6</v>
      </c>
      <c r="I208" s="265"/>
      <c r="J208" s="266"/>
      <c r="K208" s="267">
        <f>ROUND(P208*H208,2)</f>
        <v>0</v>
      </c>
      <c r="L208" s="262" t="s">
        <v>1</v>
      </c>
      <c r="M208" s="268"/>
      <c r="N208" s="269" t="s">
        <v>1</v>
      </c>
      <c r="O208" s="255" t="s">
        <v>45</v>
      </c>
      <c r="P208" s="256">
        <f>I208+J208</f>
        <v>0</v>
      </c>
      <c r="Q208" s="256">
        <f>ROUND(I208*H208,2)</f>
        <v>0</v>
      </c>
      <c r="R208" s="256">
        <f>ROUND(J208*H208,2)</f>
        <v>0</v>
      </c>
      <c r="S208" s="93"/>
      <c r="T208" s="257">
        <f>S208*H208</f>
        <v>0</v>
      </c>
      <c r="U208" s="257">
        <v>0</v>
      </c>
      <c r="V208" s="257">
        <f>U208*H208</f>
        <v>0</v>
      </c>
      <c r="W208" s="257">
        <v>0</v>
      </c>
      <c r="X208" s="258">
        <f>W208*H208</f>
        <v>0</v>
      </c>
      <c r="Y208" s="40"/>
      <c r="Z208" s="40"/>
      <c r="AA208" s="40"/>
      <c r="AB208" s="40"/>
      <c r="AC208" s="40"/>
      <c r="AD208" s="40"/>
      <c r="AE208" s="40"/>
      <c r="AR208" s="259" t="s">
        <v>212</v>
      </c>
      <c r="AT208" s="259" t="s">
        <v>175</v>
      </c>
      <c r="AU208" s="259" t="s">
        <v>92</v>
      </c>
      <c r="AY208" s="15" t="s">
        <v>149</v>
      </c>
      <c r="BE208" s="146">
        <f>IF(O208="základní",K208,0)</f>
        <v>0</v>
      </c>
      <c r="BF208" s="146">
        <f>IF(O208="snížená",K208,0)</f>
        <v>0</v>
      </c>
      <c r="BG208" s="146">
        <f>IF(O208="zákl. přenesená",K208,0)</f>
        <v>0</v>
      </c>
      <c r="BH208" s="146">
        <f>IF(O208="sníž. přenesená",K208,0)</f>
        <v>0</v>
      </c>
      <c r="BI208" s="146">
        <f>IF(O208="nulová",K208,0)</f>
        <v>0</v>
      </c>
      <c r="BJ208" s="15" t="s">
        <v>90</v>
      </c>
      <c r="BK208" s="146">
        <f>ROUND(P208*H208,2)</f>
        <v>0</v>
      </c>
      <c r="BL208" s="15" t="s">
        <v>207</v>
      </c>
      <c r="BM208" s="259" t="s">
        <v>416</v>
      </c>
    </row>
    <row r="209" s="2" customFormat="1" ht="16.5" customHeight="1">
      <c r="A209" s="40"/>
      <c r="B209" s="41"/>
      <c r="C209" s="260" t="s">
        <v>417</v>
      </c>
      <c r="D209" s="260" t="s">
        <v>175</v>
      </c>
      <c r="E209" s="261" t="s">
        <v>418</v>
      </c>
      <c r="F209" s="262" t="s">
        <v>419</v>
      </c>
      <c r="G209" s="263" t="s">
        <v>155</v>
      </c>
      <c r="H209" s="264">
        <v>1</v>
      </c>
      <c r="I209" s="265"/>
      <c r="J209" s="266"/>
      <c r="K209" s="267">
        <f>ROUND(P209*H209,2)</f>
        <v>0</v>
      </c>
      <c r="L209" s="262" t="s">
        <v>1</v>
      </c>
      <c r="M209" s="268"/>
      <c r="N209" s="269" t="s">
        <v>1</v>
      </c>
      <c r="O209" s="255" t="s">
        <v>45</v>
      </c>
      <c r="P209" s="256">
        <f>I209+J209</f>
        <v>0</v>
      </c>
      <c r="Q209" s="256">
        <f>ROUND(I209*H209,2)</f>
        <v>0</v>
      </c>
      <c r="R209" s="256">
        <f>ROUND(J209*H209,2)</f>
        <v>0</v>
      </c>
      <c r="S209" s="93"/>
      <c r="T209" s="257">
        <f>S209*H209</f>
        <v>0</v>
      </c>
      <c r="U209" s="257">
        <v>0.00069999999999999999</v>
      </c>
      <c r="V209" s="257">
        <f>U209*H209</f>
        <v>0.00069999999999999999</v>
      </c>
      <c r="W209" s="257">
        <v>0</v>
      </c>
      <c r="X209" s="258">
        <f>W209*H209</f>
        <v>0</v>
      </c>
      <c r="Y209" s="40"/>
      <c r="Z209" s="40"/>
      <c r="AA209" s="40"/>
      <c r="AB209" s="40"/>
      <c r="AC209" s="40"/>
      <c r="AD209" s="40"/>
      <c r="AE209" s="40"/>
      <c r="AR209" s="259" t="s">
        <v>212</v>
      </c>
      <c r="AT209" s="259" t="s">
        <v>175</v>
      </c>
      <c r="AU209" s="259" t="s">
        <v>92</v>
      </c>
      <c r="AY209" s="15" t="s">
        <v>149</v>
      </c>
      <c r="BE209" s="146">
        <f>IF(O209="základní",K209,0)</f>
        <v>0</v>
      </c>
      <c r="BF209" s="146">
        <f>IF(O209="snížená",K209,0)</f>
        <v>0</v>
      </c>
      <c r="BG209" s="146">
        <f>IF(O209="zákl. přenesená",K209,0)</f>
        <v>0</v>
      </c>
      <c r="BH209" s="146">
        <f>IF(O209="sníž. přenesená",K209,0)</f>
        <v>0</v>
      </c>
      <c r="BI209" s="146">
        <f>IF(O209="nulová",K209,0)</f>
        <v>0</v>
      </c>
      <c r="BJ209" s="15" t="s">
        <v>90</v>
      </c>
      <c r="BK209" s="146">
        <f>ROUND(P209*H209,2)</f>
        <v>0</v>
      </c>
      <c r="BL209" s="15" t="s">
        <v>207</v>
      </c>
      <c r="BM209" s="259" t="s">
        <v>420</v>
      </c>
    </row>
    <row r="210" s="2" customFormat="1">
      <c r="A210" s="40"/>
      <c r="B210" s="41"/>
      <c r="C210" s="247" t="s">
        <v>421</v>
      </c>
      <c r="D210" s="247" t="s">
        <v>152</v>
      </c>
      <c r="E210" s="248" t="s">
        <v>422</v>
      </c>
      <c r="F210" s="249" t="s">
        <v>423</v>
      </c>
      <c r="G210" s="250" t="s">
        <v>155</v>
      </c>
      <c r="H210" s="251">
        <v>12</v>
      </c>
      <c r="I210" s="252"/>
      <c r="J210" s="252"/>
      <c r="K210" s="253">
        <f>ROUND(P210*H210,2)</f>
        <v>0</v>
      </c>
      <c r="L210" s="249" t="s">
        <v>156</v>
      </c>
      <c r="M210" s="43"/>
      <c r="N210" s="254" t="s">
        <v>1</v>
      </c>
      <c r="O210" s="255" t="s">
        <v>45</v>
      </c>
      <c r="P210" s="256">
        <f>I210+J210</f>
        <v>0</v>
      </c>
      <c r="Q210" s="256">
        <f>ROUND(I210*H210,2)</f>
        <v>0</v>
      </c>
      <c r="R210" s="256">
        <f>ROUND(J210*H210,2)</f>
        <v>0</v>
      </c>
      <c r="S210" s="93"/>
      <c r="T210" s="257">
        <f>S210*H210</f>
        <v>0</v>
      </c>
      <c r="U210" s="257">
        <v>0</v>
      </c>
      <c r="V210" s="257">
        <f>U210*H210</f>
        <v>0</v>
      </c>
      <c r="W210" s="257">
        <v>0</v>
      </c>
      <c r="X210" s="258">
        <f>W210*H210</f>
        <v>0</v>
      </c>
      <c r="Y210" s="40"/>
      <c r="Z210" s="40"/>
      <c r="AA210" s="40"/>
      <c r="AB210" s="40"/>
      <c r="AC210" s="40"/>
      <c r="AD210" s="40"/>
      <c r="AE210" s="40"/>
      <c r="AR210" s="259" t="s">
        <v>207</v>
      </c>
      <c r="AT210" s="259" t="s">
        <v>152</v>
      </c>
      <c r="AU210" s="259" t="s">
        <v>92</v>
      </c>
      <c r="AY210" s="15" t="s">
        <v>149</v>
      </c>
      <c r="BE210" s="146">
        <f>IF(O210="základní",K210,0)</f>
        <v>0</v>
      </c>
      <c r="BF210" s="146">
        <f>IF(O210="snížená",K210,0)</f>
        <v>0</v>
      </c>
      <c r="BG210" s="146">
        <f>IF(O210="zákl. přenesená",K210,0)</f>
        <v>0</v>
      </c>
      <c r="BH210" s="146">
        <f>IF(O210="sníž. přenesená",K210,0)</f>
        <v>0</v>
      </c>
      <c r="BI210" s="146">
        <f>IF(O210="nulová",K210,0)</f>
        <v>0</v>
      </c>
      <c r="BJ210" s="15" t="s">
        <v>90</v>
      </c>
      <c r="BK210" s="146">
        <f>ROUND(P210*H210,2)</f>
        <v>0</v>
      </c>
      <c r="BL210" s="15" t="s">
        <v>207</v>
      </c>
      <c r="BM210" s="259" t="s">
        <v>424</v>
      </c>
    </row>
    <row r="211" s="2" customFormat="1">
      <c r="A211" s="40"/>
      <c r="B211" s="41"/>
      <c r="C211" s="260" t="s">
        <v>425</v>
      </c>
      <c r="D211" s="260" t="s">
        <v>175</v>
      </c>
      <c r="E211" s="261" t="s">
        <v>426</v>
      </c>
      <c r="F211" s="262" t="s">
        <v>427</v>
      </c>
      <c r="G211" s="263" t="s">
        <v>155</v>
      </c>
      <c r="H211" s="264">
        <v>8</v>
      </c>
      <c r="I211" s="265"/>
      <c r="J211" s="266"/>
      <c r="K211" s="267">
        <f>ROUND(P211*H211,2)</f>
        <v>0</v>
      </c>
      <c r="L211" s="262" t="s">
        <v>1</v>
      </c>
      <c r="M211" s="268"/>
      <c r="N211" s="269" t="s">
        <v>1</v>
      </c>
      <c r="O211" s="255" t="s">
        <v>45</v>
      </c>
      <c r="P211" s="256">
        <f>I211+J211</f>
        <v>0</v>
      </c>
      <c r="Q211" s="256">
        <f>ROUND(I211*H211,2)</f>
        <v>0</v>
      </c>
      <c r="R211" s="256">
        <f>ROUND(J211*H211,2)</f>
        <v>0</v>
      </c>
      <c r="S211" s="93"/>
      <c r="T211" s="257">
        <f>S211*H211</f>
        <v>0</v>
      </c>
      <c r="U211" s="257">
        <v>0</v>
      </c>
      <c r="V211" s="257">
        <f>U211*H211</f>
        <v>0</v>
      </c>
      <c r="W211" s="257">
        <v>0</v>
      </c>
      <c r="X211" s="258">
        <f>W211*H211</f>
        <v>0</v>
      </c>
      <c r="Y211" s="40"/>
      <c r="Z211" s="40"/>
      <c r="AA211" s="40"/>
      <c r="AB211" s="40"/>
      <c r="AC211" s="40"/>
      <c r="AD211" s="40"/>
      <c r="AE211" s="40"/>
      <c r="AR211" s="259" t="s">
        <v>212</v>
      </c>
      <c r="AT211" s="259" t="s">
        <v>175</v>
      </c>
      <c r="AU211" s="259" t="s">
        <v>92</v>
      </c>
      <c r="AY211" s="15" t="s">
        <v>149</v>
      </c>
      <c r="BE211" s="146">
        <f>IF(O211="základní",K211,0)</f>
        <v>0</v>
      </c>
      <c r="BF211" s="146">
        <f>IF(O211="snížená",K211,0)</f>
        <v>0</v>
      </c>
      <c r="BG211" s="146">
        <f>IF(O211="zákl. přenesená",K211,0)</f>
        <v>0</v>
      </c>
      <c r="BH211" s="146">
        <f>IF(O211="sníž. přenesená",K211,0)</f>
        <v>0</v>
      </c>
      <c r="BI211" s="146">
        <f>IF(O211="nulová",K211,0)</f>
        <v>0</v>
      </c>
      <c r="BJ211" s="15" t="s">
        <v>90</v>
      </c>
      <c r="BK211" s="146">
        <f>ROUND(P211*H211,2)</f>
        <v>0</v>
      </c>
      <c r="BL211" s="15" t="s">
        <v>207</v>
      </c>
      <c r="BM211" s="259" t="s">
        <v>428</v>
      </c>
    </row>
    <row r="212" s="2" customFormat="1">
      <c r="A212" s="40"/>
      <c r="B212" s="41"/>
      <c r="C212" s="260" t="s">
        <v>429</v>
      </c>
      <c r="D212" s="260" t="s">
        <v>175</v>
      </c>
      <c r="E212" s="261" t="s">
        <v>430</v>
      </c>
      <c r="F212" s="262" t="s">
        <v>431</v>
      </c>
      <c r="G212" s="263" t="s">
        <v>155</v>
      </c>
      <c r="H212" s="264">
        <v>4</v>
      </c>
      <c r="I212" s="265"/>
      <c r="J212" s="266"/>
      <c r="K212" s="267">
        <f>ROUND(P212*H212,2)</f>
        <v>0</v>
      </c>
      <c r="L212" s="262" t="s">
        <v>1</v>
      </c>
      <c r="M212" s="268"/>
      <c r="N212" s="269" t="s">
        <v>1</v>
      </c>
      <c r="O212" s="255" t="s">
        <v>45</v>
      </c>
      <c r="P212" s="256">
        <f>I212+J212</f>
        <v>0</v>
      </c>
      <c r="Q212" s="256">
        <f>ROUND(I212*H212,2)</f>
        <v>0</v>
      </c>
      <c r="R212" s="256">
        <f>ROUND(J212*H212,2)</f>
        <v>0</v>
      </c>
      <c r="S212" s="93"/>
      <c r="T212" s="257">
        <f>S212*H212</f>
        <v>0</v>
      </c>
      <c r="U212" s="257">
        <v>0</v>
      </c>
      <c r="V212" s="257">
        <f>U212*H212</f>
        <v>0</v>
      </c>
      <c r="W212" s="257">
        <v>0</v>
      </c>
      <c r="X212" s="258">
        <f>W212*H212</f>
        <v>0</v>
      </c>
      <c r="Y212" s="40"/>
      <c r="Z212" s="40"/>
      <c r="AA212" s="40"/>
      <c r="AB212" s="40"/>
      <c r="AC212" s="40"/>
      <c r="AD212" s="40"/>
      <c r="AE212" s="40"/>
      <c r="AR212" s="259" t="s">
        <v>212</v>
      </c>
      <c r="AT212" s="259" t="s">
        <v>175</v>
      </c>
      <c r="AU212" s="259" t="s">
        <v>92</v>
      </c>
      <c r="AY212" s="15" t="s">
        <v>149</v>
      </c>
      <c r="BE212" s="146">
        <f>IF(O212="základní",K212,0)</f>
        <v>0</v>
      </c>
      <c r="BF212" s="146">
        <f>IF(O212="snížená",K212,0)</f>
        <v>0</v>
      </c>
      <c r="BG212" s="146">
        <f>IF(O212="zákl. přenesená",K212,0)</f>
        <v>0</v>
      </c>
      <c r="BH212" s="146">
        <f>IF(O212="sníž. přenesená",K212,0)</f>
        <v>0</v>
      </c>
      <c r="BI212" s="146">
        <f>IF(O212="nulová",K212,0)</f>
        <v>0</v>
      </c>
      <c r="BJ212" s="15" t="s">
        <v>90</v>
      </c>
      <c r="BK212" s="146">
        <f>ROUND(P212*H212,2)</f>
        <v>0</v>
      </c>
      <c r="BL212" s="15" t="s">
        <v>207</v>
      </c>
      <c r="BM212" s="259" t="s">
        <v>432</v>
      </c>
    </row>
    <row r="213" s="2" customFormat="1" ht="33" customHeight="1">
      <c r="A213" s="40"/>
      <c r="B213" s="41"/>
      <c r="C213" s="247" t="s">
        <v>433</v>
      </c>
      <c r="D213" s="247" t="s">
        <v>152</v>
      </c>
      <c r="E213" s="248" t="s">
        <v>434</v>
      </c>
      <c r="F213" s="249" t="s">
        <v>435</v>
      </c>
      <c r="G213" s="250" t="s">
        <v>155</v>
      </c>
      <c r="H213" s="251">
        <v>2</v>
      </c>
      <c r="I213" s="252"/>
      <c r="J213" s="252"/>
      <c r="K213" s="253">
        <f>ROUND(P213*H213,2)</f>
        <v>0</v>
      </c>
      <c r="L213" s="249" t="s">
        <v>156</v>
      </c>
      <c r="M213" s="43"/>
      <c r="N213" s="254" t="s">
        <v>1</v>
      </c>
      <c r="O213" s="255" t="s">
        <v>45</v>
      </c>
      <c r="P213" s="256">
        <f>I213+J213</f>
        <v>0</v>
      </c>
      <c r="Q213" s="256">
        <f>ROUND(I213*H213,2)</f>
        <v>0</v>
      </c>
      <c r="R213" s="256">
        <f>ROUND(J213*H213,2)</f>
        <v>0</v>
      </c>
      <c r="S213" s="93"/>
      <c r="T213" s="257">
        <f>S213*H213</f>
        <v>0</v>
      </c>
      <c r="U213" s="257">
        <v>0</v>
      </c>
      <c r="V213" s="257">
        <f>U213*H213</f>
        <v>0</v>
      </c>
      <c r="W213" s="257">
        <v>0</v>
      </c>
      <c r="X213" s="258">
        <f>W213*H213</f>
        <v>0</v>
      </c>
      <c r="Y213" s="40"/>
      <c r="Z213" s="40"/>
      <c r="AA213" s="40"/>
      <c r="AB213" s="40"/>
      <c r="AC213" s="40"/>
      <c r="AD213" s="40"/>
      <c r="AE213" s="40"/>
      <c r="AR213" s="259" t="s">
        <v>207</v>
      </c>
      <c r="AT213" s="259" t="s">
        <v>152</v>
      </c>
      <c r="AU213" s="259" t="s">
        <v>92</v>
      </c>
      <c r="AY213" s="15" t="s">
        <v>149</v>
      </c>
      <c r="BE213" s="146">
        <f>IF(O213="základní",K213,0)</f>
        <v>0</v>
      </c>
      <c r="BF213" s="146">
        <f>IF(O213="snížená",K213,0)</f>
        <v>0</v>
      </c>
      <c r="BG213" s="146">
        <f>IF(O213="zákl. přenesená",K213,0)</f>
        <v>0</v>
      </c>
      <c r="BH213" s="146">
        <f>IF(O213="sníž. přenesená",K213,0)</f>
        <v>0</v>
      </c>
      <c r="BI213" s="146">
        <f>IF(O213="nulová",K213,0)</f>
        <v>0</v>
      </c>
      <c r="BJ213" s="15" t="s">
        <v>90</v>
      </c>
      <c r="BK213" s="146">
        <f>ROUND(P213*H213,2)</f>
        <v>0</v>
      </c>
      <c r="BL213" s="15" t="s">
        <v>207</v>
      </c>
      <c r="BM213" s="259" t="s">
        <v>436</v>
      </c>
    </row>
    <row r="214" s="2" customFormat="1">
      <c r="A214" s="40"/>
      <c r="B214" s="41"/>
      <c r="C214" s="260" t="s">
        <v>437</v>
      </c>
      <c r="D214" s="260" t="s">
        <v>175</v>
      </c>
      <c r="E214" s="261" t="s">
        <v>438</v>
      </c>
      <c r="F214" s="262" t="s">
        <v>439</v>
      </c>
      <c r="G214" s="263" t="s">
        <v>155</v>
      </c>
      <c r="H214" s="264">
        <v>2</v>
      </c>
      <c r="I214" s="265"/>
      <c r="J214" s="266"/>
      <c r="K214" s="267">
        <f>ROUND(P214*H214,2)</f>
        <v>0</v>
      </c>
      <c r="L214" s="262" t="s">
        <v>1</v>
      </c>
      <c r="M214" s="268"/>
      <c r="N214" s="269" t="s">
        <v>1</v>
      </c>
      <c r="O214" s="255" t="s">
        <v>45</v>
      </c>
      <c r="P214" s="256">
        <f>I214+J214</f>
        <v>0</v>
      </c>
      <c r="Q214" s="256">
        <f>ROUND(I214*H214,2)</f>
        <v>0</v>
      </c>
      <c r="R214" s="256">
        <f>ROUND(J214*H214,2)</f>
        <v>0</v>
      </c>
      <c r="S214" s="93"/>
      <c r="T214" s="257">
        <f>S214*H214</f>
        <v>0</v>
      </c>
      <c r="U214" s="257">
        <v>0.00016000000000000001</v>
      </c>
      <c r="V214" s="257">
        <f>U214*H214</f>
        <v>0.00032000000000000003</v>
      </c>
      <c r="W214" s="257">
        <v>0</v>
      </c>
      <c r="X214" s="258">
        <f>W214*H214</f>
        <v>0</v>
      </c>
      <c r="Y214" s="40"/>
      <c r="Z214" s="40"/>
      <c r="AA214" s="40"/>
      <c r="AB214" s="40"/>
      <c r="AC214" s="40"/>
      <c r="AD214" s="40"/>
      <c r="AE214" s="40"/>
      <c r="AR214" s="259" t="s">
        <v>212</v>
      </c>
      <c r="AT214" s="259" t="s">
        <v>175</v>
      </c>
      <c r="AU214" s="259" t="s">
        <v>92</v>
      </c>
      <c r="AY214" s="15" t="s">
        <v>149</v>
      </c>
      <c r="BE214" s="146">
        <f>IF(O214="základní",K214,0)</f>
        <v>0</v>
      </c>
      <c r="BF214" s="146">
        <f>IF(O214="snížená",K214,0)</f>
        <v>0</v>
      </c>
      <c r="BG214" s="146">
        <f>IF(O214="zákl. přenesená",K214,0)</f>
        <v>0</v>
      </c>
      <c r="BH214" s="146">
        <f>IF(O214="sníž. přenesená",K214,0)</f>
        <v>0</v>
      </c>
      <c r="BI214" s="146">
        <f>IF(O214="nulová",K214,0)</f>
        <v>0</v>
      </c>
      <c r="BJ214" s="15" t="s">
        <v>90</v>
      </c>
      <c r="BK214" s="146">
        <f>ROUND(P214*H214,2)</f>
        <v>0</v>
      </c>
      <c r="BL214" s="15" t="s">
        <v>207</v>
      </c>
      <c r="BM214" s="259" t="s">
        <v>440</v>
      </c>
    </row>
    <row r="215" s="2" customFormat="1">
      <c r="A215" s="40"/>
      <c r="B215" s="41"/>
      <c r="C215" s="247" t="s">
        <v>441</v>
      </c>
      <c r="D215" s="247" t="s">
        <v>152</v>
      </c>
      <c r="E215" s="248" t="s">
        <v>442</v>
      </c>
      <c r="F215" s="249" t="s">
        <v>443</v>
      </c>
      <c r="G215" s="250" t="s">
        <v>155</v>
      </c>
      <c r="H215" s="251">
        <v>2</v>
      </c>
      <c r="I215" s="252"/>
      <c r="J215" s="252"/>
      <c r="K215" s="253">
        <f>ROUND(P215*H215,2)</f>
        <v>0</v>
      </c>
      <c r="L215" s="249" t="s">
        <v>444</v>
      </c>
      <c r="M215" s="43"/>
      <c r="N215" s="254" t="s">
        <v>1</v>
      </c>
      <c r="O215" s="255" t="s">
        <v>45</v>
      </c>
      <c r="P215" s="256">
        <f>I215+J215</f>
        <v>0</v>
      </c>
      <c r="Q215" s="256">
        <f>ROUND(I215*H215,2)</f>
        <v>0</v>
      </c>
      <c r="R215" s="256">
        <f>ROUND(J215*H215,2)</f>
        <v>0</v>
      </c>
      <c r="S215" s="93"/>
      <c r="T215" s="257">
        <f>S215*H215</f>
        <v>0</v>
      </c>
      <c r="U215" s="257">
        <v>0</v>
      </c>
      <c r="V215" s="257">
        <f>U215*H215</f>
        <v>0</v>
      </c>
      <c r="W215" s="257">
        <v>0</v>
      </c>
      <c r="X215" s="258">
        <f>W215*H215</f>
        <v>0</v>
      </c>
      <c r="Y215" s="40"/>
      <c r="Z215" s="40"/>
      <c r="AA215" s="40"/>
      <c r="AB215" s="40"/>
      <c r="AC215" s="40"/>
      <c r="AD215" s="40"/>
      <c r="AE215" s="40"/>
      <c r="AR215" s="259" t="s">
        <v>207</v>
      </c>
      <c r="AT215" s="259" t="s">
        <v>152</v>
      </c>
      <c r="AU215" s="259" t="s">
        <v>92</v>
      </c>
      <c r="AY215" s="15" t="s">
        <v>149</v>
      </c>
      <c r="BE215" s="146">
        <f>IF(O215="základní",K215,0)</f>
        <v>0</v>
      </c>
      <c r="BF215" s="146">
        <f>IF(O215="snížená",K215,0)</f>
        <v>0</v>
      </c>
      <c r="BG215" s="146">
        <f>IF(O215="zákl. přenesená",K215,0)</f>
        <v>0</v>
      </c>
      <c r="BH215" s="146">
        <f>IF(O215="sníž. přenesená",K215,0)</f>
        <v>0</v>
      </c>
      <c r="BI215" s="146">
        <f>IF(O215="nulová",K215,0)</f>
        <v>0</v>
      </c>
      <c r="BJ215" s="15" t="s">
        <v>90</v>
      </c>
      <c r="BK215" s="146">
        <f>ROUND(P215*H215,2)</f>
        <v>0</v>
      </c>
      <c r="BL215" s="15" t="s">
        <v>207</v>
      </c>
      <c r="BM215" s="259" t="s">
        <v>445</v>
      </c>
    </row>
    <row r="216" s="2" customFormat="1" ht="33" customHeight="1">
      <c r="A216" s="40"/>
      <c r="B216" s="41"/>
      <c r="C216" s="260" t="s">
        <v>446</v>
      </c>
      <c r="D216" s="260" t="s">
        <v>175</v>
      </c>
      <c r="E216" s="261" t="s">
        <v>447</v>
      </c>
      <c r="F216" s="262" t="s">
        <v>448</v>
      </c>
      <c r="G216" s="263" t="s">
        <v>155</v>
      </c>
      <c r="H216" s="264">
        <v>2</v>
      </c>
      <c r="I216" s="265"/>
      <c r="J216" s="266"/>
      <c r="K216" s="267">
        <f>ROUND(P216*H216,2)</f>
        <v>0</v>
      </c>
      <c r="L216" s="262" t="s">
        <v>1</v>
      </c>
      <c r="M216" s="268"/>
      <c r="N216" s="269" t="s">
        <v>1</v>
      </c>
      <c r="O216" s="255" t="s">
        <v>45</v>
      </c>
      <c r="P216" s="256">
        <f>I216+J216</f>
        <v>0</v>
      </c>
      <c r="Q216" s="256">
        <f>ROUND(I216*H216,2)</f>
        <v>0</v>
      </c>
      <c r="R216" s="256">
        <f>ROUND(J216*H216,2)</f>
        <v>0</v>
      </c>
      <c r="S216" s="93"/>
      <c r="T216" s="257">
        <f>S216*H216</f>
        <v>0</v>
      </c>
      <c r="U216" s="257">
        <v>0</v>
      </c>
      <c r="V216" s="257">
        <f>U216*H216</f>
        <v>0</v>
      </c>
      <c r="W216" s="257">
        <v>0</v>
      </c>
      <c r="X216" s="258">
        <f>W216*H216</f>
        <v>0</v>
      </c>
      <c r="Y216" s="40"/>
      <c r="Z216" s="40"/>
      <c r="AA216" s="40"/>
      <c r="AB216" s="40"/>
      <c r="AC216" s="40"/>
      <c r="AD216" s="40"/>
      <c r="AE216" s="40"/>
      <c r="AR216" s="259" t="s">
        <v>212</v>
      </c>
      <c r="AT216" s="259" t="s">
        <v>175</v>
      </c>
      <c r="AU216" s="259" t="s">
        <v>92</v>
      </c>
      <c r="AY216" s="15" t="s">
        <v>149</v>
      </c>
      <c r="BE216" s="146">
        <f>IF(O216="základní",K216,0)</f>
        <v>0</v>
      </c>
      <c r="BF216" s="146">
        <f>IF(O216="snížená",K216,0)</f>
        <v>0</v>
      </c>
      <c r="BG216" s="146">
        <f>IF(O216="zákl. přenesená",K216,0)</f>
        <v>0</v>
      </c>
      <c r="BH216" s="146">
        <f>IF(O216="sníž. přenesená",K216,0)</f>
        <v>0</v>
      </c>
      <c r="BI216" s="146">
        <f>IF(O216="nulová",K216,0)</f>
        <v>0</v>
      </c>
      <c r="BJ216" s="15" t="s">
        <v>90</v>
      </c>
      <c r="BK216" s="146">
        <f>ROUND(P216*H216,2)</f>
        <v>0</v>
      </c>
      <c r="BL216" s="15" t="s">
        <v>207</v>
      </c>
      <c r="BM216" s="259" t="s">
        <v>449</v>
      </c>
    </row>
    <row r="217" s="2" customFormat="1">
      <c r="A217" s="40"/>
      <c r="B217" s="41"/>
      <c r="C217" s="247" t="s">
        <v>450</v>
      </c>
      <c r="D217" s="247" t="s">
        <v>152</v>
      </c>
      <c r="E217" s="248" t="s">
        <v>451</v>
      </c>
      <c r="F217" s="249" t="s">
        <v>452</v>
      </c>
      <c r="G217" s="250" t="s">
        <v>155</v>
      </c>
      <c r="H217" s="251">
        <v>7</v>
      </c>
      <c r="I217" s="252"/>
      <c r="J217" s="252"/>
      <c r="K217" s="253">
        <f>ROUND(P217*H217,2)</f>
        <v>0</v>
      </c>
      <c r="L217" s="249" t="s">
        <v>156</v>
      </c>
      <c r="M217" s="43"/>
      <c r="N217" s="254" t="s">
        <v>1</v>
      </c>
      <c r="O217" s="255" t="s">
        <v>45</v>
      </c>
      <c r="P217" s="256">
        <f>I217+J217</f>
        <v>0</v>
      </c>
      <c r="Q217" s="256">
        <f>ROUND(I217*H217,2)</f>
        <v>0</v>
      </c>
      <c r="R217" s="256">
        <f>ROUND(J217*H217,2)</f>
        <v>0</v>
      </c>
      <c r="S217" s="93"/>
      <c r="T217" s="257">
        <f>S217*H217</f>
        <v>0</v>
      </c>
      <c r="U217" s="257">
        <v>0</v>
      </c>
      <c r="V217" s="257">
        <f>U217*H217</f>
        <v>0</v>
      </c>
      <c r="W217" s="257">
        <v>0</v>
      </c>
      <c r="X217" s="258">
        <f>W217*H217</f>
        <v>0</v>
      </c>
      <c r="Y217" s="40"/>
      <c r="Z217" s="40"/>
      <c r="AA217" s="40"/>
      <c r="AB217" s="40"/>
      <c r="AC217" s="40"/>
      <c r="AD217" s="40"/>
      <c r="AE217" s="40"/>
      <c r="AR217" s="259" t="s">
        <v>207</v>
      </c>
      <c r="AT217" s="259" t="s">
        <v>152</v>
      </c>
      <c r="AU217" s="259" t="s">
        <v>92</v>
      </c>
      <c r="AY217" s="15" t="s">
        <v>149</v>
      </c>
      <c r="BE217" s="146">
        <f>IF(O217="základní",K217,0)</f>
        <v>0</v>
      </c>
      <c r="BF217" s="146">
        <f>IF(O217="snížená",K217,0)</f>
        <v>0</v>
      </c>
      <c r="BG217" s="146">
        <f>IF(O217="zákl. přenesená",K217,0)</f>
        <v>0</v>
      </c>
      <c r="BH217" s="146">
        <f>IF(O217="sníž. přenesená",K217,0)</f>
        <v>0</v>
      </c>
      <c r="BI217" s="146">
        <f>IF(O217="nulová",K217,0)</f>
        <v>0</v>
      </c>
      <c r="BJ217" s="15" t="s">
        <v>90</v>
      </c>
      <c r="BK217" s="146">
        <f>ROUND(P217*H217,2)</f>
        <v>0</v>
      </c>
      <c r="BL217" s="15" t="s">
        <v>207</v>
      </c>
      <c r="BM217" s="259" t="s">
        <v>453</v>
      </c>
    </row>
    <row r="218" s="2" customFormat="1" ht="55.5" customHeight="1">
      <c r="A218" s="40"/>
      <c r="B218" s="41"/>
      <c r="C218" s="260" t="s">
        <v>454</v>
      </c>
      <c r="D218" s="260" t="s">
        <v>175</v>
      </c>
      <c r="E218" s="261" t="s">
        <v>455</v>
      </c>
      <c r="F218" s="262" t="s">
        <v>456</v>
      </c>
      <c r="G218" s="263" t="s">
        <v>155</v>
      </c>
      <c r="H218" s="264">
        <v>2</v>
      </c>
      <c r="I218" s="265"/>
      <c r="J218" s="266"/>
      <c r="K218" s="267">
        <f>ROUND(P218*H218,2)</f>
        <v>0</v>
      </c>
      <c r="L218" s="262" t="s">
        <v>1</v>
      </c>
      <c r="M218" s="268"/>
      <c r="N218" s="269" t="s">
        <v>1</v>
      </c>
      <c r="O218" s="255" t="s">
        <v>45</v>
      </c>
      <c r="P218" s="256">
        <f>I218+J218</f>
        <v>0</v>
      </c>
      <c r="Q218" s="256">
        <f>ROUND(I218*H218,2)</f>
        <v>0</v>
      </c>
      <c r="R218" s="256">
        <f>ROUND(J218*H218,2)</f>
        <v>0</v>
      </c>
      <c r="S218" s="93"/>
      <c r="T218" s="257">
        <f>S218*H218</f>
        <v>0</v>
      </c>
      <c r="U218" s="257">
        <v>0</v>
      </c>
      <c r="V218" s="257">
        <f>U218*H218</f>
        <v>0</v>
      </c>
      <c r="W218" s="257">
        <v>0</v>
      </c>
      <c r="X218" s="258">
        <f>W218*H218</f>
        <v>0</v>
      </c>
      <c r="Y218" s="40"/>
      <c r="Z218" s="40"/>
      <c r="AA218" s="40"/>
      <c r="AB218" s="40"/>
      <c r="AC218" s="40"/>
      <c r="AD218" s="40"/>
      <c r="AE218" s="40"/>
      <c r="AR218" s="259" t="s">
        <v>212</v>
      </c>
      <c r="AT218" s="259" t="s">
        <v>175</v>
      </c>
      <c r="AU218" s="259" t="s">
        <v>92</v>
      </c>
      <c r="AY218" s="15" t="s">
        <v>149</v>
      </c>
      <c r="BE218" s="146">
        <f>IF(O218="základní",K218,0)</f>
        <v>0</v>
      </c>
      <c r="BF218" s="146">
        <f>IF(O218="snížená",K218,0)</f>
        <v>0</v>
      </c>
      <c r="BG218" s="146">
        <f>IF(O218="zákl. přenesená",K218,0)</f>
        <v>0</v>
      </c>
      <c r="BH218" s="146">
        <f>IF(O218="sníž. přenesená",K218,0)</f>
        <v>0</v>
      </c>
      <c r="BI218" s="146">
        <f>IF(O218="nulová",K218,0)</f>
        <v>0</v>
      </c>
      <c r="BJ218" s="15" t="s">
        <v>90</v>
      </c>
      <c r="BK218" s="146">
        <f>ROUND(P218*H218,2)</f>
        <v>0</v>
      </c>
      <c r="BL218" s="15" t="s">
        <v>207</v>
      </c>
      <c r="BM218" s="259" t="s">
        <v>457</v>
      </c>
    </row>
    <row r="219" s="2" customFormat="1">
      <c r="A219" s="40"/>
      <c r="B219" s="41"/>
      <c r="C219" s="260" t="s">
        <v>458</v>
      </c>
      <c r="D219" s="260" t="s">
        <v>175</v>
      </c>
      <c r="E219" s="261" t="s">
        <v>459</v>
      </c>
      <c r="F219" s="262" t="s">
        <v>460</v>
      </c>
      <c r="G219" s="263" t="s">
        <v>155</v>
      </c>
      <c r="H219" s="264">
        <v>5</v>
      </c>
      <c r="I219" s="265"/>
      <c r="J219" s="266"/>
      <c r="K219" s="267">
        <f>ROUND(P219*H219,2)</f>
        <v>0</v>
      </c>
      <c r="L219" s="262" t="s">
        <v>1</v>
      </c>
      <c r="M219" s="268"/>
      <c r="N219" s="269" t="s">
        <v>1</v>
      </c>
      <c r="O219" s="255" t="s">
        <v>45</v>
      </c>
      <c r="P219" s="256">
        <f>I219+J219</f>
        <v>0</v>
      </c>
      <c r="Q219" s="256">
        <f>ROUND(I219*H219,2)</f>
        <v>0</v>
      </c>
      <c r="R219" s="256">
        <f>ROUND(J219*H219,2)</f>
        <v>0</v>
      </c>
      <c r="S219" s="93"/>
      <c r="T219" s="257">
        <f>S219*H219</f>
        <v>0</v>
      </c>
      <c r="U219" s="257">
        <v>0.00038000000000000002</v>
      </c>
      <c r="V219" s="257">
        <f>U219*H219</f>
        <v>0.0019000000000000002</v>
      </c>
      <c r="W219" s="257">
        <v>0</v>
      </c>
      <c r="X219" s="258">
        <f>W219*H219</f>
        <v>0</v>
      </c>
      <c r="Y219" s="40"/>
      <c r="Z219" s="40"/>
      <c r="AA219" s="40"/>
      <c r="AB219" s="40"/>
      <c r="AC219" s="40"/>
      <c r="AD219" s="40"/>
      <c r="AE219" s="40"/>
      <c r="AR219" s="259" t="s">
        <v>212</v>
      </c>
      <c r="AT219" s="259" t="s">
        <v>175</v>
      </c>
      <c r="AU219" s="259" t="s">
        <v>92</v>
      </c>
      <c r="AY219" s="15" t="s">
        <v>149</v>
      </c>
      <c r="BE219" s="146">
        <f>IF(O219="základní",K219,0)</f>
        <v>0</v>
      </c>
      <c r="BF219" s="146">
        <f>IF(O219="snížená",K219,0)</f>
        <v>0</v>
      </c>
      <c r="BG219" s="146">
        <f>IF(O219="zákl. přenesená",K219,0)</f>
        <v>0</v>
      </c>
      <c r="BH219" s="146">
        <f>IF(O219="sníž. přenesená",K219,0)</f>
        <v>0</v>
      </c>
      <c r="BI219" s="146">
        <f>IF(O219="nulová",K219,0)</f>
        <v>0</v>
      </c>
      <c r="BJ219" s="15" t="s">
        <v>90</v>
      </c>
      <c r="BK219" s="146">
        <f>ROUND(P219*H219,2)</f>
        <v>0</v>
      </c>
      <c r="BL219" s="15" t="s">
        <v>207</v>
      </c>
      <c r="BM219" s="259" t="s">
        <v>461</v>
      </c>
    </row>
    <row r="220" s="2" customFormat="1" ht="44.25" customHeight="1">
      <c r="A220" s="40"/>
      <c r="B220" s="41"/>
      <c r="C220" s="247" t="s">
        <v>462</v>
      </c>
      <c r="D220" s="247" t="s">
        <v>152</v>
      </c>
      <c r="E220" s="248" t="s">
        <v>463</v>
      </c>
      <c r="F220" s="249" t="s">
        <v>464</v>
      </c>
      <c r="G220" s="250" t="s">
        <v>155</v>
      </c>
      <c r="H220" s="251">
        <v>24</v>
      </c>
      <c r="I220" s="252"/>
      <c r="J220" s="252"/>
      <c r="K220" s="253">
        <f>ROUND(P220*H220,2)</f>
        <v>0</v>
      </c>
      <c r="L220" s="249" t="s">
        <v>156</v>
      </c>
      <c r="M220" s="43"/>
      <c r="N220" s="254" t="s">
        <v>1</v>
      </c>
      <c r="O220" s="255" t="s">
        <v>45</v>
      </c>
      <c r="P220" s="256">
        <f>I220+J220</f>
        <v>0</v>
      </c>
      <c r="Q220" s="256">
        <f>ROUND(I220*H220,2)</f>
        <v>0</v>
      </c>
      <c r="R220" s="256">
        <f>ROUND(J220*H220,2)</f>
        <v>0</v>
      </c>
      <c r="S220" s="93"/>
      <c r="T220" s="257">
        <f>S220*H220</f>
        <v>0</v>
      </c>
      <c r="U220" s="257">
        <v>0</v>
      </c>
      <c r="V220" s="257">
        <f>U220*H220</f>
        <v>0</v>
      </c>
      <c r="W220" s="257">
        <v>0</v>
      </c>
      <c r="X220" s="258">
        <f>W220*H220</f>
        <v>0</v>
      </c>
      <c r="Y220" s="40"/>
      <c r="Z220" s="40"/>
      <c r="AA220" s="40"/>
      <c r="AB220" s="40"/>
      <c r="AC220" s="40"/>
      <c r="AD220" s="40"/>
      <c r="AE220" s="40"/>
      <c r="AR220" s="259" t="s">
        <v>207</v>
      </c>
      <c r="AT220" s="259" t="s">
        <v>152</v>
      </c>
      <c r="AU220" s="259" t="s">
        <v>92</v>
      </c>
      <c r="AY220" s="15" t="s">
        <v>149</v>
      </c>
      <c r="BE220" s="146">
        <f>IF(O220="základní",K220,0)</f>
        <v>0</v>
      </c>
      <c r="BF220" s="146">
        <f>IF(O220="snížená",K220,0)</f>
        <v>0</v>
      </c>
      <c r="BG220" s="146">
        <f>IF(O220="zákl. přenesená",K220,0)</f>
        <v>0</v>
      </c>
      <c r="BH220" s="146">
        <f>IF(O220="sníž. přenesená",K220,0)</f>
        <v>0</v>
      </c>
      <c r="BI220" s="146">
        <f>IF(O220="nulová",K220,0)</f>
        <v>0</v>
      </c>
      <c r="BJ220" s="15" t="s">
        <v>90</v>
      </c>
      <c r="BK220" s="146">
        <f>ROUND(P220*H220,2)</f>
        <v>0</v>
      </c>
      <c r="BL220" s="15" t="s">
        <v>207</v>
      </c>
      <c r="BM220" s="259" t="s">
        <v>465</v>
      </c>
    </row>
    <row r="221" s="2" customFormat="1" ht="16.5" customHeight="1">
      <c r="A221" s="40"/>
      <c r="B221" s="41"/>
      <c r="C221" s="260" t="s">
        <v>466</v>
      </c>
      <c r="D221" s="260" t="s">
        <v>175</v>
      </c>
      <c r="E221" s="261" t="s">
        <v>467</v>
      </c>
      <c r="F221" s="262" t="s">
        <v>468</v>
      </c>
      <c r="G221" s="263" t="s">
        <v>155</v>
      </c>
      <c r="H221" s="264">
        <v>18</v>
      </c>
      <c r="I221" s="265"/>
      <c r="J221" s="266"/>
      <c r="K221" s="267">
        <f>ROUND(P221*H221,2)</f>
        <v>0</v>
      </c>
      <c r="L221" s="262" t="s">
        <v>1</v>
      </c>
      <c r="M221" s="268"/>
      <c r="N221" s="269" t="s">
        <v>1</v>
      </c>
      <c r="O221" s="255" t="s">
        <v>45</v>
      </c>
      <c r="P221" s="256">
        <f>I221+J221</f>
        <v>0</v>
      </c>
      <c r="Q221" s="256">
        <f>ROUND(I221*H221,2)</f>
        <v>0</v>
      </c>
      <c r="R221" s="256">
        <f>ROUND(J221*H221,2)</f>
        <v>0</v>
      </c>
      <c r="S221" s="93"/>
      <c r="T221" s="257">
        <f>S221*H221</f>
        <v>0</v>
      </c>
      <c r="U221" s="257">
        <v>0.0035000000000000001</v>
      </c>
      <c r="V221" s="257">
        <f>U221*H221</f>
        <v>0.063</v>
      </c>
      <c r="W221" s="257">
        <v>0</v>
      </c>
      <c r="X221" s="258">
        <f>W221*H221</f>
        <v>0</v>
      </c>
      <c r="Y221" s="40"/>
      <c r="Z221" s="40"/>
      <c r="AA221" s="40"/>
      <c r="AB221" s="40"/>
      <c r="AC221" s="40"/>
      <c r="AD221" s="40"/>
      <c r="AE221" s="40"/>
      <c r="AR221" s="259" t="s">
        <v>212</v>
      </c>
      <c r="AT221" s="259" t="s">
        <v>175</v>
      </c>
      <c r="AU221" s="259" t="s">
        <v>92</v>
      </c>
      <c r="AY221" s="15" t="s">
        <v>149</v>
      </c>
      <c r="BE221" s="146">
        <f>IF(O221="základní",K221,0)</f>
        <v>0</v>
      </c>
      <c r="BF221" s="146">
        <f>IF(O221="snížená",K221,0)</f>
        <v>0</v>
      </c>
      <c r="BG221" s="146">
        <f>IF(O221="zákl. přenesená",K221,0)</f>
        <v>0</v>
      </c>
      <c r="BH221" s="146">
        <f>IF(O221="sníž. přenesená",K221,0)</f>
        <v>0</v>
      </c>
      <c r="BI221" s="146">
        <f>IF(O221="nulová",K221,0)</f>
        <v>0</v>
      </c>
      <c r="BJ221" s="15" t="s">
        <v>90</v>
      </c>
      <c r="BK221" s="146">
        <f>ROUND(P221*H221,2)</f>
        <v>0</v>
      </c>
      <c r="BL221" s="15" t="s">
        <v>207</v>
      </c>
      <c r="BM221" s="259" t="s">
        <v>469</v>
      </c>
    </row>
    <row r="222" s="2" customFormat="1" ht="16.5" customHeight="1">
      <c r="A222" s="40"/>
      <c r="B222" s="41"/>
      <c r="C222" s="260" t="s">
        <v>470</v>
      </c>
      <c r="D222" s="260" t="s">
        <v>175</v>
      </c>
      <c r="E222" s="261" t="s">
        <v>471</v>
      </c>
      <c r="F222" s="262" t="s">
        <v>472</v>
      </c>
      <c r="G222" s="263" t="s">
        <v>155</v>
      </c>
      <c r="H222" s="264">
        <v>6</v>
      </c>
      <c r="I222" s="265"/>
      <c r="J222" s="266"/>
      <c r="K222" s="267">
        <f>ROUND(P222*H222,2)</f>
        <v>0</v>
      </c>
      <c r="L222" s="262" t="s">
        <v>1</v>
      </c>
      <c r="M222" s="268"/>
      <c r="N222" s="269" t="s">
        <v>1</v>
      </c>
      <c r="O222" s="255" t="s">
        <v>45</v>
      </c>
      <c r="P222" s="256">
        <f>I222+J222</f>
        <v>0</v>
      </c>
      <c r="Q222" s="256">
        <f>ROUND(I222*H222,2)</f>
        <v>0</v>
      </c>
      <c r="R222" s="256">
        <f>ROUND(J222*H222,2)</f>
        <v>0</v>
      </c>
      <c r="S222" s="93"/>
      <c r="T222" s="257">
        <f>S222*H222</f>
        <v>0</v>
      </c>
      <c r="U222" s="257">
        <v>0.0036800000000000001</v>
      </c>
      <c r="V222" s="257">
        <f>U222*H222</f>
        <v>0.022080000000000002</v>
      </c>
      <c r="W222" s="257">
        <v>0</v>
      </c>
      <c r="X222" s="258">
        <f>W222*H222</f>
        <v>0</v>
      </c>
      <c r="Y222" s="40"/>
      <c r="Z222" s="40"/>
      <c r="AA222" s="40"/>
      <c r="AB222" s="40"/>
      <c r="AC222" s="40"/>
      <c r="AD222" s="40"/>
      <c r="AE222" s="40"/>
      <c r="AR222" s="259" t="s">
        <v>212</v>
      </c>
      <c r="AT222" s="259" t="s">
        <v>175</v>
      </c>
      <c r="AU222" s="259" t="s">
        <v>92</v>
      </c>
      <c r="AY222" s="15" t="s">
        <v>149</v>
      </c>
      <c r="BE222" s="146">
        <f>IF(O222="základní",K222,0)</f>
        <v>0</v>
      </c>
      <c r="BF222" s="146">
        <f>IF(O222="snížená",K222,0)</f>
        <v>0</v>
      </c>
      <c r="BG222" s="146">
        <f>IF(O222="zákl. přenesená",K222,0)</f>
        <v>0</v>
      </c>
      <c r="BH222" s="146">
        <f>IF(O222="sníž. přenesená",K222,0)</f>
        <v>0</v>
      </c>
      <c r="BI222" s="146">
        <f>IF(O222="nulová",K222,0)</f>
        <v>0</v>
      </c>
      <c r="BJ222" s="15" t="s">
        <v>90</v>
      </c>
      <c r="BK222" s="146">
        <f>ROUND(P222*H222,2)</f>
        <v>0</v>
      </c>
      <c r="BL222" s="15" t="s">
        <v>207</v>
      </c>
      <c r="BM222" s="259" t="s">
        <v>473</v>
      </c>
    </row>
    <row r="223" s="2" customFormat="1">
      <c r="A223" s="40"/>
      <c r="B223" s="41"/>
      <c r="C223" s="260" t="s">
        <v>474</v>
      </c>
      <c r="D223" s="260" t="s">
        <v>175</v>
      </c>
      <c r="E223" s="261" t="s">
        <v>475</v>
      </c>
      <c r="F223" s="262" t="s">
        <v>476</v>
      </c>
      <c r="G223" s="263" t="s">
        <v>477</v>
      </c>
      <c r="H223" s="264">
        <v>4</v>
      </c>
      <c r="I223" s="265"/>
      <c r="J223" s="266"/>
      <c r="K223" s="267">
        <f>ROUND(P223*H223,2)</f>
        <v>0</v>
      </c>
      <c r="L223" s="262" t="s">
        <v>1</v>
      </c>
      <c r="M223" s="268"/>
      <c r="N223" s="269" t="s">
        <v>1</v>
      </c>
      <c r="O223" s="255" t="s">
        <v>45</v>
      </c>
      <c r="P223" s="256">
        <f>I223+J223</f>
        <v>0</v>
      </c>
      <c r="Q223" s="256">
        <f>ROUND(I223*H223,2)</f>
        <v>0</v>
      </c>
      <c r="R223" s="256">
        <f>ROUND(J223*H223,2)</f>
        <v>0</v>
      </c>
      <c r="S223" s="93"/>
      <c r="T223" s="257">
        <f>S223*H223</f>
        <v>0</v>
      </c>
      <c r="U223" s="257">
        <v>0</v>
      </c>
      <c r="V223" s="257">
        <f>U223*H223</f>
        <v>0</v>
      </c>
      <c r="W223" s="257">
        <v>0</v>
      </c>
      <c r="X223" s="258">
        <f>W223*H223</f>
        <v>0</v>
      </c>
      <c r="Y223" s="40"/>
      <c r="Z223" s="40"/>
      <c r="AA223" s="40"/>
      <c r="AB223" s="40"/>
      <c r="AC223" s="40"/>
      <c r="AD223" s="40"/>
      <c r="AE223" s="40"/>
      <c r="AR223" s="259" t="s">
        <v>212</v>
      </c>
      <c r="AT223" s="259" t="s">
        <v>175</v>
      </c>
      <c r="AU223" s="259" t="s">
        <v>92</v>
      </c>
      <c r="AY223" s="15" t="s">
        <v>149</v>
      </c>
      <c r="BE223" s="146">
        <f>IF(O223="základní",K223,0)</f>
        <v>0</v>
      </c>
      <c r="BF223" s="146">
        <f>IF(O223="snížená",K223,0)</f>
        <v>0</v>
      </c>
      <c r="BG223" s="146">
        <f>IF(O223="zákl. přenesená",K223,0)</f>
        <v>0</v>
      </c>
      <c r="BH223" s="146">
        <f>IF(O223="sníž. přenesená",K223,0)</f>
        <v>0</v>
      </c>
      <c r="BI223" s="146">
        <f>IF(O223="nulová",K223,0)</f>
        <v>0</v>
      </c>
      <c r="BJ223" s="15" t="s">
        <v>90</v>
      </c>
      <c r="BK223" s="146">
        <f>ROUND(P223*H223,2)</f>
        <v>0</v>
      </c>
      <c r="BL223" s="15" t="s">
        <v>207</v>
      </c>
      <c r="BM223" s="259" t="s">
        <v>478</v>
      </c>
    </row>
    <row r="224" s="2" customFormat="1">
      <c r="A224" s="40"/>
      <c r="B224" s="41"/>
      <c r="C224" s="247" t="s">
        <v>479</v>
      </c>
      <c r="D224" s="247" t="s">
        <v>152</v>
      </c>
      <c r="E224" s="248" t="s">
        <v>480</v>
      </c>
      <c r="F224" s="249" t="s">
        <v>481</v>
      </c>
      <c r="G224" s="250" t="s">
        <v>172</v>
      </c>
      <c r="H224" s="251">
        <v>175</v>
      </c>
      <c r="I224" s="252"/>
      <c r="J224" s="252"/>
      <c r="K224" s="253">
        <f>ROUND(P224*H224,2)</f>
        <v>0</v>
      </c>
      <c r="L224" s="249" t="s">
        <v>156</v>
      </c>
      <c r="M224" s="43"/>
      <c r="N224" s="254" t="s">
        <v>1</v>
      </c>
      <c r="O224" s="255" t="s">
        <v>45</v>
      </c>
      <c r="P224" s="256">
        <f>I224+J224</f>
        <v>0</v>
      </c>
      <c r="Q224" s="256">
        <f>ROUND(I224*H224,2)</f>
        <v>0</v>
      </c>
      <c r="R224" s="256">
        <f>ROUND(J224*H224,2)</f>
        <v>0</v>
      </c>
      <c r="S224" s="93"/>
      <c r="T224" s="257">
        <f>S224*H224</f>
        <v>0</v>
      </c>
      <c r="U224" s="257">
        <v>0</v>
      </c>
      <c r="V224" s="257">
        <f>U224*H224</f>
        <v>0</v>
      </c>
      <c r="W224" s="257">
        <v>0</v>
      </c>
      <c r="X224" s="258">
        <f>W224*H224</f>
        <v>0</v>
      </c>
      <c r="Y224" s="40"/>
      <c r="Z224" s="40"/>
      <c r="AA224" s="40"/>
      <c r="AB224" s="40"/>
      <c r="AC224" s="40"/>
      <c r="AD224" s="40"/>
      <c r="AE224" s="40"/>
      <c r="AR224" s="259" t="s">
        <v>207</v>
      </c>
      <c r="AT224" s="259" t="s">
        <v>152</v>
      </c>
      <c r="AU224" s="259" t="s">
        <v>92</v>
      </c>
      <c r="AY224" s="15" t="s">
        <v>149</v>
      </c>
      <c r="BE224" s="146">
        <f>IF(O224="základní",K224,0)</f>
        <v>0</v>
      </c>
      <c r="BF224" s="146">
        <f>IF(O224="snížená",K224,0)</f>
        <v>0</v>
      </c>
      <c r="BG224" s="146">
        <f>IF(O224="zákl. přenesená",K224,0)</f>
        <v>0</v>
      </c>
      <c r="BH224" s="146">
        <f>IF(O224="sníž. přenesená",K224,0)</f>
        <v>0</v>
      </c>
      <c r="BI224" s="146">
        <f>IF(O224="nulová",K224,0)</f>
        <v>0</v>
      </c>
      <c r="BJ224" s="15" t="s">
        <v>90</v>
      </c>
      <c r="BK224" s="146">
        <f>ROUND(P224*H224,2)</f>
        <v>0</v>
      </c>
      <c r="BL224" s="15" t="s">
        <v>207</v>
      </c>
      <c r="BM224" s="259" t="s">
        <v>482</v>
      </c>
    </row>
    <row r="225" s="2" customFormat="1" ht="16.5" customHeight="1">
      <c r="A225" s="40"/>
      <c r="B225" s="41"/>
      <c r="C225" s="260" t="s">
        <v>483</v>
      </c>
      <c r="D225" s="260" t="s">
        <v>175</v>
      </c>
      <c r="E225" s="261" t="s">
        <v>484</v>
      </c>
      <c r="F225" s="262" t="s">
        <v>485</v>
      </c>
      <c r="G225" s="263" t="s">
        <v>172</v>
      </c>
      <c r="H225" s="264">
        <v>22</v>
      </c>
      <c r="I225" s="265"/>
      <c r="J225" s="266"/>
      <c r="K225" s="267">
        <f>ROUND(P225*H225,2)</f>
        <v>0</v>
      </c>
      <c r="L225" s="262" t="s">
        <v>1</v>
      </c>
      <c r="M225" s="268"/>
      <c r="N225" s="269" t="s">
        <v>1</v>
      </c>
      <c r="O225" s="255" t="s">
        <v>45</v>
      </c>
      <c r="P225" s="256">
        <f>I225+J225</f>
        <v>0</v>
      </c>
      <c r="Q225" s="256">
        <f>ROUND(I225*H225,2)</f>
        <v>0</v>
      </c>
      <c r="R225" s="256">
        <f>ROUND(J225*H225,2)</f>
        <v>0</v>
      </c>
      <c r="S225" s="93"/>
      <c r="T225" s="257">
        <f>S225*H225</f>
        <v>0</v>
      </c>
      <c r="U225" s="257">
        <v>0</v>
      </c>
      <c r="V225" s="257">
        <f>U225*H225</f>
        <v>0</v>
      </c>
      <c r="W225" s="257">
        <v>0</v>
      </c>
      <c r="X225" s="258">
        <f>W225*H225</f>
        <v>0</v>
      </c>
      <c r="Y225" s="40"/>
      <c r="Z225" s="40"/>
      <c r="AA225" s="40"/>
      <c r="AB225" s="40"/>
      <c r="AC225" s="40"/>
      <c r="AD225" s="40"/>
      <c r="AE225" s="40"/>
      <c r="AR225" s="259" t="s">
        <v>212</v>
      </c>
      <c r="AT225" s="259" t="s">
        <v>175</v>
      </c>
      <c r="AU225" s="259" t="s">
        <v>92</v>
      </c>
      <c r="AY225" s="15" t="s">
        <v>149</v>
      </c>
      <c r="BE225" s="146">
        <f>IF(O225="základní",K225,0)</f>
        <v>0</v>
      </c>
      <c r="BF225" s="146">
        <f>IF(O225="snížená",K225,0)</f>
        <v>0</v>
      </c>
      <c r="BG225" s="146">
        <f>IF(O225="zákl. přenesená",K225,0)</f>
        <v>0</v>
      </c>
      <c r="BH225" s="146">
        <f>IF(O225="sníž. přenesená",K225,0)</f>
        <v>0</v>
      </c>
      <c r="BI225" s="146">
        <f>IF(O225="nulová",K225,0)</f>
        <v>0</v>
      </c>
      <c r="BJ225" s="15" t="s">
        <v>90</v>
      </c>
      <c r="BK225" s="146">
        <f>ROUND(P225*H225,2)</f>
        <v>0</v>
      </c>
      <c r="BL225" s="15" t="s">
        <v>207</v>
      </c>
      <c r="BM225" s="259" t="s">
        <v>486</v>
      </c>
    </row>
    <row r="226" s="13" customFormat="1">
      <c r="A226" s="13"/>
      <c r="B226" s="270"/>
      <c r="C226" s="271"/>
      <c r="D226" s="272" t="s">
        <v>194</v>
      </c>
      <c r="E226" s="271"/>
      <c r="F226" s="273" t="s">
        <v>487</v>
      </c>
      <c r="G226" s="271"/>
      <c r="H226" s="274">
        <v>22</v>
      </c>
      <c r="I226" s="275"/>
      <c r="J226" s="275"/>
      <c r="K226" s="271"/>
      <c r="L226" s="271"/>
      <c r="M226" s="276"/>
      <c r="N226" s="277"/>
      <c r="O226" s="278"/>
      <c r="P226" s="278"/>
      <c r="Q226" s="278"/>
      <c r="R226" s="278"/>
      <c r="S226" s="278"/>
      <c r="T226" s="278"/>
      <c r="U226" s="278"/>
      <c r="V226" s="278"/>
      <c r="W226" s="278"/>
      <c r="X226" s="279"/>
      <c r="Y226" s="13"/>
      <c r="Z226" s="13"/>
      <c r="AA226" s="13"/>
      <c r="AB226" s="13"/>
      <c r="AC226" s="13"/>
      <c r="AD226" s="13"/>
      <c r="AE226" s="13"/>
      <c r="AT226" s="280" t="s">
        <v>194</v>
      </c>
      <c r="AU226" s="280" t="s">
        <v>92</v>
      </c>
      <c r="AV226" s="13" t="s">
        <v>92</v>
      </c>
      <c r="AW226" s="13" t="s">
        <v>4</v>
      </c>
      <c r="AX226" s="13" t="s">
        <v>90</v>
      </c>
      <c r="AY226" s="280" t="s">
        <v>149</v>
      </c>
    </row>
    <row r="227" s="2" customFormat="1" ht="16.5" customHeight="1">
      <c r="A227" s="40"/>
      <c r="B227" s="41"/>
      <c r="C227" s="260" t="s">
        <v>488</v>
      </c>
      <c r="D227" s="260" t="s">
        <v>175</v>
      </c>
      <c r="E227" s="261" t="s">
        <v>489</v>
      </c>
      <c r="F227" s="262" t="s">
        <v>490</v>
      </c>
      <c r="G227" s="263" t="s">
        <v>172</v>
      </c>
      <c r="H227" s="264">
        <v>66</v>
      </c>
      <c r="I227" s="265"/>
      <c r="J227" s="266"/>
      <c r="K227" s="267">
        <f>ROUND(P227*H227,2)</f>
        <v>0</v>
      </c>
      <c r="L227" s="262" t="s">
        <v>1</v>
      </c>
      <c r="M227" s="268"/>
      <c r="N227" s="269" t="s">
        <v>1</v>
      </c>
      <c r="O227" s="255" t="s">
        <v>45</v>
      </c>
      <c r="P227" s="256">
        <f>I227+J227</f>
        <v>0</v>
      </c>
      <c r="Q227" s="256">
        <f>ROUND(I227*H227,2)</f>
        <v>0</v>
      </c>
      <c r="R227" s="256">
        <f>ROUND(J227*H227,2)</f>
        <v>0</v>
      </c>
      <c r="S227" s="93"/>
      <c r="T227" s="257">
        <f>S227*H227</f>
        <v>0</v>
      </c>
      <c r="U227" s="257">
        <v>0</v>
      </c>
      <c r="V227" s="257">
        <f>U227*H227</f>
        <v>0</v>
      </c>
      <c r="W227" s="257">
        <v>0</v>
      </c>
      <c r="X227" s="258">
        <f>W227*H227</f>
        <v>0</v>
      </c>
      <c r="Y227" s="40"/>
      <c r="Z227" s="40"/>
      <c r="AA227" s="40"/>
      <c r="AB227" s="40"/>
      <c r="AC227" s="40"/>
      <c r="AD227" s="40"/>
      <c r="AE227" s="40"/>
      <c r="AR227" s="259" t="s">
        <v>212</v>
      </c>
      <c r="AT227" s="259" t="s">
        <v>175</v>
      </c>
      <c r="AU227" s="259" t="s">
        <v>92</v>
      </c>
      <c r="AY227" s="15" t="s">
        <v>149</v>
      </c>
      <c r="BE227" s="146">
        <f>IF(O227="základní",K227,0)</f>
        <v>0</v>
      </c>
      <c r="BF227" s="146">
        <f>IF(O227="snížená",K227,0)</f>
        <v>0</v>
      </c>
      <c r="BG227" s="146">
        <f>IF(O227="zákl. přenesená",K227,0)</f>
        <v>0</v>
      </c>
      <c r="BH227" s="146">
        <f>IF(O227="sníž. přenesená",K227,0)</f>
        <v>0</v>
      </c>
      <c r="BI227" s="146">
        <f>IF(O227="nulová",K227,0)</f>
        <v>0</v>
      </c>
      <c r="BJ227" s="15" t="s">
        <v>90</v>
      </c>
      <c r="BK227" s="146">
        <f>ROUND(P227*H227,2)</f>
        <v>0</v>
      </c>
      <c r="BL227" s="15" t="s">
        <v>207</v>
      </c>
      <c r="BM227" s="259" t="s">
        <v>491</v>
      </c>
    </row>
    <row r="228" s="13" customFormat="1">
      <c r="A228" s="13"/>
      <c r="B228" s="270"/>
      <c r="C228" s="271"/>
      <c r="D228" s="272" t="s">
        <v>194</v>
      </c>
      <c r="E228" s="271"/>
      <c r="F228" s="273" t="s">
        <v>492</v>
      </c>
      <c r="G228" s="271"/>
      <c r="H228" s="274">
        <v>66</v>
      </c>
      <c r="I228" s="275"/>
      <c r="J228" s="275"/>
      <c r="K228" s="271"/>
      <c r="L228" s="271"/>
      <c r="M228" s="276"/>
      <c r="N228" s="277"/>
      <c r="O228" s="278"/>
      <c r="P228" s="278"/>
      <c r="Q228" s="278"/>
      <c r="R228" s="278"/>
      <c r="S228" s="278"/>
      <c r="T228" s="278"/>
      <c r="U228" s="278"/>
      <c r="V228" s="278"/>
      <c r="W228" s="278"/>
      <c r="X228" s="279"/>
      <c r="Y228" s="13"/>
      <c r="Z228" s="13"/>
      <c r="AA228" s="13"/>
      <c r="AB228" s="13"/>
      <c r="AC228" s="13"/>
      <c r="AD228" s="13"/>
      <c r="AE228" s="13"/>
      <c r="AT228" s="280" t="s">
        <v>194</v>
      </c>
      <c r="AU228" s="280" t="s">
        <v>92</v>
      </c>
      <c r="AV228" s="13" t="s">
        <v>92</v>
      </c>
      <c r="AW228" s="13" t="s">
        <v>4</v>
      </c>
      <c r="AX228" s="13" t="s">
        <v>90</v>
      </c>
      <c r="AY228" s="280" t="s">
        <v>149</v>
      </c>
    </row>
    <row r="229" s="2" customFormat="1" ht="16.5" customHeight="1">
      <c r="A229" s="40"/>
      <c r="B229" s="41"/>
      <c r="C229" s="260" t="s">
        <v>493</v>
      </c>
      <c r="D229" s="260" t="s">
        <v>175</v>
      </c>
      <c r="E229" s="261" t="s">
        <v>494</v>
      </c>
      <c r="F229" s="262" t="s">
        <v>495</v>
      </c>
      <c r="G229" s="263" t="s">
        <v>172</v>
      </c>
      <c r="H229" s="264">
        <v>5</v>
      </c>
      <c r="I229" s="265"/>
      <c r="J229" s="266"/>
      <c r="K229" s="267">
        <f>ROUND(P229*H229,2)</f>
        <v>0</v>
      </c>
      <c r="L229" s="262" t="s">
        <v>1</v>
      </c>
      <c r="M229" s="268"/>
      <c r="N229" s="269" t="s">
        <v>1</v>
      </c>
      <c r="O229" s="255" t="s">
        <v>45</v>
      </c>
      <c r="P229" s="256">
        <f>I229+J229</f>
        <v>0</v>
      </c>
      <c r="Q229" s="256">
        <f>ROUND(I229*H229,2)</f>
        <v>0</v>
      </c>
      <c r="R229" s="256">
        <f>ROUND(J229*H229,2)</f>
        <v>0</v>
      </c>
      <c r="S229" s="93"/>
      <c r="T229" s="257">
        <f>S229*H229</f>
        <v>0</v>
      </c>
      <c r="U229" s="257">
        <v>0</v>
      </c>
      <c r="V229" s="257">
        <f>U229*H229</f>
        <v>0</v>
      </c>
      <c r="W229" s="257">
        <v>0</v>
      </c>
      <c r="X229" s="258">
        <f>W229*H229</f>
        <v>0</v>
      </c>
      <c r="Y229" s="40"/>
      <c r="Z229" s="40"/>
      <c r="AA229" s="40"/>
      <c r="AB229" s="40"/>
      <c r="AC229" s="40"/>
      <c r="AD229" s="40"/>
      <c r="AE229" s="40"/>
      <c r="AR229" s="259" t="s">
        <v>212</v>
      </c>
      <c r="AT229" s="259" t="s">
        <v>175</v>
      </c>
      <c r="AU229" s="259" t="s">
        <v>92</v>
      </c>
      <c r="AY229" s="15" t="s">
        <v>149</v>
      </c>
      <c r="BE229" s="146">
        <f>IF(O229="základní",K229,0)</f>
        <v>0</v>
      </c>
      <c r="BF229" s="146">
        <f>IF(O229="snížená",K229,0)</f>
        <v>0</v>
      </c>
      <c r="BG229" s="146">
        <f>IF(O229="zákl. přenesená",K229,0)</f>
        <v>0</v>
      </c>
      <c r="BH229" s="146">
        <f>IF(O229="sníž. přenesená",K229,0)</f>
        <v>0</v>
      </c>
      <c r="BI229" s="146">
        <f>IF(O229="nulová",K229,0)</f>
        <v>0</v>
      </c>
      <c r="BJ229" s="15" t="s">
        <v>90</v>
      </c>
      <c r="BK229" s="146">
        <f>ROUND(P229*H229,2)</f>
        <v>0</v>
      </c>
      <c r="BL229" s="15" t="s">
        <v>207</v>
      </c>
      <c r="BM229" s="259" t="s">
        <v>496</v>
      </c>
    </row>
    <row r="230" s="2" customFormat="1" ht="16.5" customHeight="1">
      <c r="A230" s="40"/>
      <c r="B230" s="41"/>
      <c r="C230" s="260" t="s">
        <v>497</v>
      </c>
      <c r="D230" s="260" t="s">
        <v>175</v>
      </c>
      <c r="E230" s="261" t="s">
        <v>498</v>
      </c>
      <c r="F230" s="262" t="s">
        <v>499</v>
      </c>
      <c r="G230" s="263" t="s">
        <v>172</v>
      </c>
      <c r="H230" s="264">
        <v>55</v>
      </c>
      <c r="I230" s="265"/>
      <c r="J230" s="266"/>
      <c r="K230" s="267">
        <f>ROUND(P230*H230,2)</f>
        <v>0</v>
      </c>
      <c r="L230" s="262" t="s">
        <v>1</v>
      </c>
      <c r="M230" s="268"/>
      <c r="N230" s="269" t="s">
        <v>1</v>
      </c>
      <c r="O230" s="255" t="s">
        <v>45</v>
      </c>
      <c r="P230" s="256">
        <f>I230+J230</f>
        <v>0</v>
      </c>
      <c r="Q230" s="256">
        <f>ROUND(I230*H230,2)</f>
        <v>0</v>
      </c>
      <c r="R230" s="256">
        <f>ROUND(J230*H230,2)</f>
        <v>0</v>
      </c>
      <c r="S230" s="93"/>
      <c r="T230" s="257">
        <f>S230*H230</f>
        <v>0</v>
      </c>
      <c r="U230" s="257">
        <v>0</v>
      </c>
      <c r="V230" s="257">
        <f>U230*H230</f>
        <v>0</v>
      </c>
      <c r="W230" s="257">
        <v>0</v>
      </c>
      <c r="X230" s="258">
        <f>W230*H230</f>
        <v>0</v>
      </c>
      <c r="Y230" s="40"/>
      <c r="Z230" s="40"/>
      <c r="AA230" s="40"/>
      <c r="AB230" s="40"/>
      <c r="AC230" s="40"/>
      <c r="AD230" s="40"/>
      <c r="AE230" s="40"/>
      <c r="AR230" s="259" t="s">
        <v>212</v>
      </c>
      <c r="AT230" s="259" t="s">
        <v>175</v>
      </c>
      <c r="AU230" s="259" t="s">
        <v>92</v>
      </c>
      <c r="AY230" s="15" t="s">
        <v>149</v>
      </c>
      <c r="BE230" s="146">
        <f>IF(O230="základní",K230,0)</f>
        <v>0</v>
      </c>
      <c r="BF230" s="146">
        <f>IF(O230="snížená",K230,0)</f>
        <v>0</v>
      </c>
      <c r="BG230" s="146">
        <f>IF(O230="zákl. přenesená",K230,0)</f>
        <v>0</v>
      </c>
      <c r="BH230" s="146">
        <f>IF(O230="sníž. přenesená",K230,0)</f>
        <v>0</v>
      </c>
      <c r="BI230" s="146">
        <f>IF(O230="nulová",K230,0)</f>
        <v>0</v>
      </c>
      <c r="BJ230" s="15" t="s">
        <v>90</v>
      </c>
      <c r="BK230" s="146">
        <f>ROUND(P230*H230,2)</f>
        <v>0</v>
      </c>
      <c r="BL230" s="15" t="s">
        <v>207</v>
      </c>
      <c r="BM230" s="259" t="s">
        <v>500</v>
      </c>
    </row>
    <row r="231" s="13" customFormat="1">
      <c r="A231" s="13"/>
      <c r="B231" s="270"/>
      <c r="C231" s="271"/>
      <c r="D231" s="272" t="s">
        <v>194</v>
      </c>
      <c r="E231" s="271"/>
      <c r="F231" s="273" t="s">
        <v>358</v>
      </c>
      <c r="G231" s="271"/>
      <c r="H231" s="274">
        <v>55</v>
      </c>
      <c r="I231" s="275"/>
      <c r="J231" s="275"/>
      <c r="K231" s="271"/>
      <c r="L231" s="271"/>
      <c r="M231" s="276"/>
      <c r="N231" s="277"/>
      <c r="O231" s="278"/>
      <c r="P231" s="278"/>
      <c r="Q231" s="278"/>
      <c r="R231" s="278"/>
      <c r="S231" s="278"/>
      <c r="T231" s="278"/>
      <c r="U231" s="278"/>
      <c r="V231" s="278"/>
      <c r="W231" s="278"/>
      <c r="X231" s="279"/>
      <c r="Y231" s="13"/>
      <c r="Z231" s="13"/>
      <c r="AA231" s="13"/>
      <c r="AB231" s="13"/>
      <c r="AC231" s="13"/>
      <c r="AD231" s="13"/>
      <c r="AE231" s="13"/>
      <c r="AT231" s="280" t="s">
        <v>194</v>
      </c>
      <c r="AU231" s="280" t="s">
        <v>92</v>
      </c>
      <c r="AV231" s="13" t="s">
        <v>92</v>
      </c>
      <c r="AW231" s="13" t="s">
        <v>4</v>
      </c>
      <c r="AX231" s="13" t="s">
        <v>90</v>
      </c>
      <c r="AY231" s="280" t="s">
        <v>149</v>
      </c>
    </row>
    <row r="232" s="2" customFormat="1">
      <c r="A232" s="40"/>
      <c r="B232" s="41"/>
      <c r="C232" s="260" t="s">
        <v>501</v>
      </c>
      <c r="D232" s="260" t="s">
        <v>175</v>
      </c>
      <c r="E232" s="261" t="s">
        <v>502</v>
      </c>
      <c r="F232" s="262" t="s">
        <v>503</v>
      </c>
      <c r="G232" s="263" t="s">
        <v>172</v>
      </c>
      <c r="H232" s="264">
        <v>40</v>
      </c>
      <c r="I232" s="265"/>
      <c r="J232" s="266"/>
      <c r="K232" s="267">
        <f>ROUND(P232*H232,2)</f>
        <v>0</v>
      </c>
      <c r="L232" s="262" t="s">
        <v>1</v>
      </c>
      <c r="M232" s="268"/>
      <c r="N232" s="269" t="s">
        <v>1</v>
      </c>
      <c r="O232" s="255" t="s">
        <v>45</v>
      </c>
      <c r="P232" s="256">
        <f>I232+J232</f>
        <v>0</v>
      </c>
      <c r="Q232" s="256">
        <f>ROUND(I232*H232,2)</f>
        <v>0</v>
      </c>
      <c r="R232" s="256">
        <f>ROUND(J232*H232,2)</f>
        <v>0</v>
      </c>
      <c r="S232" s="93"/>
      <c r="T232" s="257">
        <f>S232*H232</f>
        <v>0</v>
      </c>
      <c r="U232" s="257">
        <v>0.00029999999999999997</v>
      </c>
      <c r="V232" s="257">
        <f>U232*H232</f>
        <v>0.011999999999999999</v>
      </c>
      <c r="W232" s="257">
        <v>0</v>
      </c>
      <c r="X232" s="258">
        <f>W232*H232</f>
        <v>0</v>
      </c>
      <c r="Y232" s="40"/>
      <c r="Z232" s="40"/>
      <c r="AA232" s="40"/>
      <c r="AB232" s="40"/>
      <c r="AC232" s="40"/>
      <c r="AD232" s="40"/>
      <c r="AE232" s="40"/>
      <c r="AR232" s="259" t="s">
        <v>212</v>
      </c>
      <c r="AT232" s="259" t="s">
        <v>175</v>
      </c>
      <c r="AU232" s="259" t="s">
        <v>92</v>
      </c>
      <c r="AY232" s="15" t="s">
        <v>149</v>
      </c>
      <c r="BE232" s="146">
        <f>IF(O232="základní",K232,0)</f>
        <v>0</v>
      </c>
      <c r="BF232" s="146">
        <f>IF(O232="snížená",K232,0)</f>
        <v>0</v>
      </c>
      <c r="BG232" s="146">
        <f>IF(O232="zákl. přenesená",K232,0)</f>
        <v>0</v>
      </c>
      <c r="BH232" s="146">
        <f>IF(O232="sníž. přenesená",K232,0)</f>
        <v>0</v>
      </c>
      <c r="BI232" s="146">
        <f>IF(O232="nulová",K232,0)</f>
        <v>0</v>
      </c>
      <c r="BJ232" s="15" t="s">
        <v>90</v>
      </c>
      <c r="BK232" s="146">
        <f>ROUND(P232*H232,2)</f>
        <v>0</v>
      </c>
      <c r="BL232" s="15" t="s">
        <v>207</v>
      </c>
      <c r="BM232" s="259" t="s">
        <v>504</v>
      </c>
    </row>
    <row r="233" s="2" customFormat="1" ht="33" customHeight="1">
      <c r="A233" s="40"/>
      <c r="B233" s="41"/>
      <c r="C233" s="247" t="s">
        <v>505</v>
      </c>
      <c r="D233" s="247" t="s">
        <v>152</v>
      </c>
      <c r="E233" s="248" t="s">
        <v>506</v>
      </c>
      <c r="F233" s="249" t="s">
        <v>507</v>
      </c>
      <c r="G233" s="250" t="s">
        <v>172</v>
      </c>
      <c r="H233" s="251">
        <v>12</v>
      </c>
      <c r="I233" s="252"/>
      <c r="J233" s="252"/>
      <c r="K233" s="253">
        <f>ROUND(P233*H233,2)</f>
        <v>0</v>
      </c>
      <c r="L233" s="249" t="s">
        <v>156</v>
      </c>
      <c r="M233" s="43"/>
      <c r="N233" s="254" t="s">
        <v>1</v>
      </c>
      <c r="O233" s="255" t="s">
        <v>45</v>
      </c>
      <c r="P233" s="256">
        <f>I233+J233</f>
        <v>0</v>
      </c>
      <c r="Q233" s="256">
        <f>ROUND(I233*H233,2)</f>
        <v>0</v>
      </c>
      <c r="R233" s="256">
        <f>ROUND(J233*H233,2)</f>
        <v>0</v>
      </c>
      <c r="S233" s="93"/>
      <c r="T233" s="257">
        <f>S233*H233</f>
        <v>0</v>
      </c>
      <c r="U233" s="257">
        <v>0</v>
      </c>
      <c r="V233" s="257">
        <f>U233*H233</f>
        <v>0</v>
      </c>
      <c r="W233" s="257">
        <v>0</v>
      </c>
      <c r="X233" s="258">
        <f>W233*H233</f>
        <v>0</v>
      </c>
      <c r="Y233" s="40"/>
      <c r="Z233" s="40"/>
      <c r="AA233" s="40"/>
      <c r="AB233" s="40"/>
      <c r="AC233" s="40"/>
      <c r="AD233" s="40"/>
      <c r="AE233" s="40"/>
      <c r="AR233" s="259" t="s">
        <v>207</v>
      </c>
      <c r="AT233" s="259" t="s">
        <v>152</v>
      </c>
      <c r="AU233" s="259" t="s">
        <v>92</v>
      </c>
      <c r="AY233" s="15" t="s">
        <v>149</v>
      </c>
      <c r="BE233" s="146">
        <f>IF(O233="základní",K233,0)</f>
        <v>0</v>
      </c>
      <c r="BF233" s="146">
        <f>IF(O233="snížená",K233,0)</f>
        <v>0</v>
      </c>
      <c r="BG233" s="146">
        <f>IF(O233="zákl. přenesená",K233,0)</f>
        <v>0</v>
      </c>
      <c r="BH233" s="146">
        <f>IF(O233="sníž. přenesená",K233,0)</f>
        <v>0</v>
      </c>
      <c r="BI233" s="146">
        <f>IF(O233="nulová",K233,0)</f>
        <v>0</v>
      </c>
      <c r="BJ233" s="15" t="s">
        <v>90</v>
      </c>
      <c r="BK233" s="146">
        <f>ROUND(P233*H233,2)</f>
        <v>0</v>
      </c>
      <c r="BL233" s="15" t="s">
        <v>207</v>
      </c>
      <c r="BM233" s="259" t="s">
        <v>508</v>
      </c>
    </row>
    <row r="234" s="2" customFormat="1" ht="21.75" customHeight="1">
      <c r="A234" s="40"/>
      <c r="B234" s="41"/>
      <c r="C234" s="260" t="s">
        <v>509</v>
      </c>
      <c r="D234" s="260" t="s">
        <v>175</v>
      </c>
      <c r="E234" s="261" t="s">
        <v>510</v>
      </c>
      <c r="F234" s="262" t="s">
        <v>511</v>
      </c>
      <c r="G234" s="263" t="s">
        <v>172</v>
      </c>
      <c r="H234" s="264">
        <v>12</v>
      </c>
      <c r="I234" s="265"/>
      <c r="J234" s="266"/>
      <c r="K234" s="267">
        <f>ROUND(P234*H234,2)</f>
        <v>0</v>
      </c>
      <c r="L234" s="262" t="s">
        <v>1</v>
      </c>
      <c r="M234" s="268"/>
      <c r="N234" s="269" t="s">
        <v>1</v>
      </c>
      <c r="O234" s="255" t="s">
        <v>45</v>
      </c>
      <c r="P234" s="256">
        <f>I234+J234</f>
        <v>0</v>
      </c>
      <c r="Q234" s="256">
        <f>ROUND(I234*H234,2)</f>
        <v>0</v>
      </c>
      <c r="R234" s="256">
        <f>ROUND(J234*H234,2)</f>
        <v>0</v>
      </c>
      <c r="S234" s="93"/>
      <c r="T234" s="257">
        <f>S234*H234</f>
        <v>0</v>
      </c>
      <c r="U234" s="257">
        <v>0</v>
      </c>
      <c r="V234" s="257">
        <f>U234*H234</f>
        <v>0</v>
      </c>
      <c r="W234" s="257">
        <v>0</v>
      </c>
      <c r="X234" s="258">
        <f>W234*H234</f>
        <v>0</v>
      </c>
      <c r="Y234" s="40"/>
      <c r="Z234" s="40"/>
      <c r="AA234" s="40"/>
      <c r="AB234" s="40"/>
      <c r="AC234" s="40"/>
      <c r="AD234" s="40"/>
      <c r="AE234" s="40"/>
      <c r="AR234" s="259" t="s">
        <v>212</v>
      </c>
      <c r="AT234" s="259" t="s">
        <v>175</v>
      </c>
      <c r="AU234" s="259" t="s">
        <v>92</v>
      </c>
      <c r="AY234" s="15" t="s">
        <v>149</v>
      </c>
      <c r="BE234" s="146">
        <f>IF(O234="základní",K234,0)</f>
        <v>0</v>
      </c>
      <c r="BF234" s="146">
        <f>IF(O234="snížená",K234,0)</f>
        <v>0</v>
      </c>
      <c r="BG234" s="146">
        <f>IF(O234="zákl. přenesená",K234,0)</f>
        <v>0</v>
      </c>
      <c r="BH234" s="146">
        <f>IF(O234="sníž. přenesená",K234,0)</f>
        <v>0</v>
      </c>
      <c r="BI234" s="146">
        <f>IF(O234="nulová",K234,0)</f>
        <v>0</v>
      </c>
      <c r="BJ234" s="15" t="s">
        <v>90</v>
      </c>
      <c r="BK234" s="146">
        <f>ROUND(P234*H234,2)</f>
        <v>0</v>
      </c>
      <c r="BL234" s="15" t="s">
        <v>207</v>
      </c>
      <c r="BM234" s="259" t="s">
        <v>512</v>
      </c>
    </row>
    <row r="235" s="2" customFormat="1" ht="33" customHeight="1">
      <c r="A235" s="40"/>
      <c r="B235" s="41"/>
      <c r="C235" s="247" t="s">
        <v>513</v>
      </c>
      <c r="D235" s="247" t="s">
        <v>152</v>
      </c>
      <c r="E235" s="248" t="s">
        <v>514</v>
      </c>
      <c r="F235" s="249" t="s">
        <v>515</v>
      </c>
      <c r="G235" s="250" t="s">
        <v>172</v>
      </c>
      <c r="H235" s="251">
        <v>24</v>
      </c>
      <c r="I235" s="252"/>
      <c r="J235" s="252"/>
      <c r="K235" s="253">
        <f>ROUND(P235*H235,2)</f>
        <v>0</v>
      </c>
      <c r="L235" s="249" t="s">
        <v>156</v>
      </c>
      <c r="M235" s="43"/>
      <c r="N235" s="254" t="s">
        <v>1</v>
      </c>
      <c r="O235" s="255" t="s">
        <v>45</v>
      </c>
      <c r="P235" s="256">
        <f>I235+J235</f>
        <v>0</v>
      </c>
      <c r="Q235" s="256">
        <f>ROUND(I235*H235,2)</f>
        <v>0</v>
      </c>
      <c r="R235" s="256">
        <f>ROUND(J235*H235,2)</f>
        <v>0</v>
      </c>
      <c r="S235" s="93"/>
      <c r="T235" s="257">
        <f>S235*H235</f>
        <v>0</v>
      </c>
      <c r="U235" s="257">
        <v>0</v>
      </c>
      <c r="V235" s="257">
        <f>U235*H235</f>
        <v>0</v>
      </c>
      <c r="W235" s="257">
        <v>0</v>
      </c>
      <c r="X235" s="258">
        <f>W235*H235</f>
        <v>0</v>
      </c>
      <c r="Y235" s="40"/>
      <c r="Z235" s="40"/>
      <c r="AA235" s="40"/>
      <c r="AB235" s="40"/>
      <c r="AC235" s="40"/>
      <c r="AD235" s="40"/>
      <c r="AE235" s="40"/>
      <c r="AR235" s="259" t="s">
        <v>207</v>
      </c>
      <c r="AT235" s="259" t="s">
        <v>152</v>
      </c>
      <c r="AU235" s="259" t="s">
        <v>92</v>
      </c>
      <c r="AY235" s="15" t="s">
        <v>149</v>
      </c>
      <c r="BE235" s="146">
        <f>IF(O235="základní",K235,0)</f>
        <v>0</v>
      </c>
      <c r="BF235" s="146">
        <f>IF(O235="snížená",K235,0)</f>
        <v>0</v>
      </c>
      <c r="BG235" s="146">
        <f>IF(O235="zákl. přenesená",K235,0)</f>
        <v>0</v>
      </c>
      <c r="BH235" s="146">
        <f>IF(O235="sníž. přenesená",K235,0)</f>
        <v>0</v>
      </c>
      <c r="BI235" s="146">
        <f>IF(O235="nulová",K235,0)</f>
        <v>0</v>
      </c>
      <c r="BJ235" s="15" t="s">
        <v>90</v>
      </c>
      <c r="BK235" s="146">
        <f>ROUND(P235*H235,2)</f>
        <v>0</v>
      </c>
      <c r="BL235" s="15" t="s">
        <v>207</v>
      </c>
      <c r="BM235" s="259" t="s">
        <v>516</v>
      </c>
    </row>
    <row r="236" s="2" customFormat="1" ht="21.75" customHeight="1">
      <c r="A236" s="40"/>
      <c r="B236" s="41"/>
      <c r="C236" s="260" t="s">
        <v>517</v>
      </c>
      <c r="D236" s="260" t="s">
        <v>175</v>
      </c>
      <c r="E236" s="261" t="s">
        <v>518</v>
      </c>
      <c r="F236" s="262" t="s">
        <v>519</v>
      </c>
      <c r="G236" s="263" t="s">
        <v>172</v>
      </c>
      <c r="H236" s="264">
        <v>18</v>
      </c>
      <c r="I236" s="265"/>
      <c r="J236" s="266"/>
      <c r="K236" s="267">
        <f>ROUND(P236*H236,2)</f>
        <v>0</v>
      </c>
      <c r="L236" s="262" t="s">
        <v>1</v>
      </c>
      <c r="M236" s="268"/>
      <c r="N236" s="269" t="s">
        <v>1</v>
      </c>
      <c r="O236" s="255" t="s">
        <v>45</v>
      </c>
      <c r="P236" s="256">
        <f>I236+J236</f>
        <v>0</v>
      </c>
      <c r="Q236" s="256">
        <f>ROUND(I236*H236,2)</f>
        <v>0</v>
      </c>
      <c r="R236" s="256">
        <f>ROUND(J236*H236,2)</f>
        <v>0</v>
      </c>
      <c r="S236" s="93"/>
      <c r="T236" s="257">
        <f>S236*H236</f>
        <v>0</v>
      </c>
      <c r="U236" s="257">
        <v>0</v>
      </c>
      <c r="V236" s="257">
        <f>U236*H236</f>
        <v>0</v>
      </c>
      <c r="W236" s="257">
        <v>0</v>
      </c>
      <c r="X236" s="258">
        <f>W236*H236</f>
        <v>0</v>
      </c>
      <c r="Y236" s="40"/>
      <c r="Z236" s="40"/>
      <c r="AA236" s="40"/>
      <c r="AB236" s="40"/>
      <c r="AC236" s="40"/>
      <c r="AD236" s="40"/>
      <c r="AE236" s="40"/>
      <c r="AR236" s="259" t="s">
        <v>212</v>
      </c>
      <c r="AT236" s="259" t="s">
        <v>175</v>
      </c>
      <c r="AU236" s="259" t="s">
        <v>92</v>
      </c>
      <c r="AY236" s="15" t="s">
        <v>149</v>
      </c>
      <c r="BE236" s="146">
        <f>IF(O236="základní",K236,0)</f>
        <v>0</v>
      </c>
      <c r="BF236" s="146">
        <f>IF(O236="snížená",K236,0)</f>
        <v>0</v>
      </c>
      <c r="BG236" s="146">
        <f>IF(O236="zákl. přenesená",K236,0)</f>
        <v>0</v>
      </c>
      <c r="BH236" s="146">
        <f>IF(O236="sníž. přenesená",K236,0)</f>
        <v>0</v>
      </c>
      <c r="BI236" s="146">
        <f>IF(O236="nulová",K236,0)</f>
        <v>0</v>
      </c>
      <c r="BJ236" s="15" t="s">
        <v>90</v>
      </c>
      <c r="BK236" s="146">
        <f>ROUND(P236*H236,2)</f>
        <v>0</v>
      </c>
      <c r="BL236" s="15" t="s">
        <v>207</v>
      </c>
      <c r="BM236" s="259" t="s">
        <v>520</v>
      </c>
    </row>
    <row r="237" s="2" customFormat="1" ht="21.75" customHeight="1">
      <c r="A237" s="40"/>
      <c r="B237" s="41"/>
      <c r="C237" s="260" t="s">
        <v>521</v>
      </c>
      <c r="D237" s="260" t="s">
        <v>175</v>
      </c>
      <c r="E237" s="261" t="s">
        <v>522</v>
      </c>
      <c r="F237" s="262" t="s">
        <v>523</v>
      </c>
      <c r="G237" s="263" t="s">
        <v>172</v>
      </c>
      <c r="H237" s="264">
        <v>6</v>
      </c>
      <c r="I237" s="265"/>
      <c r="J237" s="266"/>
      <c r="K237" s="267">
        <f>ROUND(P237*H237,2)</f>
        <v>0</v>
      </c>
      <c r="L237" s="262" t="s">
        <v>1</v>
      </c>
      <c r="M237" s="268"/>
      <c r="N237" s="269" t="s">
        <v>1</v>
      </c>
      <c r="O237" s="255" t="s">
        <v>45</v>
      </c>
      <c r="P237" s="256">
        <f>I237+J237</f>
        <v>0</v>
      </c>
      <c r="Q237" s="256">
        <f>ROUND(I237*H237,2)</f>
        <v>0</v>
      </c>
      <c r="R237" s="256">
        <f>ROUND(J237*H237,2)</f>
        <v>0</v>
      </c>
      <c r="S237" s="93"/>
      <c r="T237" s="257">
        <f>S237*H237</f>
        <v>0</v>
      </c>
      <c r="U237" s="257">
        <v>0</v>
      </c>
      <c r="V237" s="257">
        <f>U237*H237</f>
        <v>0</v>
      </c>
      <c r="W237" s="257">
        <v>0</v>
      </c>
      <c r="X237" s="258">
        <f>W237*H237</f>
        <v>0</v>
      </c>
      <c r="Y237" s="40"/>
      <c r="Z237" s="40"/>
      <c r="AA237" s="40"/>
      <c r="AB237" s="40"/>
      <c r="AC237" s="40"/>
      <c r="AD237" s="40"/>
      <c r="AE237" s="40"/>
      <c r="AR237" s="259" t="s">
        <v>212</v>
      </c>
      <c r="AT237" s="259" t="s">
        <v>175</v>
      </c>
      <c r="AU237" s="259" t="s">
        <v>92</v>
      </c>
      <c r="AY237" s="15" t="s">
        <v>149</v>
      </c>
      <c r="BE237" s="146">
        <f>IF(O237="základní",K237,0)</f>
        <v>0</v>
      </c>
      <c r="BF237" s="146">
        <f>IF(O237="snížená",K237,0)</f>
        <v>0</v>
      </c>
      <c r="BG237" s="146">
        <f>IF(O237="zákl. přenesená",K237,0)</f>
        <v>0</v>
      </c>
      <c r="BH237" s="146">
        <f>IF(O237="sníž. přenesená",K237,0)</f>
        <v>0</v>
      </c>
      <c r="BI237" s="146">
        <f>IF(O237="nulová",K237,0)</f>
        <v>0</v>
      </c>
      <c r="BJ237" s="15" t="s">
        <v>90</v>
      </c>
      <c r="BK237" s="146">
        <f>ROUND(P237*H237,2)</f>
        <v>0</v>
      </c>
      <c r="BL237" s="15" t="s">
        <v>207</v>
      </c>
      <c r="BM237" s="259" t="s">
        <v>524</v>
      </c>
    </row>
    <row r="238" s="2" customFormat="1" ht="33" customHeight="1">
      <c r="A238" s="40"/>
      <c r="B238" s="41"/>
      <c r="C238" s="247" t="s">
        <v>525</v>
      </c>
      <c r="D238" s="247" t="s">
        <v>152</v>
      </c>
      <c r="E238" s="248" t="s">
        <v>526</v>
      </c>
      <c r="F238" s="249" t="s">
        <v>527</v>
      </c>
      <c r="G238" s="250" t="s">
        <v>172</v>
      </c>
      <c r="H238" s="251">
        <v>4</v>
      </c>
      <c r="I238" s="252"/>
      <c r="J238" s="252"/>
      <c r="K238" s="253">
        <f>ROUND(P238*H238,2)</f>
        <v>0</v>
      </c>
      <c r="L238" s="249" t="s">
        <v>156</v>
      </c>
      <c r="M238" s="43"/>
      <c r="N238" s="254" t="s">
        <v>1</v>
      </c>
      <c r="O238" s="255" t="s">
        <v>45</v>
      </c>
      <c r="P238" s="256">
        <f>I238+J238</f>
        <v>0</v>
      </c>
      <c r="Q238" s="256">
        <f>ROUND(I238*H238,2)</f>
        <v>0</v>
      </c>
      <c r="R238" s="256">
        <f>ROUND(J238*H238,2)</f>
        <v>0</v>
      </c>
      <c r="S238" s="93"/>
      <c r="T238" s="257">
        <f>S238*H238</f>
        <v>0</v>
      </c>
      <c r="U238" s="257">
        <v>0</v>
      </c>
      <c r="V238" s="257">
        <f>U238*H238</f>
        <v>0</v>
      </c>
      <c r="W238" s="257">
        <v>0</v>
      </c>
      <c r="X238" s="258">
        <f>W238*H238</f>
        <v>0</v>
      </c>
      <c r="Y238" s="40"/>
      <c r="Z238" s="40"/>
      <c r="AA238" s="40"/>
      <c r="AB238" s="40"/>
      <c r="AC238" s="40"/>
      <c r="AD238" s="40"/>
      <c r="AE238" s="40"/>
      <c r="AR238" s="259" t="s">
        <v>207</v>
      </c>
      <c r="AT238" s="259" t="s">
        <v>152</v>
      </c>
      <c r="AU238" s="259" t="s">
        <v>92</v>
      </c>
      <c r="AY238" s="15" t="s">
        <v>149</v>
      </c>
      <c r="BE238" s="146">
        <f>IF(O238="základní",K238,0)</f>
        <v>0</v>
      </c>
      <c r="BF238" s="146">
        <f>IF(O238="snížená",K238,0)</f>
        <v>0</v>
      </c>
      <c r="BG238" s="146">
        <f>IF(O238="zákl. přenesená",K238,0)</f>
        <v>0</v>
      </c>
      <c r="BH238" s="146">
        <f>IF(O238="sníž. přenesená",K238,0)</f>
        <v>0</v>
      </c>
      <c r="BI238" s="146">
        <f>IF(O238="nulová",K238,0)</f>
        <v>0</v>
      </c>
      <c r="BJ238" s="15" t="s">
        <v>90</v>
      </c>
      <c r="BK238" s="146">
        <f>ROUND(P238*H238,2)</f>
        <v>0</v>
      </c>
      <c r="BL238" s="15" t="s">
        <v>207</v>
      </c>
      <c r="BM238" s="259" t="s">
        <v>528</v>
      </c>
    </row>
    <row r="239" s="2" customFormat="1" ht="21.75" customHeight="1">
      <c r="A239" s="40"/>
      <c r="B239" s="41"/>
      <c r="C239" s="260" t="s">
        <v>529</v>
      </c>
      <c r="D239" s="260" t="s">
        <v>175</v>
      </c>
      <c r="E239" s="261" t="s">
        <v>530</v>
      </c>
      <c r="F239" s="262" t="s">
        <v>531</v>
      </c>
      <c r="G239" s="263" t="s">
        <v>172</v>
      </c>
      <c r="H239" s="264">
        <v>4</v>
      </c>
      <c r="I239" s="265"/>
      <c r="J239" s="266"/>
      <c r="K239" s="267">
        <f>ROUND(P239*H239,2)</f>
        <v>0</v>
      </c>
      <c r="L239" s="262" t="s">
        <v>1</v>
      </c>
      <c r="M239" s="268"/>
      <c r="N239" s="269" t="s">
        <v>1</v>
      </c>
      <c r="O239" s="255" t="s">
        <v>45</v>
      </c>
      <c r="P239" s="256">
        <f>I239+J239</f>
        <v>0</v>
      </c>
      <c r="Q239" s="256">
        <f>ROUND(I239*H239,2)</f>
        <v>0</v>
      </c>
      <c r="R239" s="256">
        <f>ROUND(J239*H239,2)</f>
        <v>0</v>
      </c>
      <c r="S239" s="93"/>
      <c r="T239" s="257">
        <f>S239*H239</f>
        <v>0</v>
      </c>
      <c r="U239" s="257">
        <v>0</v>
      </c>
      <c r="V239" s="257">
        <f>U239*H239</f>
        <v>0</v>
      </c>
      <c r="W239" s="257">
        <v>0</v>
      </c>
      <c r="X239" s="258">
        <f>W239*H239</f>
        <v>0</v>
      </c>
      <c r="Y239" s="40"/>
      <c r="Z239" s="40"/>
      <c r="AA239" s="40"/>
      <c r="AB239" s="40"/>
      <c r="AC239" s="40"/>
      <c r="AD239" s="40"/>
      <c r="AE239" s="40"/>
      <c r="AR239" s="259" t="s">
        <v>212</v>
      </c>
      <c r="AT239" s="259" t="s">
        <v>175</v>
      </c>
      <c r="AU239" s="259" t="s">
        <v>92</v>
      </c>
      <c r="AY239" s="15" t="s">
        <v>149</v>
      </c>
      <c r="BE239" s="146">
        <f>IF(O239="základní",K239,0)</f>
        <v>0</v>
      </c>
      <c r="BF239" s="146">
        <f>IF(O239="snížená",K239,0)</f>
        <v>0</v>
      </c>
      <c r="BG239" s="146">
        <f>IF(O239="zákl. přenesená",K239,0)</f>
        <v>0</v>
      </c>
      <c r="BH239" s="146">
        <f>IF(O239="sníž. přenesená",K239,0)</f>
        <v>0</v>
      </c>
      <c r="BI239" s="146">
        <f>IF(O239="nulová",K239,0)</f>
        <v>0</v>
      </c>
      <c r="BJ239" s="15" t="s">
        <v>90</v>
      </c>
      <c r="BK239" s="146">
        <f>ROUND(P239*H239,2)</f>
        <v>0</v>
      </c>
      <c r="BL239" s="15" t="s">
        <v>207</v>
      </c>
      <c r="BM239" s="259" t="s">
        <v>532</v>
      </c>
    </row>
    <row r="240" s="2" customFormat="1" ht="16.5" customHeight="1">
      <c r="A240" s="40"/>
      <c r="B240" s="41"/>
      <c r="C240" s="260" t="s">
        <v>533</v>
      </c>
      <c r="D240" s="260" t="s">
        <v>175</v>
      </c>
      <c r="E240" s="261" t="s">
        <v>534</v>
      </c>
      <c r="F240" s="262" t="s">
        <v>535</v>
      </c>
      <c r="G240" s="263" t="s">
        <v>155</v>
      </c>
      <c r="H240" s="264">
        <v>28</v>
      </c>
      <c r="I240" s="265"/>
      <c r="J240" s="266"/>
      <c r="K240" s="267">
        <f>ROUND(P240*H240,2)</f>
        <v>0</v>
      </c>
      <c r="L240" s="262" t="s">
        <v>1</v>
      </c>
      <c r="M240" s="268"/>
      <c r="N240" s="269" t="s">
        <v>1</v>
      </c>
      <c r="O240" s="255" t="s">
        <v>45</v>
      </c>
      <c r="P240" s="256">
        <f>I240+J240</f>
        <v>0</v>
      </c>
      <c r="Q240" s="256">
        <f>ROUND(I240*H240,2)</f>
        <v>0</v>
      </c>
      <c r="R240" s="256">
        <f>ROUND(J240*H240,2)</f>
        <v>0</v>
      </c>
      <c r="S240" s="93"/>
      <c r="T240" s="257">
        <f>S240*H240</f>
        <v>0</v>
      </c>
      <c r="U240" s="257">
        <v>0</v>
      </c>
      <c r="V240" s="257">
        <f>U240*H240</f>
        <v>0</v>
      </c>
      <c r="W240" s="257">
        <v>0</v>
      </c>
      <c r="X240" s="258">
        <f>W240*H240</f>
        <v>0</v>
      </c>
      <c r="Y240" s="40"/>
      <c r="Z240" s="40"/>
      <c r="AA240" s="40"/>
      <c r="AB240" s="40"/>
      <c r="AC240" s="40"/>
      <c r="AD240" s="40"/>
      <c r="AE240" s="40"/>
      <c r="AR240" s="259" t="s">
        <v>212</v>
      </c>
      <c r="AT240" s="259" t="s">
        <v>175</v>
      </c>
      <c r="AU240" s="259" t="s">
        <v>92</v>
      </c>
      <c r="AY240" s="15" t="s">
        <v>149</v>
      </c>
      <c r="BE240" s="146">
        <f>IF(O240="základní",K240,0)</f>
        <v>0</v>
      </c>
      <c r="BF240" s="146">
        <f>IF(O240="snížená",K240,0)</f>
        <v>0</v>
      </c>
      <c r="BG240" s="146">
        <f>IF(O240="zákl. přenesená",K240,0)</f>
        <v>0</v>
      </c>
      <c r="BH240" s="146">
        <f>IF(O240="sníž. přenesená",K240,0)</f>
        <v>0</v>
      </c>
      <c r="BI240" s="146">
        <f>IF(O240="nulová",K240,0)</f>
        <v>0</v>
      </c>
      <c r="BJ240" s="15" t="s">
        <v>90</v>
      </c>
      <c r="BK240" s="146">
        <f>ROUND(P240*H240,2)</f>
        <v>0</v>
      </c>
      <c r="BL240" s="15" t="s">
        <v>207</v>
      </c>
      <c r="BM240" s="259" t="s">
        <v>536</v>
      </c>
    </row>
    <row r="241" s="2" customFormat="1" ht="66.75" customHeight="1">
      <c r="A241" s="40"/>
      <c r="B241" s="41"/>
      <c r="C241" s="260" t="s">
        <v>537</v>
      </c>
      <c r="D241" s="260" t="s">
        <v>175</v>
      </c>
      <c r="E241" s="261" t="s">
        <v>538</v>
      </c>
      <c r="F241" s="262" t="s">
        <v>539</v>
      </c>
      <c r="G241" s="263" t="s">
        <v>155</v>
      </c>
      <c r="H241" s="264">
        <v>40</v>
      </c>
      <c r="I241" s="265"/>
      <c r="J241" s="266"/>
      <c r="K241" s="267">
        <f>ROUND(P241*H241,2)</f>
        <v>0</v>
      </c>
      <c r="L241" s="262" t="s">
        <v>1</v>
      </c>
      <c r="M241" s="268"/>
      <c r="N241" s="269" t="s">
        <v>1</v>
      </c>
      <c r="O241" s="255" t="s">
        <v>45</v>
      </c>
      <c r="P241" s="256">
        <f>I241+J241</f>
        <v>0</v>
      </c>
      <c r="Q241" s="256">
        <f>ROUND(I241*H241,2)</f>
        <v>0</v>
      </c>
      <c r="R241" s="256">
        <f>ROUND(J241*H241,2)</f>
        <v>0</v>
      </c>
      <c r="S241" s="93"/>
      <c r="T241" s="257">
        <f>S241*H241</f>
        <v>0</v>
      </c>
      <c r="U241" s="257">
        <v>0</v>
      </c>
      <c r="V241" s="257">
        <f>U241*H241</f>
        <v>0</v>
      </c>
      <c r="W241" s="257">
        <v>0</v>
      </c>
      <c r="X241" s="258">
        <f>W241*H241</f>
        <v>0</v>
      </c>
      <c r="Y241" s="40"/>
      <c r="Z241" s="40"/>
      <c r="AA241" s="40"/>
      <c r="AB241" s="40"/>
      <c r="AC241" s="40"/>
      <c r="AD241" s="40"/>
      <c r="AE241" s="40"/>
      <c r="AR241" s="259" t="s">
        <v>212</v>
      </c>
      <c r="AT241" s="259" t="s">
        <v>175</v>
      </c>
      <c r="AU241" s="259" t="s">
        <v>92</v>
      </c>
      <c r="AY241" s="15" t="s">
        <v>149</v>
      </c>
      <c r="BE241" s="146">
        <f>IF(O241="základní",K241,0)</f>
        <v>0</v>
      </c>
      <c r="BF241" s="146">
        <f>IF(O241="snížená",K241,0)</f>
        <v>0</v>
      </c>
      <c r="BG241" s="146">
        <f>IF(O241="zákl. přenesená",K241,0)</f>
        <v>0</v>
      </c>
      <c r="BH241" s="146">
        <f>IF(O241="sníž. přenesená",K241,0)</f>
        <v>0</v>
      </c>
      <c r="BI241" s="146">
        <f>IF(O241="nulová",K241,0)</f>
        <v>0</v>
      </c>
      <c r="BJ241" s="15" t="s">
        <v>90</v>
      </c>
      <c r="BK241" s="146">
        <f>ROUND(P241*H241,2)</f>
        <v>0</v>
      </c>
      <c r="BL241" s="15" t="s">
        <v>207</v>
      </c>
      <c r="BM241" s="259" t="s">
        <v>540</v>
      </c>
    </row>
    <row r="242" s="2" customFormat="1" ht="16.5" customHeight="1">
      <c r="A242" s="40"/>
      <c r="B242" s="41"/>
      <c r="C242" s="260" t="s">
        <v>541</v>
      </c>
      <c r="D242" s="260" t="s">
        <v>175</v>
      </c>
      <c r="E242" s="261" t="s">
        <v>542</v>
      </c>
      <c r="F242" s="262" t="s">
        <v>543</v>
      </c>
      <c r="G242" s="263" t="s">
        <v>155</v>
      </c>
      <c r="H242" s="264">
        <v>36</v>
      </c>
      <c r="I242" s="265"/>
      <c r="J242" s="266"/>
      <c r="K242" s="267">
        <f>ROUND(P242*H242,2)</f>
        <v>0</v>
      </c>
      <c r="L242" s="262" t="s">
        <v>1</v>
      </c>
      <c r="M242" s="268"/>
      <c r="N242" s="269" t="s">
        <v>1</v>
      </c>
      <c r="O242" s="255" t="s">
        <v>45</v>
      </c>
      <c r="P242" s="256">
        <f>I242+J242</f>
        <v>0</v>
      </c>
      <c r="Q242" s="256">
        <f>ROUND(I242*H242,2)</f>
        <v>0</v>
      </c>
      <c r="R242" s="256">
        <f>ROUND(J242*H242,2)</f>
        <v>0</v>
      </c>
      <c r="S242" s="93"/>
      <c r="T242" s="257">
        <f>S242*H242</f>
        <v>0</v>
      </c>
      <c r="U242" s="257">
        <v>0</v>
      </c>
      <c r="V242" s="257">
        <f>U242*H242</f>
        <v>0</v>
      </c>
      <c r="W242" s="257">
        <v>0</v>
      </c>
      <c r="X242" s="258">
        <f>W242*H242</f>
        <v>0</v>
      </c>
      <c r="Y242" s="40"/>
      <c r="Z242" s="40"/>
      <c r="AA242" s="40"/>
      <c r="AB242" s="40"/>
      <c r="AC242" s="40"/>
      <c r="AD242" s="40"/>
      <c r="AE242" s="40"/>
      <c r="AR242" s="259" t="s">
        <v>212</v>
      </c>
      <c r="AT242" s="259" t="s">
        <v>175</v>
      </c>
      <c r="AU242" s="259" t="s">
        <v>92</v>
      </c>
      <c r="AY242" s="15" t="s">
        <v>149</v>
      </c>
      <c r="BE242" s="146">
        <f>IF(O242="základní",K242,0)</f>
        <v>0</v>
      </c>
      <c r="BF242" s="146">
        <f>IF(O242="snížená",K242,0)</f>
        <v>0</v>
      </c>
      <c r="BG242" s="146">
        <f>IF(O242="zákl. přenesená",K242,0)</f>
        <v>0</v>
      </c>
      <c r="BH242" s="146">
        <f>IF(O242="sníž. přenesená",K242,0)</f>
        <v>0</v>
      </c>
      <c r="BI242" s="146">
        <f>IF(O242="nulová",K242,0)</f>
        <v>0</v>
      </c>
      <c r="BJ242" s="15" t="s">
        <v>90</v>
      </c>
      <c r="BK242" s="146">
        <f>ROUND(P242*H242,2)</f>
        <v>0</v>
      </c>
      <c r="BL242" s="15" t="s">
        <v>207</v>
      </c>
      <c r="BM242" s="259" t="s">
        <v>544</v>
      </c>
    </row>
    <row r="243" s="2" customFormat="1" ht="16.5" customHeight="1">
      <c r="A243" s="40"/>
      <c r="B243" s="41"/>
      <c r="C243" s="260" t="s">
        <v>545</v>
      </c>
      <c r="D243" s="260" t="s">
        <v>175</v>
      </c>
      <c r="E243" s="261" t="s">
        <v>546</v>
      </c>
      <c r="F243" s="262" t="s">
        <v>547</v>
      </c>
      <c r="G243" s="263" t="s">
        <v>172</v>
      </c>
      <c r="H243" s="264">
        <v>22</v>
      </c>
      <c r="I243" s="265"/>
      <c r="J243" s="266"/>
      <c r="K243" s="267">
        <f>ROUND(P243*H243,2)</f>
        <v>0</v>
      </c>
      <c r="L243" s="262" t="s">
        <v>1</v>
      </c>
      <c r="M243" s="268"/>
      <c r="N243" s="269" t="s">
        <v>1</v>
      </c>
      <c r="O243" s="255" t="s">
        <v>45</v>
      </c>
      <c r="P243" s="256">
        <f>I243+J243</f>
        <v>0</v>
      </c>
      <c r="Q243" s="256">
        <f>ROUND(I243*H243,2)</f>
        <v>0</v>
      </c>
      <c r="R243" s="256">
        <f>ROUND(J243*H243,2)</f>
        <v>0</v>
      </c>
      <c r="S243" s="93"/>
      <c r="T243" s="257">
        <f>S243*H243</f>
        <v>0</v>
      </c>
      <c r="U243" s="257">
        <v>0</v>
      </c>
      <c r="V243" s="257">
        <f>U243*H243</f>
        <v>0</v>
      </c>
      <c r="W243" s="257">
        <v>0</v>
      </c>
      <c r="X243" s="258">
        <f>W243*H243</f>
        <v>0</v>
      </c>
      <c r="Y243" s="40"/>
      <c r="Z243" s="40"/>
      <c r="AA243" s="40"/>
      <c r="AB243" s="40"/>
      <c r="AC243" s="40"/>
      <c r="AD243" s="40"/>
      <c r="AE243" s="40"/>
      <c r="AR243" s="259" t="s">
        <v>212</v>
      </c>
      <c r="AT243" s="259" t="s">
        <v>175</v>
      </c>
      <c r="AU243" s="259" t="s">
        <v>92</v>
      </c>
      <c r="AY243" s="15" t="s">
        <v>149</v>
      </c>
      <c r="BE243" s="146">
        <f>IF(O243="základní",K243,0)</f>
        <v>0</v>
      </c>
      <c r="BF243" s="146">
        <f>IF(O243="snížená",K243,0)</f>
        <v>0</v>
      </c>
      <c r="BG243" s="146">
        <f>IF(O243="zákl. přenesená",K243,0)</f>
        <v>0</v>
      </c>
      <c r="BH243" s="146">
        <f>IF(O243="sníž. přenesená",K243,0)</f>
        <v>0</v>
      </c>
      <c r="BI243" s="146">
        <f>IF(O243="nulová",K243,0)</f>
        <v>0</v>
      </c>
      <c r="BJ243" s="15" t="s">
        <v>90</v>
      </c>
      <c r="BK243" s="146">
        <f>ROUND(P243*H243,2)</f>
        <v>0</v>
      </c>
      <c r="BL243" s="15" t="s">
        <v>207</v>
      </c>
      <c r="BM243" s="259" t="s">
        <v>548</v>
      </c>
    </row>
    <row r="244" s="2" customFormat="1" ht="16.5" customHeight="1">
      <c r="A244" s="40"/>
      <c r="B244" s="41"/>
      <c r="C244" s="260" t="s">
        <v>549</v>
      </c>
      <c r="D244" s="260" t="s">
        <v>175</v>
      </c>
      <c r="E244" s="261" t="s">
        <v>550</v>
      </c>
      <c r="F244" s="262" t="s">
        <v>551</v>
      </c>
      <c r="G244" s="263" t="s">
        <v>155</v>
      </c>
      <c r="H244" s="264">
        <v>28</v>
      </c>
      <c r="I244" s="265"/>
      <c r="J244" s="266"/>
      <c r="K244" s="267">
        <f>ROUND(P244*H244,2)</f>
        <v>0</v>
      </c>
      <c r="L244" s="262" t="s">
        <v>1</v>
      </c>
      <c r="M244" s="268"/>
      <c r="N244" s="269" t="s">
        <v>1</v>
      </c>
      <c r="O244" s="255" t="s">
        <v>45</v>
      </c>
      <c r="P244" s="256">
        <f>I244+J244</f>
        <v>0</v>
      </c>
      <c r="Q244" s="256">
        <f>ROUND(I244*H244,2)</f>
        <v>0</v>
      </c>
      <c r="R244" s="256">
        <f>ROUND(J244*H244,2)</f>
        <v>0</v>
      </c>
      <c r="S244" s="93"/>
      <c r="T244" s="257">
        <f>S244*H244</f>
        <v>0</v>
      </c>
      <c r="U244" s="257">
        <v>0</v>
      </c>
      <c r="V244" s="257">
        <f>U244*H244</f>
        <v>0</v>
      </c>
      <c r="W244" s="257">
        <v>0</v>
      </c>
      <c r="X244" s="258">
        <f>W244*H244</f>
        <v>0</v>
      </c>
      <c r="Y244" s="40"/>
      <c r="Z244" s="40"/>
      <c r="AA244" s="40"/>
      <c r="AB244" s="40"/>
      <c r="AC244" s="40"/>
      <c r="AD244" s="40"/>
      <c r="AE244" s="40"/>
      <c r="AR244" s="259" t="s">
        <v>212</v>
      </c>
      <c r="AT244" s="259" t="s">
        <v>175</v>
      </c>
      <c r="AU244" s="259" t="s">
        <v>92</v>
      </c>
      <c r="AY244" s="15" t="s">
        <v>149</v>
      </c>
      <c r="BE244" s="146">
        <f>IF(O244="základní",K244,0)</f>
        <v>0</v>
      </c>
      <c r="BF244" s="146">
        <f>IF(O244="snížená",K244,0)</f>
        <v>0</v>
      </c>
      <c r="BG244" s="146">
        <f>IF(O244="zákl. přenesená",K244,0)</f>
        <v>0</v>
      </c>
      <c r="BH244" s="146">
        <f>IF(O244="sníž. přenesená",K244,0)</f>
        <v>0</v>
      </c>
      <c r="BI244" s="146">
        <f>IF(O244="nulová",K244,0)</f>
        <v>0</v>
      </c>
      <c r="BJ244" s="15" t="s">
        <v>90</v>
      </c>
      <c r="BK244" s="146">
        <f>ROUND(P244*H244,2)</f>
        <v>0</v>
      </c>
      <c r="BL244" s="15" t="s">
        <v>207</v>
      </c>
      <c r="BM244" s="259" t="s">
        <v>552</v>
      </c>
    </row>
    <row r="245" s="2" customFormat="1" ht="16.5" customHeight="1">
      <c r="A245" s="40"/>
      <c r="B245" s="41"/>
      <c r="C245" s="260" t="s">
        <v>553</v>
      </c>
      <c r="D245" s="260" t="s">
        <v>175</v>
      </c>
      <c r="E245" s="261" t="s">
        <v>554</v>
      </c>
      <c r="F245" s="262" t="s">
        <v>555</v>
      </c>
      <c r="G245" s="263" t="s">
        <v>155</v>
      </c>
      <c r="H245" s="264">
        <v>20</v>
      </c>
      <c r="I245" s="265"/>
      <c r="J245" s="266"/>
      <c r="K245" s="267">
        <f>ROUND(P245*H245,2)</f>
        <v>0</v>
      </c>
      <c r="L245" s="262" t="s">
        <v>1</v>
      </c>
      <c r="M245" s="268"/>
      <c r="N245" s="269" t="s">
        <v>1</v>
      </c>
      <c r="O245" s="255" t="s">
        <v>45</v>
      </c>
      <c r="P245" s="256">
        <f>I245+J245</f>
        <v>0</v>
      </c>
      <c r="Q245" s="256">
        <f>ROUND(I245*H245,2)</f>
        <v>0</v>
      </c>
      <c r="R245" s="256">
        <f>ROUND(J245*H245,2)</f>
        <v>0</v>
      </c>
      <c r="S245" s="93"/>
      <c r="T245" s="257">
        <f>S245*H245</f>
        <v>0</v>
      </c>
      <c r="U245" s="257">
        <v>0</v>
      </c>
      <c r="V245" s="257">
        <f>U245*H245</f>
        <v>0</v>
      </c>
      <c r="W245" s="257">
        <v>0</v>
      </c>
      <c r="X245" s="258">
        <f>W245*H245</f>
        <v>0</v>
      </c>
      <c r="Y245" s="40"/>
      <c r="Z245" s="40"/>
      <c r="AA245" s="40"/>
      <c r="AB245" s="40"/>
      <c r="AC245" s="40"/>
      <c r="AD245" s="40"/>
      <c r="AE245" s="40"/>
      <c r="AR245" s="259" t="s">
        <v>212</v>
      </c>
      <c r="AT245" s="259" t="s">
        <v>175</v>
      </c>
      <c r="AU245" s="259" t="s">
        <v>92</v>
      </c>
      <c r="AY245" s="15" t="s">
        <v>149</v>
      </c>
      <c r="BE245" s="146">
        <f>IF(O245="základní",K245,0)</f>
        <v>0</v>
      </c>
      <c r="BF245" s="146">
        <f>IF(O245="snížená",K245,0)</f>
        <v>0</v>
      </c>
      <c r="BG245" s="146">
        <f>IF(O245="zákl. přenesená",K245,0)</f>
        <v>0</v>
      </c>
      <c r="BH245" s="146">
        <f>IF(O245="sníž. přenesená",K245,0)</f>
        <v>0</v>
      </c>
      <c r="BI245" s="146">
        <f>IF(O245="nulová",K245,0)</f>
        <v>0</v>
      </c>
      <c r="BJ245" s="15" t="s">
        <v>90</v>
      </c>
      <c r="BK245" s="146">
        <f>ROUND(P245*H245,2)</f>
        <v>0</v>
      </c>
      <c r="BL245" s="15" t="s">
        <v>207</v>
      </c>
      <c r="BM245" s="259" t="s">
        <v>556</v>
      </c>
    </row>
    <row r="246" s="2" customFormat="1" ht="16.5" customHeight="1">
      <c r="A246" s="40"/>
      <c r="B246" s="41"/>
      <c r="C246" s="260" t="s">
        <v>557</v>
      </c>
      <c r="D246" s="260" t="s">
        <v>175</v>
      </c>
      <c r="E246" s="261" t="s">
        <v>558</v>
      </c>
      <c r="F246" s="262" t="s">
        <v>559</v>
      </c>
      <c r="G246" s="263" t="s">
        <v>155</v>
      </c>
      <c r="H246" s="264">
        <v>15</v>
      </c>
      <c r="I246" s="265"/>
      <c r="J246" s="266"/>
      <c r="K246" s="267">
        <f>ROUND(P246*H246,2)</f>
        <v>0</v>
      </c>
      <c r="L246" s="262" t="s">
        <v>1</v>
      </c>
      <c r="M246" s="268"/>
      <c r="N246" s="269" t="s">
        <v>1</v>
      </c>
      <c r="O246" s="255" t="s">
        <v>45</v>
      </c>
      <c r="P246" s="256">
        <f>I246+J246</f>
        <v>0</v>
      </c>
      <c r="Q246" s="256">
        <f>ROUND(I246*H246,2)</f>
        <v>0</v>
      </c>
      <c r="R246" s="256">
        <f>ROUND(J246*H246,2)</f>
        <v>0</v>
      </c>
      <c r="S246" s="93"/>
      <c r="T246" s="257">
        <f>S246*H246</f>
        <v>0</v>
      </c>
      <c r="U246" s="257">
        <v>0</v>
      </c>
      <c r="V246" s="257">
        <f>U246*H246</f>
        <v>0</v>
      </c>
      <c r="W246" s="257">
        <v>0</v>
      </c>
      <c r="X246" s="258">
        <f>W246*H246</f>
        <v>0</v>
      </c>
      <c r="Y246" s="40"/>
      <c r="Z246" s="40"/>
      <c r="AA246" s="40"/>
      <c r="AB246" s="40"/>
      <c r="AC246" s="40"/>
      <c r="AD246" s="40"/>
      <c r="AE246" s="40"/>
      <c r="AR246" s="259" t="s">
        <v>212</v>
      </c>
      <c r="AT246" s="259" t="s">
        <v>175</v>
      </c>
      <c r="AU246" s="259" t="s">
        <v>92</v>
      </c>
      <c r="AY246" s="15" t="s">
        <v>149</v>
      </c>
      <c r="BE246" s="146">
        <f>IF(O246="základní",K246,0)</f>
        <v>0</v>
      </c>
      <c r="BF246" s="146">
        <f>IF(O246="snížená",K246,0)</f>
        <v>0</v>
      </c>
      <c r="BG246" s="146">
        <f>IF(O246="zákl. přenesená",K246,0)</f>
        <v>0</v>
      </c>
      <c r="BH246" s="146">
        <f>IF(O246="sníž. přenesená",K246,0)</f>
        <v>0</v>
      </c>
      <c r="BI246" s="146">
        <f>IF(O246="nulová",K246,0)</f>
        <v>0</v>
      </c>
      <c r="BJ246" s="15" t="s">
        <v>90</v>
      </c>
      <c r="BK246" s="146">
        <f>ROUND(P246*H246,2)</f>
        <v>0</v>
      </c>
      <c r="BL246" s="15" t="s">
        <v>207</v>
      </c>
      <c r="BM246" s="259" t="s">
        <v>560</v>
      </c>
    </row>
    <row r="247" s="2" customFormat="1" ht="16.5" customHeight="1">
      <c r="A247" s="40"/>
      <c r="B247" s="41"/>
      <c r="C247" s="260" t="s">
        <v>561</v>
      </c>
      <c r="D247" s="260" t="s">
        <v>175</v>
      </c>
      <c r="E247" s="261" t="s">
        <v>562</v>
      </c>
      <c r="F247" s="262" t="s">
        <v>563</v>
      </c>
      <c r="G247" s="263" t="s">
        <v>155</v>
      </c>
      <c r="H247" s="264">
        <v>5</v>
      </c>
      <c r="I247" s="265"/>
      <c r="J247" s="266"/>
      <c r="K247" s="267">
        <f>ROUND(P247*H247,2)</f>
        <v>0</v>
      </c>
      <c r="L247" s="262" t="s">
        <v>1</v>
      </c>
      <c r="M247" s="268"/>
      <c r="N247" s="269" t="s">
        <v>1</v>
      </c>
      <c r="O247" s="255" t="s">
        <v>45</v>
      </c>
      <c r="P247" s="256">
        <f>I247+J247</f>
        <v>0</v>
      </c>
      <c r="Q247" s="256">
        <f>ROUND(I247*H247,2)</f>
        <v>0</v>
      </c>
      <c r="R247" s="256">
        <f>ROUND(J247*H247,2)</f>
        <v>0</v>
      </c>
      <c r="S247" s="93"/>
      <c r="T247" s="257">
        <f>S247*H247</f>
        <v>0</v>
      </c>
      <c r="U247" s="257">
        <v>0</v>
      </c>
      <c r="V247" s="257">
        <f>U247*H247</f>
        <v>0</v>
      </c>
      <c r="W247" s="257">
        <v>0</v>
      </c>
      <c r="X247" s="258">
        <f>W247*H247</f>
        <v>0</v>
      </c>
      <c r="Y247" s="40"/>
      <c r="Z247" s="40"/>
      <c r="AA247" s="40"/>
      <c r="AB247" s="40"/>
      <c r="AC247" s="40"/>
      <c r="AD247" s="40"/>
      <c r="AE247" s="40"/>
      <c r="AR247" s="259" t="s">
        <v>212</v>
      </c>
      <c r="AT247" s="259" t="s">
        <v>175</v>
      </c>
      <c r="AU247" s="259" t="s">
        <v>92</v>
      </c>
      <c r="AY247" s="15" t="s">
        <v>149</v>
      </c>
      <c r="BE247" s="146">
        <f>IF(O247="základní",K247,0)</f>
        <v>0</v>
      </c>
      <c r="BF247" s="146">
        <f>IF(O247="snížená",K247,0)</f>
        <v>0</v>
      </c>
      <c r="BG247" s="146">
        <f>IF(O247="zákl. přenesená",K247,0)</f>
        <v>0</v>
      </c>
      <c r="BH247" s="146">
        <f>IF(O247="sníž. přenesená",K247,0)</f>
        <v>0</v>
      </c>
      <c r="BI247" s="146">
        <f>IF(O247="nulová",K247,0)</f>
        <v>0</v>
      </c>
      <c r="BJ247" s="15" t="s">
        <v>90</v>
      </c>
      <c r="BK247" s="146">
        <f>ROUND(P247*H247,2)</f>
        <v>0</v>
      </c>
      <c r="BL247" s="15" t="s">
        <v>207</v>
      </c>
      <c r="BM247" s="259" t="s">
        <v>564</v>
      </c>
    </row>
    <row r="248" s="2" customFormat="1" ht="16.5" customHeight="1">
      <c r="A248" s="40"/>
      <c r="B248" s="41"/>
      <c r="C248" s="260" t="s">
        <v>565</v>
      </c>
      <c r="D248" s="260" t="s">
        <v>175</v>
      </c>
      <c r="E248" s="261" t="s">
        <v>566</v>
      </c>
      <c r="F248" s="262" t="s">
        <v>567</v>
      </c>
      <c r="G248" s="263" t="s">
        <v>172</v>
      </c>
      <c r="H248" s="264">
        <v>1.2</v>
      </c>
      <c r="I248" s="265"/>
      <c r="J248" s="266"/>
      <c r="K248" s="267">
        <f>ROUND(P248*H248,2)</f>
        <v>0</v>
      </c>
      <c r="L248" s="262" t="s">
        <v>1</v>
      </c>
      <c r="M248" s="268"/>
      <c r="N248" s="269" t="s">
        <v>1</v>
      </c>
      <c r="O248" s="255" t="s">
        <v>45</v>
      </c>
      <c r="P248" s="256">
        <f>I248+J248</f>
        <v>0</v>
      </c>
      <c r="Q248" s="256">
        <f>ROUND(I248*H248,2)</f>
        <v>0</v>
      </c>
      <c r="R248" s="256">
        <f>ROUND(J248*H248,2)</f>
        <v>0</v>
      </c>
      <c r="S248" s="93"/>
      <c r="T248" s="257">
        <f>S248*H248</f>
        <v>0</v>
      </c>
      <c r="U248" s="257">
        <v>0</v>
      </c>
      <c r="V248" s="257">
        <f>U248*H248</f>
        <v>0</v>
      </c>
      <c r="W248" s="257">
        <v>0</v>
      </c>
      <c r="X248" s="258">
        <f>W248*H248</f>
        <v>0</v>
      </c>
      <c r="Y248" s="40"/>
      <c r="Z248" s="40"/>
      <c r="AA248" s="40"/>
      <c r="AB248" s="40"/>
      <c r="AC248" s="40"/>
      <c r="AD248" s="40"/>
      <c r="AE248" s="40"/>
      <c r="AR248" s="259" t="s">
        <v>212</v>
      </c>
      <c r="AT248" s="259" t="s">
        <v>175</v>
      </c>
      <c r="AU248" s="259" t="s">
        <v>92</v>
      </c>
      <c r="AY248" s="15" t="s">
        <v>149</v>
      </c>
      <c r="BE248" s="146">
        <f>IF(O248="základní",K248,0)</f>
        <v>0</v>
      </c>
      <c r="BF248" s="146">
        <f>IF(O248="snížená",K248,0)</f>
        <v>0</v>
      </c>
      <c r="BG248" s="146">
        <f>IF(O248="zákl. přenesená",K248,0)</f>
        <v>0</v>
      </c>
      <c r="BH248" s="146">
        <f>IF(O248="sníž. přenesená",K248,0)</f>
        <v>0</v>
      </c>
      <c r="BI248" s="146">
        <f>IF(O248="nulová",K248,0)</f>
        <v>0</v>
      </c>
      <c r="BJ248" s="15" t="s">
        <v>90</v>
      </c>
      <c r="BK248" s="146">
        <f>ROUND(P248*H248,2)</f>
        <v>0</v>
      </c>
      <c r="BL248" s="15" t="s">
        <v>207</v>
      </c>
      <c r="BM248" s="259" t="s">
        <v>568</v>
      </c>
    </row>
    <row r="249" s="2" customFormat="1" ht="16.5" customHeight="1">
      <c r="A249" s="40"/>
      <c r="B249" s="41"/>
      <c r="C249" s="260" t="s">
        <v>569</v>
      </c>
      <c r="D249" s="260" t="s">
        <v>175</v>
      </c>
      <c r="E249" s="261" t="s">
        <v>570</v>
      </c>
      <c r="F249" s="262" t="s">
        <v>571</v>
      </c>
      <c r="G249" s="263" t="s">
        <v>155</v>
      </c>
      <c r="H249" s="264">
        <v>16</v>
      </c>
      <c r="I249" s="265"/>
      <c r="J249" s="266"/>
      <c r="K249" s="267">
        <f>ROUND(P249*H249,2)</f>
        <v>0</v>
      </c>
      <c r="L249" s="262" t="s">
        <v>1</v>
      </c>
      <c r="M249" s="268"/>
      <c r="N249" s="269" t="s">
        <v>1</v>
      </c>
      <c r="O249" s="255" t="s">
        <v>45</v>
      </c>
      <c r="P249" s="256">
        <f>I249+J249</f>
        <v>0</v>
      </c>
      <c r="Q249" s="256">
        <f>ROUND(I249*H249,2)</f>
        <v>0</v>
      </c>
      <c r="R249" s="256">
        <f>ROUND(J249*H249,2)</f>
        <v>0</v>
      </c>
      <c r="S249" s="93"/>
      <c r="T249" s="257">
        <f>S249*H249</f>
        <v>0</v>
      </c>
      <c r="U249" s="257">
        <v>0</v>
      </c>
      <c r="V249" s="257">
        <f>U249*H249</f>
        <v>0</v>
      </c>
      <c r="W249" s="257">
        <v>0</v>
      </c>
      <c r="X249" s="258">
        <f>W249*H249</f>
        <v>0</v>
      </c>
      <c r="Y249" s="40"/>
      <c r="Z249" s="40"/>
      <c r="AA249" s="40"/>
      <c r="AB249" s="40"/>
      <c r="AC249" s="40"/>
      <c r="AD249" s="40"/>
      <c r="AE249" s="40"/>
      <c r="AR249" s="259" t="s">
        <v>212</v>
      </c>
      <c r="AT249" s="259" t="s">
        <v>175</v>
      </c>
      <c r="AU249" s="259" t="s">
        <v>92</v>
      </c>
      <c r="AY249" s="15" t="s">
        <v>149</v>
      </c>
      <c r="BE249" s="146">
        <f>IF(O249="základní",K249,0)</f>
        <v>0</v>
      </c>
      <c r="BF249" s="146">
        <f>IF(O249="snížená",K249,0)</f>
        <v>0</v>
      </c>
      <c r="BG249" s="146">
        <f>IF(O249="zákl. přenesená",K249,0)</f>
        <v>0</v>
      </c>
      <c r="BH249" s="146">
        <f>IF(O249="sníž. přenesená",K249,0)</f>
        <v>0</v>
      </c>
      <c r="BI249" s="146">
        <f>IF(O249="nulová",K249,0)</f>
        <v>0</v>
      </c>
      <c r="BJ249" s="15" t="s">
        <v>90</v>
      </c>
      <c r="BK249" s="146">
        <f>ROUND(P249*H249,2)</f>
        <v>0</v>
      </c>
      <c r="BL249" s="15" t="s">
        <v>207</v>
      </c>
      <c r="BM249" s="259" t="s">
        <v>572</v>
      </c>
    </row>
    <row r="250" s="2" customFormat="1" ht="16.5" customHeight="1">
      <c r="A250" s="40"/>
      <c r="B250" s="41"/>
      <c r="C250" s="260" t="s">
        <v>573</v>
      </c>
      <c r="D250" s="260" t="s">
        <v>175</v>
      </c>
      <c r="E250" s="261" t="s">
        <v>574</v>
      </c>
      <c r="F250" s="262" t="s">
        <v>575</v>
      </c>
      <c r="G250" s="263" t="s">
        <v>155</v>
      </c>
      <c r="H250" s="264">
        <v>8</v>
      </c>
      <c r="I250" s="265"/>
      <c r="J250" s="266"/>
      <c r="K250" s="267">
        <f>ROUND(P250*H250,2)</f>
        <v>0</v>
      </c>
      <c r="L250" s="262" t="s">
        <v>1</v>
      </c>
      <c r="M250" s="268"/>
      <c r="N250" s="269" t="s">
        <v>1</v>
      </c>
      <c r="O250" s="255" t="s">
        <v>45</v>
      </c>
      <c r="P250" s="256">
        <f>I250+J250</f>
        <v>0</v>
      </c>
      <c r="Q250" s="256">
        <f>ROUND(I250*H250,2)</f>
        <v>0</v>
      </c>
      <c r="R250" s="256">
        <f>ROUND(J250*H250,2)</f>
        <v>0</v>
      </c>
      <c r="S250" s="93"/>
      <c r="T250" s="257">
        <f>S250*H250</f>
        <v>0</v>
      </c>
      <c r="U250" s="257">
        <v>0</v>
      </c>
      <c r="V250" s="257">
        <f>U250*H250</f>
        <v>0</v>
      </c>
      <c r="W250" s="257">
        <v>0</v>
      </c>
      <c r="X250" s="258">
        <f>W250*H250</f>
        <v>0</v>
      </c>
      <c r="Y250" s="40"/>
      <c r="Z250" s="40"/>
      <c r="AA250" s="40"/>
      <c r="AB250" s="40"/>
      <c r="AC250" s="40"/>
      <c r="AD250" s="40"/>
      <c r="AE250" s="40"/>
      <c r="AR250" s="259" t="s">
        <v>212</v>
      </c>
      <c r="AT250" s="259" t="s">
        <v>175</v>
      </c>
      <c r="AU250" s="259" t="s">
        <v>92</v>
      </c>
      <c r="AY250" s="15" t="s">
        <v>149</v>
      </c>
      <c r="BE250" s="146">
        <f>IF(O250="základní",K250,0)</f>
        <v>0</v>
      </c>
      <c r="BF250" s="146">
        <f>IF(O250="snížená",K250,0)</f>
        <v>0</v>
      </c>
      <c r="BG250" s="146">
        <f>IF(O250="zákl. přenesená",K250,0)</f>
        <v>0</v>
      </c>
      <c r="BH250" s="146">
        <f>IF(O250="sníž. přenesená",K250,0)</f>
        <v>0</v>
      </c>
      <c r="BI250" s="146">
        <f>IF(O250="nulová",K250,0)</f>
        <v>0</v>
      </c>
      <c r="BJ250" s="15" t="s">
        <v>90</v>
      </c>
      <c r="BK250" s="146">
        <f>ROUND(P250*H250,2)</f>
        <v>0</v>
      </c>
      <c r="BL250" s="15" t="s">
        <v>207</v>
      </c>
      <c r="BM250" s="259" t="s">
        <v>576</v>
      </c>
    </row>
    <row r="251" s="2" customFormat="1" ht="44.25" customHeight="1">
      <c r="A251" s="40"/>
      <c r="B251" s="41"/>
      <c r="C251" s="247" t="s">
        <v>577</v>
      </c>
      <c r="D251" s="247" t="s">
        <v>152</v>
      </c>
      <c r="E251" s="248" t="s">
        <v>578</v>
      </c>
      <c r="F251" s="249" t="s">
        <v>579</v>
      </c>
      <c r="G251" s="250" t="s">
        <v>155</v>
      </c>
      <c r="H251" s="251">
        <v>1</v>
      </c>
      <c r="I251" s="252"/>
      <c r="J251" s="252"/>
      <c r="K251" s="253">
        <f>ROUND(P251*H251,2)</f>
        <v>0</v>
      </c>
      <c r="L251" s="249" t="s">
        <v>156</v>
      </c>
      <c r="M251" s="43"/>
      <c r="N251" s="254" t="s">
        <v>1</v>
      </c>
      <c r="O251" s="255" t="s">
        <v>45</v>
      </c>
      <c r="P251" s="256">
        <f>I251+J251</f>
        <v>0</v>
      </c>
      <c r="Q251" s="256">
        <f>ROUND(I251*H251,2)</f>
        <v>0</v>
      </c>
      <c r="R251" s="256">
        <f>ROUND(J251*H251,2)</f>
        <v>0</v>
      </c>
      <c r="S251" s="93"/>
      <c r="T251" s="257">
        <f>S251*H251</f>
        <v>0</v>
      </c>
      <c r="U251" s="257">
        <v>0</v>
      </c>
      <c r="V251" s="257">
        <f>U251*H251</f>
        <v>0</v>
      </c>
      <c r="W251" s="257">
        <v>0</v>
      </c>
      <c r="X251" s="258">
        <f>W251*H251</f>
        <v>0</v>
      </c>
      <c r="Y251" s="40"/>
      <c r="Z251" s="40"/>
      <c r="AA251" s="40"/>
      <c r="AB251" s="40"/>
      <c r="AC251" s="40"/>
      <c r="AD251" s="40"/>
      <c r="AE251" s="40"/>
      <c r="AR251" s="259" t="s">
        <v>207</v>
      </c>
      <c r="AT251" s="259" t="s">
        <v>152</v>
      </c>
      <c r="AU251" s="259" t="s">
        <v>92</v>
      </c>
      <c r="AY251" s="15" t="s">
        <v>149</v>
      </c>
      <c r="BE251" s="146">
        <f>IF(O251="základní",K251,0)</f>
        <v>0</v>
      </c>
      <c r="BF251" s="146">
        <f>IF(O251="snížená",K251,0)</f>
        <v>0</v>
      </c>
      <c r="BG251" s="146">
        <f>IF(O251="zákl. přenesená",K251,0)</f>
        <v>0</v>
      </c>
      <c r="BH251" s="146">
        <f>IF(O251="sníž. přenesená",K251,0)</f>
        <v>0</v>
      </c>
      <c r="BI251" s="146">
        <f>IF(O251="nulová",K251,0)</f>
        <v>0</v>
      </c>
      <c r="BJ251" s="15" t="s">
        <v>90</v>
      </c>
      <c r="BK251" s="146">
        <f>ROUND(P251*H251,2)</f>
        <v>0</v>
      </c>
      <c r="BL251" s="15" t="s">
        <v>207</v>
      </c>
      <c r="BM251" s="259" t="s">
        <v>580</v>
      </c>
    </row>
    <row r="252" s="2" customFormat="1" ht="44.25" customHeight="1">
      <c r="A252" s="40"/>
      <c r="B252" s="41"/>
      <c r="C252" s="247" t="s">
        <v>581</v>
      </c>
      <c r="D252" s="247" t="s">
        <v>152</v>
      </c>
      <c r="E252" s="248" t="s">
        <v>582</v>
      </c>
      <c r="F252" s="249" t="s">
        <v>583</v>
      </c>
      <c r="G252" s="250" t="s">
        <v>186</v>
      </c>
      <c r="H252" s="251">
        <v>0.39700000000000002</v>
      </c>
      <c r="I252" s="252"/>
      <c r="J252" s="252"/>
      <c r="K252" s="253">
        <f>ROUND(P252*H252,2)</f>
        <v>0</v>
      </c>
      <c r="L252" s="249" t="s">
        <v>156</v>
      </c>
      <c r="M252" s="43"/>
      <c r="N252" s="281" t="s">
        <v>1</v>
      </c>
      <c r="O252" s="282" t="s">
        <v>45</v>
      </c>
      <c r="P252" s="283">
        <f>I252+J252</f>
        <v>0</v>
      </c>
      <c r="Q252" s="283">
        <f>ROUND(I252*H252,2)</f>
        <v>0</v>
      </c>
      <c r="R252" s="283">
        <f>ROUND(J252*H252,2)</f>
        <v>0</v>
      </c>
      <c r="S252" s="284"/>
      <c r="T252" s="285">
        <f>S252*H252</f>
        <v>0</v>
      </c>
      <c r="U252" s="285">
        <v>0</v>
      </c>
      <c r="V252" s="285">
        <f>U252*H252</f>
        <v>0</v>
      </c>
      <c r="W252" s="285">
        <v>0</v>
      </c>
      <c r="X252" s="286">
        <f>W252*H252</f>
        <v>0</v>
      </c>
      <c r="Y252" s="40"/>
      <c r="Z252" s="40"/>
      <c r="AA252" s="40"/>
      <c r="AB252" s="40"/>
      <c r="AC252" s="40"/>
      <c r="AD252" s="40"/>
      <c r="AE252" s="40"/>
      <c r="AR252" s="259" t="s">
        <v>207</v>
      </c>
      <c r="AT252" s="259" t="s">
        <v>152</v>
      </c>
      <c r="AU252" s="259" t="s">
        <v>92</v>
      </c>
      <c r="AY252" s="15" t="s">
        <v>149</v>
      </c>
      <c r="BE252" s="146">
        <f>IF(O252="základní",K252,0)</f>
        <v>0</v>
      </c>
      <c r="BF252" s="146">
        <f>IF(O252="snížená",K252,0)</f>
        <v>0</v>
      </c>
      <c r="BG252" s="146">
        <f>IF(O252="zákl. přenesená",K252,0)</f>
        <v>0</v>
      </c>
      <c r="BH252" s="146">
        <f>IF(O252="sníž. přenesená",K252,0)</f>
        <v>0</v>
      </c>
      <c r="BI252" s="146">
        <f>IF(O252="nulová",K252,0)</f>
        <v>0</v>
      </c>
      <c r="BJ252" s="15" t="s">
        <v>90</v>
      </c>
      <c r="BK252" s="146">
        <f>ROUND(P252*H252,2)</f>
        <v>0</v>
      </c>
      <c r="BL252" s="15" t="s">
        <v>207</v>
      </c>
      <c r="BM252" s="259" t="s">
        <v>584</v>
      </c>
    </row>
    <row r="253" s="2" customFormat="1" ht="6.96" customHeight="1">
      <c r="A253" s="40"/>
      <c r="B253" s="68"/>
      <c r="C253" s="69"/>
      <c r="D253" s="69"/>
      <c r="E253" s="69"/>
      <c r="F253" s="69"/>
      <c r="G253" s="69"/>
      <c r="H253" s="69"/>
      <c r="I253" s="69"/>
      <c r="J253" s="69"/>
      <c r="K253" s="69"/>
      <c r="L253" s="69"/>
      <c r="M253" s="43"/>
      <c r="N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</row>
  </sheetData>
  <sheetProtection sheet="1" autoFilter="0" formatColumns="0" formatRows="0" objects="1" scenarios="1" spinCount="100000" saltValue="9QRoiWhLEI7yD9R6Jwj65i3VCMwButJOUBnjp4nipEO2a4YCMlnioHc0crhuRaR8ukgGTbqnVP5v/D3YwCGDXQ==" hashValue="6LvimZclQ/MIPZOW+y8mBoQe52eUQ+dc7K/k30wHqRgCd2nvoE8oAUuqLbWywkqwqjjr6XQu93R+uMsZWAJRmA==" algorithmName="SHA-512" password="CC35"/>
  <autoFilter ref="C130:L252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95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8"/>
      <c r="AT3" s="15" t="s">
        <v>92</v>
      </c>
    </row>
    <row r="4" s="1" customFormat="1" ht="24.96" customHeight="1">
      <c r="B4" s="18"/>
      <c r="D4" s="156" t="s">
        <v>105</v>
      </c>
      <c r="M4" s="18"/>
      <c r="N4" s="157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58" t="s">
        <v>17</v>
      </c>
      <c r="M6" s="18"/>
    </row>
    <row r="7" s="1" customFormat="1" ht="16.5" customHeight="1">
      <c r="B7" s="18"/>
      <c r="E7" s="159" t="str">
        <f>'Rekapitulace stavby'!K6</f>
        <v>Školní kuchyně, ZŠ Horymírova, Ostrava</v>
      </c>
      <c r="F7" s="158"/>
      <c r="G7" s="158"/>
      <c r="H7" s="158"/>
      <c r="M7" s="18"/>
    </row>
    <row r="8" s="2" customFormat="1" ht="12" customHeight="1">
      <c r="A8" s="40"/>
      <c r="B8" s="43"/>
      <c r="C8" s="40"/>
      <c r="D8" s="158" t="s">
        <v>106</v>
      </c>
      <c r="E8" s="40"/>
      <c r="F8" s="40"/>
      <c r="G8" s="40"/>
      <c r="H8" s="40"/>
      <c r="I8" s="40"/>
      <c r="J8" s="40"/>
      <c r="K8" s="40"/>
      <c r="L8" s="40"/>
      <c r="M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3"/>
      <c r="C9" s="40"/>
      <c r="D9" s="40"/>
      <c r="E9" s="160" t="s">
        <v>585</v>
      </c>
      <c r="F9" s="40"/>
      <c r="G9" s="40"/>
      <c r="H9" s="40"/>
      <c r="I9" s="40"/>
      <c r="J9" s="40"/>
      <c r="K9" s="40"/>
      <c r="L9" s="40"/>
      <c r="M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3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3"/>
      <c r="C11" s="40"/>
      <c r="D11" s="158" t="s">
        <v>19</v>
      </c>
      <c r="E11" s="40"/>
      <c r="F11" s="161" t="s">
        <v>1</v>
      </c>
      <c r="G11" s="40"/>
      <c r="H11" s="40"/>
      <c r="I11" s="158" t="s">
        <v>20</v>
      </c>
      <c r="J11" s="161" t="s">
        <v>1</v>
      </c>
      <c r="K11" s="40"/>
      <c r="L11" s="40"/>
      <c r="M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3"/>
      <c r="C12" s="40"/>
      <c r="D12" s="158" t="s">
        <v>21</v>
      </c>
      <c r="E12" s="40"/>
      <c r="F12" s="161" t="s">
        <v>22</v>
      </c>
      <c r="G12" s="40"/>
      <c r="H12" s="40"/>
      <c r="I12" s="158" t="s">
        <v>23</v>
      </c>
      <c r="J12" s="162" t="str">
        <f>'Rekapitulace stavby'!AN8</f>
        <v>23. 6. 2021</v>
      </c>
      <c r="K12" s="40"/>
      <c r="L12" s="40"/>
      <c r="M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3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58" t="s">
        <v>25</v>
      </c>
      <c r="E14" s="40"/>
      <c r="F14" s="40"/>
      <c r="G14" s="40"/>
      <c r="H14" s="40"/>
      <c r="I14" s="158" t="s">
        <v>26</v>
      </c>
      <c r="J14" s="161" t="str">
        <f>IF('Rekapitulace stavby'!AN10="","",'Rekapitulace stavby'!AN10)</f>
        <v/>
      </c>
      <c r="K14" s="40"/>
      <c r="L14" s="40"/>
      <c r="M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3"/>
      <c r="C15" s="40"/>
      <c r="D15" s="40"/>
      <c r="E15" s="161" t="str">
        <f>IF('Rekapitulace stavby'!E11="","",'Rekapitulace stavby'!E11)</f>
        <v xml:space="preserve"> </v>
      </c>
      <c r="F15" s="40"/>
      <c r="G15" s="40"/>
      <c r="H15" s="40"/>
      <c r="I15" s="158" t="s">
        <v>27</v>
      </c>
      <c r="J15" s="161" t="str">
        <f>IF('Rekapitulace stavby'!AN11="","",'Rekapitulace stavby'!AN11)</f>
        <v/>
      </c>
      <c r="K15" s="40"/>
      <c r="L15" s="40"/>
      <c r="M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3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3"/>
      <c r="C17" s="40"/>
      <c r="D17" s="158" t="s">
        <v>28</v>
      </c>
      <c r="E17" s="40"/>
      <c r="F17" s="40"/>
      <c r="G17" s="40"/>
      <c r="H17" s="40"/>
      <c r="I17" s="158" t="s">
        <v>26</v>
      </c>
      <c r="J17" s="31" t="str">
        <f>'Rekapitulace stavby'!AN13</f>
        <v>Vyplň údaj</v>
      </c>
      <c r="K17" s="40"/>
      <c r="L17" s="40"/>
      <c r="M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3"/>
      <c r="C18" s="40"/>
      <c r="D18" s="40"/>
      <c r="E18" s="31" t="str">
        <f>'Rekapitulace stavby'!E14</f>
        <v>Vyplň údaj</v>
      </c>
      <c r="F18" s="161"/>
      <c r="G18" s="161"/>
      <c r="H18" s="161"/>
      <c r="I18" s="158" t="s">
        <v>27</v>
      </c>
      <c r="J18" s="31" t="str">
        <f>'Rekapitulace stavby'!AN14</f>
        <v>Vyplň údaj</v>
      </c>
      <c r="K18" s="40"/>
      <c r="L18" s="40"/>
      <c r="M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3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3"/>
      <c r="C20" s="40"/>
      <c r="D20" s="158" t="s">
        <v>30</v>
      </c>
      <c r="E20" s="40"/>
      <c r="F20" s="40"/>
      <c r="G20" s="40"/>
      <c r="H20" s="40"/>
      <c r="I20" s="158" t="s">
        <v>26</v>
      </c>
      <c r="J20" s="161" t="s">
        <v>31</v>
      </c>
      <c r="K20" s="40"/>
      <c r="L20" s="40"/>
      <c r="M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3"/>
      <c r="C21" s="40"/>
      <c r="D21" s="40"/>
      <c r="E21" s="161" t="s">
        <v>32</v>
      </c>
      <c r="F21" s="40"/>
      <c r="G21" s="40"/>
      <c r="H21" s="40"/>
      <c r="I21" s="158" t="s">
        <v>27</v>
      </c>
      <c r="J21" s="161" t="s">
        <v>33</v>
      </c>
      <c r="K21" s="40"/>
      <c r="L21" s="40"/>
      <c r="M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3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3"/>
      <c r="C23" s="40"/>
      <c r="D23" s="158" t="s">
        <v>34</v>
      </c>
      <c r="E23" s="40"/>
      <c r="F23" s="40"/>
      <c r="G23" s="40"/>
      <c r="H23" s="40"/>
      <c r="I23" s="158" t="s">
        <v>26</v>
      </c>
      <c r="J23" s="161" t="s">
        <v>31</v>
      </c>
      <c r="K23" s="40"/>
      <c r="L23" s="40"/>
      <c r="M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3"/>
      <c r="C24" s="40"/>
      <c r="D24" s="40"/>
      <c r="E24" s="161" t="s">
        <v>32</v>
      </c>
      <c r="F24" s="40"/>
      <c r="G24" s="40"/>
      <c r="H24" s="40"/>
      <c r="I24" s="158" t="s">
        <v>27</v>
      </c>
      <c r="J24" s="161" t="s">
        <v>33</v>
      </c>
      <c r="K24" s="40"/>
      <c r="L24" s="40"/>
      <c r="M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3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3"/>
      <c r="C26" s="40"/>
      <c r="D26" s="158" t="s">
        <v>35</v>
      </c>
      <c r="E26" s="40"/>
      <c r="F26" s="40"/>
      <c r="G26" s="40"/>
      <c r="H26" s="40"/>
      <c r="I26" s="40"/>
      <c r="J26" s="40"/>
      <c r="K26" s="40"/>
      <c r="L26" s="40"/>
      <c r="M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63"/>
      <c r="B27" s="164"/>
      <c r="C27" s="163"/>
      <c r="D27" s="163"/>
      <c r="E27" s="165" t="s">
        <v>1</v>
      </c>
      <c r="F27" s="165"/>
      <c r="G27" s="165"/>
      <c r="H27" s="165"/>
      <c r="I27" s="163"/>
      <c r="J27" s="163"/>
      <c r="K27" s="163"/>
      <c r="L27" s="163"/>
      <c r="M27" s="166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</row>
    <row r="28" s="2" customFormat="1" ht="6.96" customHeight="1">
      <c r="A28" s="40"/>
      <c r="B28" s="43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3"/>
      <c r="C29" s="40"/>
      <c r="D29" s="167"/>
      <c r="E29" s="167"/>
      <c r="F29" s="167"/>
      <c r="G29" s="167"/>
      <c r="H29" s="167"/>
      <c r="I29" s="167"/>
      <c r="J29" s="167"/>
      <c r="K29" s="167"/>
      <c r="L29" s="167"/>
      <c r="M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3"/>
      <c r="C30" s="40"/>
      <c r="D30" s="161" t="s">
        <v>108</v>
      </c>
      <c r="E30" s="40"/>
      <c r="F30" s="40"/>
      <c r="G30" s="40"/>
      <c r="H30" s="40"/>
      <c r="I30" s="40"/>
      <c r="J30" s="40"/>
      <c r="K30" s="168">
        <f>K96</f>
        <v>0</v>
      </c>
      <c r="L30" s="40"/>
      <c r="M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>
      <c r="A31" s="40"/>
      <c r="B31" s="43"/>
      <c r="C31" s="40"/>
      <c r="D31" s="40"/>
      <c r="E31" s="158" t="s">
        <v>37</v>
      </c>
      <c r="F31" s="40"/>
      <c r="G31" s="40"/>
      <c r="H31" s="40"/>
      <c r="I31" s="40"/>
      <c r="J31" s="40"/>
      <c r="K31" s="169">
        <f>I96</f>
        <v>0</v>
      </c>
      <c r="L31" s="40"/>
      <c r="M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>
      <c r="A32" s="40"/>
      <c r="B32" s="43"/>
      <c r="C32" s="40"/>
      <c r="D32" s="40"/>
      <c r="E32" s="158" t="s">
        <v>38</v>
      </c>
      <c r="F32" s="40"/>
      <c r="G32" s="40"/>
      <c r="H32" s="40"/>
      <c r="I32" s="40"/>
      <c r="J32" s="40"/>
      <c r="K32" s="169">
        <f>J96</f>
        <v>0</v>
      </c>
      <c r="L32" s="40"/>
      <c r="M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0" t="s">
        <v>99</v>
      </c>
      <c r="E33" s="40"/>
      <c r="F33" s="40"/>
      <c r="G33" s="40"/>
      <c r="H33" s="40"/>
      <c r="I33" s="40"/>
      <c r="J33" s="40"/>
      <c r="K33" s="168">
        <f>K102</f>
        <v>0</v>
      </c>
      <c r="L33" s="40"/>
      <c r="M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1" t="s">
        <v>40</v>
      </c>
      <c r="E34" s="40"/>
      <c r="F34" s="40"/>
      <c r="G34" s="40"/>
      <c r="H34" s="40"/>
      <c r="I34" s="40"/>
      <c r="J34" s="40"/>
      <c r="K34" s="172">
        <f>ROUND(K30 + K33, 2)</f>
        <v>0</v>
      </c>
      <c r="L34" s="40"/>
      <c r="M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67"/>
      <c r="E35" s="167"/>
      <c r="F35" s="167"/>
      <c r="G35" s="167"/>
      <c r="H35" s="167"/>
      <c r="I35" s="167"/>
      <c r="J35" s="167"/>
      <c r="K35" s="167"/>
      <c r="L35" s="167"/>
      <c r="M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73" t="s">
        <v>42</v>
      </c>
      <c r="G36" s="40"/>
      <c r="H36" s="40"/>
      <c r="I36" s="173" t="s">
        <v>41</v>
      </c>
      <c r="J36" s="40"/>
      <c r="K36" s="173" t="s">
        <v>43</v>
      </c>
      <c r="L36" s="40"/>
      <c r="M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74" t="s">
        <v>44</v>
      </c>
      <c r="E37" s="158" t="s">
        <v>45</v>
      </c>
      <c r="F37" s="169">
        <f>ROUND((SUM(BE102:BE109) + SUM(BE129:BE212)),  2)</f>
        <v>0</v>
      </c>
      <c r="G37" s="40"/>
      <c r="H37" s="40"/>
      <c r="I37" s="175">
        <v>0.20999999999999999</v>
      </c>
      <c r="J37" s="40"/>
      <c r="K37" s="169">
        <f>ROUND(((SUM(BE102:BE109) + SUM(BE129:BE212))*I37),  2)</f>
        <v>0</v>
      </c>
      <c r="L37" s="40"/>
      <c r="M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58" t="s">
        <v>46</v>
      </c>
      <c r="F38" s="169">
        <f>ROUND((SUM(BF102:BF109) + SUM(BF129:BF212)),  2)</f>
        <v>0</v>
      </c>
      <c r="G38" s="40"/>
      <c r="H38" s="40"/>
      <c r="I38" s="175">
        <v>0.14999999999999999</v>
      </c>
      <c r="J38" s="40"/>
      <c r="K38" s="169">
        <f>ROUND(((SUM(BF102:BF109) + SUM(BF129:BF212))*I38),  2)</f>
        <v>0</v>
      </c>
      <c r="L38" s="40"/>
      <c r="M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58" t="s">
        <v>47</v>
      </c>
      <c r="F39" s="169">
        <f>ROUND((SUM(BG102:BG109) + SUM(BG129:BG212)),  2)</f>
        <v>0</v>
      </c>
      <c r="G39" s="40"/>
      <c r="H39" s="40"/>
      <c r="I39" s="175">
        <v>0.20999999999999999</v>
      </c>
      <c r="J39" s="40"/>
      <c r="K39" s="169">
        <f>0</f>
        <v>0</v>
      </c>
      <c r="L39" s="40"/>
      <c r="M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58" t="s">
        <v>48</v>
      </c>
      <c r="F40" s="169">
        <f>ROUND((SUM(BH102:BH109) + SUM(BH129:BH212)),  2)</f>
        <v>0</v>
      </c>
      <c r="G40" s="40"/>
      <c r="H40" s="40"/>
      <c r="I40" s="175">
        <v>0.14999999999999999</v>
      </c>
      <c r="J40" s="40"/>
      <c r="K40" s="169">
        <f>0</f>
        <v>0</v>
      </c>
      <c r="L40" s="40"/>
      <c r="M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58" t="s">
        <v>49</v>
      </c>
      <c r="F41" s="169">
        <f>ROUND((SUM(BI102:BI109) + SUM(BI129:BI212)),  2)</f>
        <v>0</v>
      </c>
      <c r="G41" s="40"/>
      <c r="H41" s="40"/>
      <c r="I41" s="175">
        <v>0</v>
      </c>
      <c r="J41" s="40"/>
      <c r="K41" s="169">
        <f>0</f>
        <v>0</v>
      </c>
      <c r="L41" s="40"/>
      <c r="M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76"/>
      <c r="D43" s="177" t="s">
        <v>50</v>
      </c>
      <c r="E43" s="178"/>
      <c r="F43" s="178"/>
      <c r="G43" s="179" t="s">
        <v>51</v>
      </c>
      <c r="H43" s="180" t="s">
        <v>52</v>
      </c>
      <c r="I43" s="178"/>
      <c r="J43" s="178"/>
      <c r="K43" s="181">
        <f>SUM(K34:K41)</f>
        <v>0</v>
      </c>
      <c r="L43" s="182"/>
      <c r="M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18"/>
      <c r="M45" s="18"/>
    </row>
    <row r="46" s="1" customFormat="1" ht="14.4" customHeight="1">
      <c r="B46" s="18"/>
      <c r="M46" s="18"/>
    </row>
    <row r="47" s="1" customFormat="1" ht="14.4" customHeight="1">
      <c r="B47" s="18"/>
      <c r="M47" s="18"/>
    </row>
    <row r="48" s="1" customFormat="1" ht="14.4" customHeight="1">
      <c r="B48" s="18"/>
      <c r="M48" s="18"/>
    </row>
    <row r="49" s="1" customFormat="1" ht="14.4" customHeight="1">
      <c r="B49" s="18"/>
      <c r="M49" s="18"/>
    </row>
    <row r="50" s="2" customFormat="1" ht="14.4" customHeight="1">
      <c r="B50" s="65"/>
      <c r="D50" s="183" t="s">
        <v>53</v>
      </c>
      <c r="E50" s="184"/>
      <c r="F50" s="184"/>
      <c r="G50" s="183" t="s">
        <v>54</v>
      </c>
      <c r="H50" s="184"/>
      <c r="I50" s="184"/>
      <c r="J50" s="184"/>
      <c r="K50" s="184"/>
      <c r="L50" s="184"/>
      <c r="M50" s="65"/>
    </row>
    <row r="51">
      <c r="B51" s="18"/>
      <c r="M51" s="18"/>
    </row>
    <row r="52">
      <c r="B52" s="18"/>
      <c r="M52" s="18"/>
    </row>
    <row r="53">
      <c r="B53" s="18"/>
      <c r="M53" s="18"/>
    </row>
    <row r="54">
      <c r="B54" s="18"/>
      <c r="M54" s="18"/>
    </row>
    <row r="55">
      <c r="B55" s="18"/>
      <c r="M55" s="18"/>
    </row>
    <row r="56">
      <c r="B56" s="18"/>
      <c r="M56" s="18"/>
    </row>
    <row r="57">
      <c r="B57" s="18"/>
      <c r="M57" s="18"/>
    </row>
    <row r="58">
      <c r="B58" s="18"/>
      <c r="M58" s="18"/>
    </row>
    <row r="59">
      <c r="B59" s="18"/>
      <c r="M59" s="18"/>
    </row>
    <row r="60">
      <c r="B60" s="18"/>
      <c r="M60" s="18"/>
    </row>
    <row r="61" s="2" customFormat="1">
      <c r="A61" s="40"/>
      <c r="B61" s="43"/>
      <c r="C61" s="40"/>
      <c r="D61" s="185" t="s">
        <v>55</v>
      </c>
      <c r="E61" s="186"/>
      <c r="F61" s="187" t="s">
        <v>56</v>
      </c>
      <c r="G61" s="185" t="s">
        <v>55</v>
      </c>
      <c r="H61" s="186"/>
      <c r="I61" s="186"/>
      <c r="J61" s="188" t="s">
        <v>56</v>
      </c>
      <c r="K61" s="186"/>
      <c r="L61" s="186"/>
      <c r="M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18"/>
      <c r="M62" s="18"/>
    </row>
    <row r="63">
      <c r="B63" s="18"/>
      <c r="M63" s="18"/>
    </row>
    <row r="64">
      <c r="B64" s="18"/>
      <c r="M64" s="18"/>
    </row>
    <row r="65" s="2" customFormat="1">
      <c r="A65" s="40"/>
      <c r="B65" s="43"/>
      <c r="C65" s="40"/>
      <c r="D65" s="183" t="s">
        <v>57</v>
      </c>
      <c r="E65" s="189"/>
      <c r="F65" s="189"/>
      <c r="G65" s="183" t="s">
        <v>58</v>
      </c>
      <c r="H65" s="189"/>
      <c r="I65" s="189"/>
      <c r="J65" s="189"/>
      <c r="K65" s="189"/>
      <c r="L65" s="189"/>
      <c r="M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18"/>
      <c r="M66" s="18"/>
    </row>
    <row r="67">
      <c r="B67" s="18"/>
      <c r="M67" s="18"/>
    </row>
    <row r="68">
      <c r="B68" s="18"/>
      <c r="M68" s="18"/>
    </row>
    <row r="69">
      <c r="B69" s="18"/>
      <c r="M69" s="18"/>
    </row>
    <row r="70">
      <c r="B70" s="18"/>
      <c r="M70" s="18"/>
    </row>
    <row r="71">
      <c r="B71" s="18"/>
      <c r="M71" s="18"/>
    </row>
    <row r="72">
      <c r="B72" s="18"/>
      <c r="M72" s="18"/>
    </row>
    <row r="73">
      <c r="B73" s="18"/>
      <c r="M73" s="18"/>
    </row>
    <row r="74">
      <c r="B74" s="18"/>
      <c r="M74" s="18"/>
    </row>
    <row r="75">
      <c r="B75" s="18"/>
      <c r="M75" s="18"/>
    </row>
    <row r="76" s="2" customFormat="1">
      <c r="A76" s="40"/>
      <c r="B76" s="43"/>
      <c r="C76" s="40"/>
      <c r="D76" s="185" t="s">
        <v>55</v>
      </c>
      <c r="E76" s="186"/>
      <c r="F76" s="187" t="s">
        <v>56</v>
      </c>
      <c r="G76" s="185" t="s">
        <v>55</v>
      </c>
      <c r="H76" s="186"/>
      <c r="I76" s="186"/>
      <c r="J76" s="188" t="s">
        <v>56</v>
      </c>
      <c r="K76" s="186"/>
      <c r="L76" s="186"/>
      <c r="M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0"/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2"/>
      <c r="C81" s="193"/>
      <c r="D81" s="193"/>
      <c r="E81" s="193"/>
      <c r="F81" s="193"/>
      <c r="G81" s="193"/>
      <c r="H81" s="193"/>
      <c r="I81" s="193"/>
      <c r="J81" s="193"/>
      <c r="K81" s="193"/>
      <c r="L81" s="193"/>
      <c r="M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1" t="s">
        <v>109</v>
      </c>
      <c r="D82" s="42"/>
      <c r="E82" s="42"/>
      <c r="F82" s="42"/>
      <c r="G82" s="42"/>
      <c r="H82" s="42"/>
      <c r="I82" s="42"/>
      <c r="J82" s="42"/>
      <c r="K82" s="42"/>
      <c r="L82" s="42"/>
      <c r="M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0" t="s">
        <v>17</v>
      </c>
      <c r="D84" s="42"/>
      <c r="E84" s="42"/>
      <c r="F84" s="42"/>
      <c r="G84" s="42"/>
      <c r="H84" s="42"/>
      <c r="I84" s="42"/>
      <c r="J84" s="42"/>
      <c r="K84" s="42"/>
      <c r="L84" s="42"/>
      <c r="M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4" t="str">
        <f>E7</f>
        <v>Školní kuchyně, ZŠ Horymírova, Ostrava</v>
      </c>
      <c r="F85" s="30"/>
      <c r="G85" s="30"/>
      <c r="H85" s="30"/>
      <c r="I85" s="42"/>
      <c r="J85" s="42"/>
      <c r="K85" s="42"/>
      <c r="L85" s="42"/>
      <c r="M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0" t="s">
        <v>106</v>
      </c>
      <c r="D86" s="42"/>
      <c r="E86" s="42"/>
      <c r="F86" s="42"/>
      <c r="G86" s="42"/>
      <c r="H86" s="42"/>
      <c r="I86" s="42"/>
      <c r="J86" s="42"/>
      <c r="K86" s="42"/>
      <c r="L86" s="42"/>
      <c r="M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19K2021_2 - Rozvaděč RK</v>
      </c>
      <c r="F87" s="42"/>
      <c r="G87" s="42"/>
      <c r="H87" s="42"/>
      <c r="I87" s="42"/>
      <c r="J87" s="42"/>
      <c r="K87" s="42"/>
      <c r="L87" s="42"/>
      <c r="M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0" t="s">
        <v>21</v>
      </c>
      <c r="D89" s="42"/>
      <c r="E89" s="42"/>
      <c r="F89" s="25" t="str">
        <f>F12</f>
        <v xml:space="preserve"> </v>
      </c>
      <c r="G89" s="42"/>
      <c r="H89" s="42"/>
      <c r="I89" s="30" t="s">
        <v>23</v>
      </c>
      <c r="J89" s="81" t="str">
        <f>IF(J12="","",J12)</f>
        <v>23. 6. 2021</v>
      </c>
      <c r="K89" s="42"/>
      <c r="L89" s="42"/>
      <c r="M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0" t="s">
        <v>25</v>
      </c>
      <c r="D91" s="42"/>
      <c r="E91" s="42"/>
      <c r="F91" s="25" t="str">
        <f>E15</f>
        <v xml:space="preserve"> </v>
      </c>
      <c r="G91" s="42"/>
      <c r="H91" s="42"/>
      <c r="I91" s="30" t="s">
        <v>30</v>
      </c>
      <c r="J91" s="34" t="str">
        <f>E21</f>
        <v>Petr Kubala</v>
      </c>
      <c r="K91" s="42"/>
      <c r="L91" s="42"/>
      <c r="M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0" t="s">
        <v>28</v>
      </c>
      <c r="D92" s="42"/>
      <c r="E92" s="42"/>
      <c r="F92" s="25" t="str">
        <f>IF(E18="","",E18)</f>
        <v>Vyplň údaj</v>
      </c>
      <c r="G92" s="42"/>
      <c r="H92" s="42"/>
      <c r="I92" s="30" t="s">
        <v>34</v>
      </c>
      <c r="J92" s="34" t="str">
        <f>E24</f>
        <v>Petr Kubala</v>
      </c>
      <c r="K92" s="42"/>
      <c r="L92" s="42"/>
      <c r="M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5" t="s">
        <v>110</v>
      </c>
      <c r="D94" s="152"/>
      <c r="E94" s="152"/>
      <c r="F94" s="152"/>
      <c r="G94" s="152"/>
      <c r="H94" s="152"/>
      <c r="I94" s="196" t="s">
        <v>111</v>
      </c>
      <c r="J94" s="196" t="s">
        <v>112</v>
      </c>
      <c r="K94" s="196" t="s">
        <v>113</v>
      </c>
      <c r="L94" s="152"/>
      <c r="M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7" t="s">
        <v>114</v>
      </c>
      <c r="D96" s="42"/>
      <c r="E96" s="42"/>
      <c r="F96" s="42"/>
      <c r="G96" s="42"/>
      <c r="H96" s="42"/>
      <c r="I96" s="112">
        <f>Q129</f>
        <v>0</v>
      </c>
      <c r="J96" s="112">
        <f>R129</f>
        <v>0</v>
      </c>
      <c r="K96" s="112">
        <f>K129</f>
        <v>0</v>
      </c>
      <c r="L96" s="42"/>
      <c r="M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5" t="s">
        <v>115</v>
      </c>
    </row>
    <row r="97" s="9" customFormat="1" ht="24.96" customHeight="1">
      <c r="A97" s="9"/>
      <c r="B97" s="198"/>
      <c r="C97" s="199"/>
      <c r="D97" s="200" t="s">
        <v>119</v>
      </c>
      <c r="E97" s="201"/>
      <c r="F97" s="201"/>
      <c r="G97" s="201"/>
      <c r="H97" s="201"/>
      <c r="I97" s="202">
        <f>Q130</f>
        <v>0</v>
      </c>
      <c r="J97" s="202">
        <f>R130</f>
        <v>0</v>
      </c>
      <c r="K97" s="202">
        <f>K130</f>
        <v>0</v>
      </c>
      <c r="L97" s="199"/>
      <c r="M97" s="20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4"/>
      <c r="C98" s="205"/>
      <c r="D98" s="206" t="s">
        <v>120</v>
      </c>
      <c r="E98" s="207"/>
      <c r="F98" s="207"/>
      <c r="G98" s="207"/>
      <c r="H98" s="207"/>
      <c r="I98" s="208">
        <f>Q131</f>
        <v>0</v>
      </c>
      <c r="J98" s="208">
        <f>R131</f>
        <v>0</v>
      </c>
      <c r="K98" s="208">
        <f>K131</f>
        <v>0</v>
      </c>
      <c r="L98" s="205"/>
      <c r="M98" s="20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8"/>
      <c r="C99" s="199"/>
      <c r="D99" s="200" t="s">
        <v>586</v>
      </c>
      <c r="E99" s="201"/>
      <c r="F99" s="201"/>
      <c r="G99" s="201"/>
      <c r="H99" s="201"/>
      <c r="I99" s="202">
        <f>Q211</f>
        <v>0</v>
      </c>
      <c r="J99" s="202">
        <f>R211</f>
        <v>0</v>
      </c>
      <c r="K99" s="202">
        <f>K211</f>
        <v>0</v>
      </c>
      <c r="L99" s="199"/>
      <c r="M99" s="20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65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65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29.28" customHeight="1">
      <c r="A102" s="40"/>
      <c r="B102" s="41"/>
      <c r="C102" s="197" t="s">
        <v>121</v>
      </c>
      <c r="D102" s="42"/>
      <c r="E102" s="42"/>
      <c r="F102" s="42"/>
      <c r="G102" s="42"/>
      <c r="H102" s="42"/>
      <c r="I102" s="42"/>
      <c r="J102" s="42"/>
      <c r="K102" s="210">
        <f>ROUND(K103 + K104 + K105 + K106 + K107 + K108,2)</f>
        <v>0</v>
      </c>
      <c r="L102" s="42"/>
      <c r="M102" s="65"/>
      <c r="O102" s="211" t="s">
        <v>44</v>
      </c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8" customHeight="1">
      <c r="A103" s="40"/>
      <c r="B103" s="41"/>
      <c r="C103" s="42"/>
      <c r="D103" s="147" t="s">
        <v>122</v>
      </c>
      <c r="E103" s="140"/>
      <c r="F103" s="140"/>
      <c r="G103" s="42"/>
      <c r="H103" s="42"/>
      <c r="I103" s="42"/>
      <c r="J103" s="42"/>
      <c r="K103" s="141">
        <v>0</v>
      </c>
      <c r="L103" s="42"/>
      <c r="M103" s="212"/>
      <c r="N103" s="213"/>
      <c r="O103" s="214" t="s">
        <v>45</v>
      </c>
      <c r="P103" s="213"/>
      <c r="Q103" s="213"/>
      <c r="R103" s="213"/>
      <c r="S103" s="215"/>
      <c r="T103" s="215"/>
      <c r="U103" s="215"/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/>
      <c r="AF103" s="213"/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6" t="s">
        <v>123</v>
      </c>
      <c r="AZ103" s="213"/>
      <c r="BA103" s="213"/>
      <c r="BB103" s="213"/>
      <c r="BC103" s="213"/>
      <c r="BD103" s="213"/>
      <c r="BE103" s="217">
        <f>IF(O103="základní",K103,0)</f>
        <v>0</v>
      </c>
      <c r="BF103" s="217">
        <f>IF(O103="snížená",K103,0)</f>
        <v>0</v>
      </c>
      <c r="BG103" s="217">
        <f>IF(O103="zákl. přenesená",K103,0)</f>
        <v>0</v>
      </c>
      <c r="BH103" s="217">
        <f>IF(O103="sníž. přenesená",K103,0)</f>
        <v>0</v>
      </c>
      <c r="BI103" s="217">
        <f>IF(O103="nulová",K103,0)</f>
        <v>0</v>
      </c>
      <c r="BJ103" s="216" t="s">
        <v>90</v>
      </c>
      <c r="BK103" s="213"/>
      <c r="BL103" s="213"/>
      <c r="BM103" s="213"/>
    </row>
    <row r="104" s="2" customFormat="1" ht="18" customHeight="1">
      <c r="A104" s="40"/>
      <c r="B104" s="41"/>
      <c r="C104" s="42"/>
      <c r="D104" s="147" t="s">
        <v>124</v>
      </c>
      <c r="E104" s="140"/>
      <c r="F104" s="140"/>
      <c r="G104" s="42"/>
      <c r="H104" s="42"/>
      <c r="I104" s="42"/>
      <c r="J104" s="42"/>
      <c r="K104" s="141">
        <v>0</v>
      </c>
      <c r="L104" s="42"/>
      <c r="M104" s="212"/>
      <c r="N104" s="213"/>
      <c r="O104" s="214" t="s">
        <v>45</v>
      </c>
      <c r="P104" s="213"/>
      <c r="Q104" s="213"/>
      <c r="R104" s="213"/>
      <c r="S104" s="215"/>
      <c r="T104" s="215"/>
      <c r="U104" s="215"/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/>
      <c r="AF104" s="213"/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6" t="s">
        <v>123</v>
      </c>
      <c r="AZ104" s="213"/>
      <c r="BA104" s="213"/>
      <c r="BB104" s="213"/>
      <c r="BC104" s="213"/>
      <c r="BD104" s="213"/>
      <c r="BE104" s="217">
        <f>IF(O104="základní",K104,0)</f>
        <v>0</v>
      </c>
      <c r="BF104" s="217">
        <f>IF(O104="snížená",K104,0)</f>
        <v>0</v>
      </c>
      <c r="BG104" s="217">
        <f>IF(O104="zákl. přenesená",K104,0)</f>
        <v>0</v>
      </c>
      <c r="BH104" s="217">
        <f>IF(O104="sníž. přenesená",K104,0)</f>
        <v>0</v>
      </c>
      <c r="BI104" s="217">
        <f>IF(O104="nulová",K104,0)</f>
        <v>0</v>
      </c>
      <c r="BJ104" s="216" t="s">
        <v>90</v>
      </c>
      <c r="BK104" s="213"/>
      <c r="BL104" s="213"/>
      <c r="BM104" s="213"/>
    </row>
    <row r="105" s="2" customFormat="1" ht="18" customHeight="1">
      <c r="A105" s="40"/>
      <c r="B105" s="41"/>
      <c r="C105" s="42"/>
      <c r="D105" s="147" t="s">
        <v>125</v>
      </c>
      <c r="E105" s="140"/>
      <c r="F105" s="140"/>
      <c r="G105" s="42"/>
      <c r="H105" s="42"/>
      <c r="I105" s="42"/>
      <c r="J105" s="42"/>
      <c r="K105" s="141">
        <v>0</v>
      </c>
      <c r="L105" s="42"/>
      <c r="M105" s="212"/>
      <c r="N105" s="213"/>
      <c r="O105" s="214" t="s">
        <v>45</v>
      </c>
      <c r="P105" s="213"/>
      <c r="Q105" s="213"/>
      <c r="R105" s="213"/>
      <c r="S105" s="215"/>
      <c r="T105" s="215"/>
      <c r="U105" s="215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/>
      <c r="AF105" s="213"/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6" t="s">
        <v>123</v>
      </c>
      <c r="AZ105" s="213"/>
      <c r="BA105" s="213"/>
      <c r="BB105" s="213"/>
      <c r="BC105" s="213"/>
      <c r="BD105" s="213"/>
      <c r="BE105" s="217">
        <f>IF(O105="základní",K105,0)</f>
        <v>0</v>
      </c>
      <c r="BF105" s="217">
        <f>IF(O105="snížená",K105,0)</f>
        <v>0</v>
      </c>
      <c r="BG105" s="217">
        <f>IF(O105="zákl. přenesená",K105,0)</f>
        <v>0</v>
      </c>
      <c r="BH105" s="217">
        <f>IF(O105="sníž. přenesená",K105,0)</f>
        <v>0</v>
      </c>
      <c r="BI105" s="217">
        <f>IF(O105="nulová",K105,0)</f>
        <v>0</v>
      </c>
      <c r="BJ105" s="216" t="s">
        <v>90</v>
      </c>
      <c r="BK105" s="213"/>
      <c r="BL105" s="213"/>
      <c r="BM105" s="213"/>
    </row>
    <row r="106" s="2" customFormat="1" ht="18" customHeight="1">
      <c r="A106" s="40"/>
      <c r="B106" s="41"/>
      <c r="C106" s="42"/>
      <c r="D106" s="147" t="s">
        <v>126</v>
      </c>
      <c r="E106" s="140"/>
      <c r="F106" s="140"/>
      <c r="G106" s="42"/>
      <c r="H106" s="42"/>
      <c r="I106" s="42"/>
      <c r="J106" s="42"/>
      <c r="K106" s="141">
        <v>0</v>
      </c>
      <c r="L106" s="42"/>
      <c r="M106" s="212"/>
      <c r="N106" s="213"/>
      <c r="O106" s="214" t="s">
        <v>45</v>
      </c>
      <c r="P106" s="213"/>
      <c r="Q106" s="213"/>
      <c r="R106" s="213"/>
      <c r="S106" s="215"/>
      <c r="T106" s="215"/>
      <c r="U106" s="215"/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/>
      <c r="AF106" s="213"/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6" t="s">
        <v>123</v>
      </c>
      <c r="AZ106" s="213"/>
      <c r="BA106" s="213"/>
      <c r="BB106" s="213"/>
      <c r="BC106" s="213"/>
      <c r="BD106" s="213"/>
      <c r="BE106" s="217">
        <f>IF(O106="základní",K106,0)</f>
        <v>0</v>
      </c>
      <c r="BF106" s="217">
        <f>IF(O106="snížená",K106,0)</f>
        <v>0</v>
      </c>
      <c r="BG106" s="217">
        <f>IF(O106="zákl. přenesená",K106,0)</f>
        <v>0</v>
      </c>
      <c r="BH106" s="217">
        <f>IF(O106="sníž. přenesená",K106,0)</f>
        <v>0</v>
      </c>
      <c r="BI106" s="217">
        <f>IF(O106="nulová",K106,0)</f>
        <v>0</v>
      </c>
      <c r="BJ106" s="216" t="s">
        <v>90</v>
      </c>
      <c r="BK106" s="213"/>
      <c r="BL106" s="213"/>
      <c r="BM106" s="213"/>
    </row>
    <row r="107" s="2" customFormat="1" ht="18" customHeight="1">
      <c r="A107" s="40"/>
      <c r="B107" s="41"/>
      <c r="C107" s="42"/>
      <c r="D107" s="147" t="s">
        <v>127</v>
      </c>
      <c r="E107" s="140"/>
      <c r="F107" s="140"/>
      <c r="G107" s="42"/>
      <c r="H107" s="42"/>
      <c r="I107" s="42"/>
      <c r="J107" s="42"/>
      <c r="K107" s="141">
        <v>0</v>
      </c>
      <c r="L107" s="42"/>
      <c r="M107" s="212"/>
      <c r="N107" s="213"/>
      <c r="O107" s="214" t="s">
        <v>45</v>
      </c>
      <c r="P107" s="213"/>
      <c r="Q107" s="213"/>
      <c r="R107" s="213"/>
      <c r="S107" s="215"/>
      <c r="T107" s="215"/>
      <c r="U107" s="215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/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6" t="s">
        <v>123</v>
      </c>
      <c r="AZ107" s="213"/>
      <c r="BA107" s="213"/>
      <c r="BB107" s="213"/>
      <c r="BC107" s="213"/>
      <c r="BD107" s="213"/>
      <c r="BE107" s="217">
        <f>IF(O107="základní",K107,0)</f>
        <v>0</v>
      </c>
      <c r="BF107" s="217">
        <f>IF(O107="snížená",K107,0)</f>
        <v>0</v>
      </c>
      <c r="BG107" s="217">
        <f>IF(O107="zákl. přenesená",K107,0)</f>
        <v>0</v>
      </c>
      <c r="BH107" s="217">
        <f>IF(O107="sníž. přenesená",K107,0)</f>
        <v>0</v>
      </c>
      <c r="BI107" s="217">
        <f>IF(O107="nulová",K107,0)</f>
        <v>0</v>
      </c>
      <c r="BJ107" s="216" t="s">
        <v>90</v>
      </c>
      <c r="BK107" s="213"/>
      <c r="BL107" s="213"/>
      <c r="BM107" s="213"/>
    </row>
    <row r="108" s="2" customFormat="1" ht="18" customHeight="1">
      <c r="A108" s="40"/>
      <c r="B108" s="41"/>
      <c r="C108" s="42"/>
      <c r="D108" s="140" t="s">
        <v>128</v>
      </c>
      <c r="E108" s="42"/>
      <c r="F108" s="42"/>
      <c r="G108" s="42"/>
      <c r="H108" s="42"/>
      <c r="I108" s="42"/>
      <c r="J108" s="42"/>
      <c r="K108" s="141">
        <f>ROUND(K30*T108,2)</f>
        <v>0</v>
      </c>
      <c r="L108" s="42"/>
      <c r="M108" s="212"/>
      <c r="N108" s="213"/>
      <c r="O108" s="214" t="s">
        <v>45</v>
      </c>
      <c r="P108" s="213"/>
      <c r="Q108" s="213"/>
      <c r="R108" s="213"/>
      <c r="S108" s="215"/>
      <c r="T108" s="215"/>
      <c r="U108" s="215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/>
      <c r="AF108" s="213"/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6" t="s">
        <v>129</v>
      </c>
      <c r="AZ108" s="213"/>
      <c r="BA108" s="213"/>
      <c r="BB108" s="213"/>
      <c r="BC108" s="213"/>
      <c r="BD108" s="213"/>
      <c r="BE108" s="217">
        <f>IF(O108="základní",K108,0)</f>
        <v>0</v>
      </c>
      <c r="BF108" s="217">
        <f>IF(O108="snížená",K108,0)</f>
        <v>0</v>
      </c>
      <c r="BG108" s="217">
        <f>IF(O108="zákl. přenesená",K108,0)</f>
        <v>0</v>
      </c>
      <c r="BH108" s="217">
        <f>IF(O108="sníž. přenesená",K108,0)</f>
        <v>0</v>
      </c>
      <c r="BI108" s="217">
        <f>IF(O108="nulová",K108,0)</f>
        <v>0</v>
      </c>
      <c r="BJ108" s="216" t="s">
        <v>90</v>
      </c>
      <c r="BK108" s="213"/>
      <c r="BL108" s="213"/>
      <c r="BM108" s="213"/>
    </row>
    <row r="109" s="2" customFormat="1">
      <c r="A109" s="40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29.28" customHeight="1">
      <c r="A110" s="40"/>
      <c r="B110" s="41"/>
      <c r="C110" s="151" t="s">
        <v>104</v>
      </c>
      <c r="D110" s="152"/>
      <c r="E110" s="152"/>
      <c r="F110" s="152"/>
      <c r="G110" s="152"/>
      <c r="H110" s="152"/>
      <c r="I110" s="152"/>
      <c r="J110" s="152"/>
      <c r="K110" s="153">
        <f>ROUND(K96+K102,2)</f>
        <v>0</v>
      </c>
      <c r="L110" s="152"/>
      <c r="M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5" s="2" customFormat="1" ht="6.96" customHeight="1">
      <c r="A115" s="40"/>
      <c r="B115" s="70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24.96" customHeight="1">
      <c r="A116" s="40"/>
      <c r="B116" s="41"/>
      <c r="C116" s="21" t="s">
        <v>130</v>
      </c>
      <c r="D116" s="42"/>
      <c r="E116" s="42"/>
      <c r="F116" s="42"/>
      <c r="G116" s="42"/>
      <c r="H116" s="42"/>
      <c r="I116" s="42"/>
      <c r="J116" s="42"/>
      <c r="K116" s="42"/>
      <c r="L116" s="42"/>
      <c r="M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2" customHeight="1">
      <c r="A118" s="40"/>
      <c r="B118" s="41"/>
      <c r="C118" s="30" t="s">
        <v>17</v>
      </c>
      <c r="D118" s="42"/>
      <c r="E118" s="42"/>
      <c r="F118" s="42"/>
      <c r="G118" s="42"/>
      <c r="H118" s="42"/>
      <c r="I118" s="42"/>
      <c r="J118" s="42"/>
      <c r="K118" s="42"/>
      <c r="L118" s="42"/>
      <c r="M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6.5" customHeight="1">
      <c r="A119" s="40"/>
      <c r="B119" s="41"/>
      <c r="C119" s="42"/>
      <c r="D119" s="42"/>
      <c r="E119" s="194" t="str">
        <f>E7</f>
        <v>Školní kuchyně, ZŠ Horymírova, Ostrava</v>
      </c>
      <c r="F119" s="30"/>
      <c r="G119" s="30"/>
      <c r="H119" s="30"/>
      <c r="I119" s="42"/>
      <c r="J119" s="42"/>
      <c r="K119" s="42"/>
      <c r="L119" s="42"/>
      <c r="M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0" t="s">
        <v>106</v>
      </c>
      <c r="D120" s="42"/>
      <c r="E120" s="42"/>
      <c r="F120" s="42"/>
      <c r="G120" s="42"/>
      <c r="H120" s="42"/>
      <c r="I120" s="42"/>
      <c r="J120" s="42"/>
      <c r="K120" s="42"/>
      <c r="L120" s="42"/>
      <c r="M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6.5" customHeight="1">
      <c r="A121" s="40"/>
      <c r="B121" s="41"/>
      <c r="C121" s="42"/>
      <c r="D121" s="42"/>
      <c r="E121" s="78" t="str">
        <f>E9</f>
        <v>19K2021_2 - Rozvaděč RK</v>
      </c>
      <c r="F121" s="42"/>
      <c r="G121" s="42"/>
      <c r="H121" s="42"/>
      <c r="I121" s="42"/>
      <c r="J121" s="42"/>
      <c r="K121" s="42"/>
      <c r="L121" s="42"/>
      <c r="M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6.96" customHeight="1">
      <c r="A122" s="40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0" t="s">
        <v>21</v>
      </c>
      <c r="D123" s="42"/>
      <c r="E123" s="42"/>
      <c r="F123" s="25" t="str">
        <f>F12</f>
        <v xml:space="preserve"> </v>
      </c>
      <c r="G123" s="42"/>
      <c r="H123" s="42"/>
      <c r="I123" s="30" t="s">
        <v>23</v>
      </c>
      <c r="J123" s="81" t="str">
        <f>IF(J12="","",J12)</f>
        <v>23. 6. 2021</v>
      </c>
      <c r="K123" s="42"/>
      <c r="L123" s="42"/>
      <c r="M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5.15" customHeight="1">
      <c r="A125" s="40"/>
      <c r="B125" s="41"/>
      <c r="C125" s="30" t="s">
        <v>25</v>
      </c>
      <c r="D125" s="42"/>
      <c r="E125" s="42"/>
      <c r="F125" s="25" t="str">
        <f>E15</f>
        <v xml:space="preserve"> </v>
      </c>
      <c r="G125" s="42"/>
      <c r="H125" s="42"/>
      <c r="I125" s="30" t="s">
        <v>30</v>
      </c>
      <c r="J125" s="34" t="str">
        <f>E21</f>
        <v>Petr Kubala</v>
      </c>
      <c r="K125" s="42"/>
      <c r="L125" s="42"/>
      <c r="M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5.15" customHeight="1">
      <c r="A126" s="40"/>
      <c r="B126" s="41"/>
      <c r="C126" s="30" t="s">
        <v>28</v>
      </c>
      <c r="D126" s="42"/>
      <c r="E126" s="42"/>
      <c r="F126" s="25" t="str">
        <f>IF(E18="","",E18)</f>
        <v>Vyplň údaj</v>
      </c>
      <c r="G126" s="42"/>
      <c r="H126" s="42"/>
      <c r="I126" s="30" t="s">
        <v>34</v>
      </c>
      <c r="J126" s="34" t="str">
        <f>E24</f>
        <v>Petr Kubala</v>
      </c>
      <c r="K126" s="42"/>
      <c r="L126" s="42"/>
      <c r="M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0.32" customHeight="1">
      <c r="A127" s="40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11" customFormat="1" ht="29.28" customHeight="1">
      <c r="A128" s="218"/>
      <c r="B128" s="219"/>
      <c r="C128" s="220" t="s">
        <v>131</v>
      </c>
      <c r="D128" s="221" t="s">
        <v>65</v>
      </c>
      <c r="E128" s="221" t="s">
        <v>61</v>
      </c>
      <c r="F128" s="221" t="s">
        <v>62</v>
      </c>
      <c r="G128" s="221" t="s">
        <v>132</v>
      </c>
      <c r="H128" s="221" t="s">
        <v>133</v>
      </c>
      <c r="I128" s="221" t="s">
        <v>134</v>
      </c>
      <c r="J128" s="221" t="s">
        <v>135</v>
      </c>
      <c r="K128" s="221" t="s">
        <v>113</v>
      </c>
      <c r="L128" s="222" t="s">
        <v>136</v>
      </c>
      <c r="M128" s="223"/>
      <c r="N128" s="102" t="s">
        <v>1</v>
      </c>
      <c r="O128" s="103" t="s">
        <v>44</v>
      </c>
      <c r="P128" s="103" t="s">
        <v>137</v>
      </c>
      <c r="Q128" s="103" t="s">
        <v>138</v>
      </c>
      <c r="R128" s="103" t="s">
        <v>139</v>
      </c>
      <c r="S128" s="103" t="s">
        <v>140</v>
      </c>
      <c r="T128" s="103" t="s">
        <v>141</v>
      </c>
      <c r="U128" s="103" t="s">
        <v>142</v>
      </c>
      <c r="V128" s="103" t="s">
        <v>143</v>
      </c>
      <c r="W128" s="103" t="s">
        <v>144</v>
      </c>
      <c r="X128" s="104" t="s">
        <v>145</v>
      </c>
      <c r="Y128" s="218"/>
      <c r="Z128" s="218"/>
      <c r="AA128" s="218"/>
      <c r="AB128" s="218"/>
      <c r="AC128" s="218"/>
      <c r="AD128" s="218"/>
      <c r="AE128" s="218"/>
    </row>
    <row r="129" s="2" customFormat="1" ht="22.8" customHeight="1">
      <c r="A129" s="40"/>
      <c r="B129" s="41"/>
      <c r="C129" s="109" t="s">
        <v>146</v>
      </c>
      <c r="D129" s="42"/>
      <c r="E129" s="42"/>
      <c r="F129" s="42"/>
      <c r="G129" s="42"/>
      <c r="H129" s="42"/>
      <c r="I129" s="42"/>
      <c r="J129" s="42"/>
      <c r="K129" s="224">
        <f>BK129</f>
        <v>0</v>
      </c>
      <c r="L129" s="42"/>
      <c r="M129" s="43"/>
      <c r="N129" s="105"/>
      <c r="O129" s="225"/>
      <c r="P129" s="106"/>
      <c r="Q129" s="226">
        <f>Q130+Q211</f>
        <v>0</v>
      </c>
      <c r="R129" s="226">
        <f>R130+R211</f>
        <v>0</v>
      </c>
      <c r="S129" s="106"/>
      <c r="T129" s="227">
        <f>T130+T211</f>
        <v>0</v>
      </c>
      <c r="U129" s="106"/>
      <c r="V129" s="227">
        <f>V130+V211</f>
        <v>0.019640999999999999</v>
      </c>
      <c r="W129" s="106"/>
      <c r="X129" s="228">
        <f>X130+X211</f>
        <v>0</v>
      </c>
      <c r="Y129" s="40"/>
      <c r="Z129" s="40"/>
      <c r="AA129" s="40"/>
      <c r="AB129" s="40"/>
      <c r="AC129" s="40"/>
      <c r="AD129" s="40"/>
      <c r="AE129" s="40"/>
      <c r="AT129" s="15" t="s">
        <v>81</v>
      </c>
      <c r="AU129" s="15" t="s">
        <v>115</v>
      </c>
      <c r="BK129" s="229">
        <f>BK130+BK211</f>
        <v>0</v>
      </c>
    </row>
    <row r="130" s="12" customFormat="1" ht="25.92" customHeight="1">
      <c r="A130" s="12"/>
      <c r="B130" s="230"/>
      <c r="C130" s="231"/>
      <c r="D130" s="232" t="s">
        <v>81</v>
      </c>
      <c r="E130" s="233" t="s">
        <v>200</v>
      </c>
      <c r="F130" s="233" t="s">
        <v>201</v>
      </c>
      <c r="G130" s="231"/>
      <c r="H130" s="231"/>
      <c r="I130" s="234"/>
      <c r="J130" s="234"/>
      <c r="K130" s="235">
        <f>BK130</f>
        <v>0</v>
      </c>
      <c r="L130" s="231"/>
      <c r="M130" s="236"/>
      <c r="N130" s="237"/>
      <c r="O130" s="238"/>
      <c r="P130" s="238"/>
      <c r="Q130" s="239">
        <f>Q131</f>
        <v>0</v>
      </c>
      <c r="R130" s="239">
        <f>R131</f>
        <v>0</v>
      </c>
      <c r="S130" s="238"/>
      <c r="T130" s="240">
        <f>T131</f>
        <v>0</v>
      </c>
      <c r="U130" s="238"/>
      <c r="V130" s="240">
        <f>V131</f>
        <v>0.019640999999999999</v>
      </c>
      <c r="W130" s="238"/>
      <c r="X130" s="241">
        <f>X131</f>
        <v>0</v>
      </c>
      <c r="Y130" s="12"/>
      <c r="Z130" s="12"/>
      <c r="AA130" s="12"/>
      <c r="AB130" s="12"/>
      <c r="AC130" s="12"/>
      <c r="AD130" s="12"/>
      <c r="AE130" s="12"/>
      <c r="AR130" s="242" t="s">
        <v>92</v>
      </c>
      <c r="AT130" s="243" t="s">
        <v>81</v>
      </c>
      <c r="AU130" s="243" t="s">
        <v>82</v>
      </c>
      <c r="AY130" s="242" t="s">
        <v>149</v>
      </c>
      <c r="BK130" s="244">
        <f>BK131</f>
        <v>0</v>
      </c>
    </row>
    <row r="131" s="12" customFormat="1" ht="22.8" customHeight="1">
      <c r="A131" s="12"/>
      <c r="B131" s="230"/>
      <c r="C131" s="231"/>
      <c r="D131" s="232" t="s">
        <v>81</v>
      </c>
      <c r="E131" s="245" t="s">
        <v>202</v>
      </c>
      <c r="F131" s="245" t="s">
        <v>203</v>
      </c>
      <c r="G131" s="231"/>
      <c r="H131" s="231"/>
      <c r="I131" s="234"/>
      <c r="J131" s="234"/>
      <c r="K131" s="246">
        <f>BK131</f>
        <v>0</v>
      </c>
      <c r="L131" s="231"/>
      <c r="M131" s="236"/>
      <c r="N131" s="237"/>
      <c r="O131" s="238"/>
      <c r="P131" s="238"/>
      <c r="Q131" s="239">
        <f>SUM(Q132:Q210)</f>
        <v>0</v>
      </c>
      <c r="R131" s="239">
        <f>SUM(R132:R210)</f>
        <v>0</v>
      </c>
      <c r="S131" s="238"/>
      <c r="T131" s="240">
        <f>SUM(T132:T210)</f>
        <v>0</v>
      </c>
      <c r="U131" s="238"/>
      <c r="V131" s="240">
        <f>SUM(V132:V210)</f>
        <v>0.019640999999999999</v>
      </c>
      <c r="W131" s="238"/>
      <c r="X131" s="241">
        <f>SUM(X132:X210)</f>
        <v>0</v>
      </c>
      <c r="Y131" s="12"/>
      <c r="Z131" s="12"/>
      <c r="AA131" s="12"/>
      <c r="AB131" s="12"/>
      <c r="AC131" s="12"/>
      <c r="AD131" s="12"/>
      <c r="AE131" s="12"/>
      <c r="AR131" s="242" t="s">
        <v>92</v>
      </c>
      <c r="AT131" s="243" t="s">
        <v>81</v>
      </c>
      <c r="AU131" s="243" t="s">
        <v>90</v>
      </c>
      <c r="AY131" s="242" t="s">
        <v>149</v>
      </c>
      <c r="BK131" s="244">
        <f>SUM(BK132:BK210)</f>
        <v>0</v>
      </c>
    </row>
    <row r="132" s="2" customFormat="1" ht="55.5" customHeight="1">
      <c r="A132" s="40"/>
      <c r="B132" s="41"/>
      <c r="C132" s="247" t="s">
        <v>90</v>
      </c>
      <c r="D132" s="247" t="s">
        <v>152</v>
      </c>
      <c r="E132" s="248" t="s">
        <v>587</v>
      </c>
      <c r="F132" s="249" t="s">
        <v>588</v>
      </c>
      <c r="G132" s="250" t="s">
        <v>172</v>
      </c>
      <c r="H132" s="251">
        <v>110</v>
      </c>
      <c r="I132" s="252"/>
      <c r="J132" s="252"/>
      <c r="K132" s="253">
        <f>ROUND(P132*H132,2)</f>
        <v>0</v>
      </c>
      <c r="L132" s="249" t="s">
        <v>156</v>
      </c>
      <c r="M132" s="43"/>
      <c r="N132" s="254" t="s">
        <v>1</v>
      </c>
      <c r="O132" s="255" t="s">
        <v>45</v>
      </c>
      <c r="P132" s="256">
        <f>I132+J132</f>
        <v>0</v>
      </c>
      <c r="Q132" s="256">
        <f>ROUND(I132*H132,2)</f>
        <v>0</v>
      </c>
      <c r="R132" s="256">
        <f>ROUND(J132*H132,2)</f>
        <v>0</v>
      </c>
      <c r="S132" s="93"/>
      <c r="T132" s="257">
        <f>S132*H132</f>
        <v>0</v>
      </c>
      <c r="U132" s="257">
        <v>0</v>
      </c>
      <c r="V132" s="257">
        <f>U132*H132</f>
        <v>0</v>
      </c>
      <c r="W132" s="257">
        <v>0</v>
      </c>
      <c r="X132" s="258">
        <f>W132*H132</f>
        <v>0</v>
      </c>
      <c r="Y132" s="40"/>
      <c r="Z132" s="40"/>
      <c r="AA132" s="40"/>
      <c r="AB132" s="40"/>
      <c r="AC132" s="40"/>
      <c r="AD132" s="40"/>
      <c r="AE132" s="40"/>
      <c r="AR132" s="259" t="s">
        <v>207</v>
      </c>
      <c r="AT132" s="259" t="s">
        <v>152</v>
      </c>
      <c r="AU132" s="259" t="s">
        <v>92</v>
      </c>
      <c r="AY132" s="15" t="s">
        <v>149</v>
      </c>
      <c r="BE132" s="146">
        <f>IF(O132="základní",K132,0)</f>
        <v>0</v>
      </c>
      <c r="BF132" s="146">
        <f>IF(O132="snížená",K132,0)</f>
        <v>0</v>
      </c>
      <c r="BG132" s="146">
        <f>IF(O132="zákl. přenesená",K132,0)</f>
        <v>0</v>
      </c>
      <c r="BH132" s="146">
        <f>IF(O132="sníž. přenesená",K132,0)</f>
        <v>0</v>
      </c>
      <c r="BI132" s="146">
        <f>IF(O132="nulová",K132,0)</f>
        <v>0</v>
      </c>
      <c r="BJ132" s="15" t="s">
        <v>90</v>
      </c>
      <c r="BK132" s="146">
        <f>ROUND(P132*H132,2)</f>
        <v>0</v>
      </c>
      <c r="BL132" s="15" t="s">
        <v>207</v>
      </c>
      <c r="BM132" s="259" t="s">
        <v>589</v>
      </c>
    </row>
    <row r="133" s="2" customFormat="1" ht="16.5" customHeight="1">
      <c r="A133" s="40"/>
      <c r="B133" s="41"/>
      <c r="C133" s="260" t="s">
        <v>92</v>
      </c>
      <c r="D133" s="260" t="s">
        <v>175</v>
      </c>
      <c r="E133" s="261" t="s">
        <v>590</v>
      </c>
      <c r="F133" s="262" t="s">
        <v>591</v>
      </c>
      <c r="G133" s="263" t="s">
        <v>172</v>
      </c>
      <c r="H133" s="264">
        <v>40</v>
      </c>
      <c r="I133" s="265"/>
      <c r="J133" s="266"/>
      <c r="K133" s="267">
        <f>ROUND(P133*H133,2)</f>
        <v>0</v>
      </c>
      <c r="L133" s="262" t="s">
        <v>1</v>
      </c>
      <c r="M133" s="268"/>
      <c r="N133" s="269" t="s">
        <v>1</v>
      </c>
      <c r="O133" s="255" t="s">
        <v>45</v>
      </c>
      <c r="P133" s="256">
        <f>I133+J133</f>
        <v>0</v>
      </c>
      <c r="Q133" s="256">
        <f>ROUND(I133*H133,2)</f>
        <v>0</v>
      </c>
      <c r="R133" s="256">
        <f>ROUND(J133*H133,2)</f>
        <v>0</v>
      </c>
      <c r="S133" s="93"/>
      <c r="T133" s="257">
        <f>S133*H133</f>
        <v>0</v>
      </c>
      <c r="U133" s="257">
        <v>0</v>
      </c>
      <c r="V133" s="257">
        <f>U133*H133</f>
        <v>0</v>
      </c>
      <c r="W133" s="257">
        <v>0</v>
      </c>
      <c r="X133" s="258">
        <f>W133*H133</f>
        <v>0</v>
      </c>
      <c r="Y133" s="40"/>
      <c r="Z133" s="40"/>
      <c r="AA133" s="40"/>
      <c r="AB133" s="40"/>
      <c r="AC133" s="40"/>
      <c r="AD133" s="40"/>
      <c r="AE133" s="40"/>
      <c r="AR133" s="259" t="s">
        <v>212</v>
      </c>
      <c r="AT133" s="259" t="s">
        <v>175</v>
      </c>
      <c r="AU133" s="259" t="s">
        <v>92</v>
      </c>
      <c r="AY133" s="15" t="s">
        <v>149</v>
      </c>
      <c r="BE133" s="146">
        <f>IF(O133="základní",K133,0)</f>
        <v>0</v>
      </c>
      <c r="BF133" s="146">
        <f>IF(O133="snížená",K133,0)</f>
        <v>0</v>
      </c>
      <c r="BG133" s="146">
        <f>IF(O133="zákl. přenesená",K133,0)</f>
        <v>0</v>
      </c>
      <c r="BH133" s="146">
        <f>IF(O133="sníž. přenesená",K133,0)</f>
        <v>0</v>
      </c>
      <c r="BI133" s="146">
        <f>IF(O133="nulová",K133,0)</f>
        <v>0</v>
      </c>
      <c r="BJ133" s="15" t="s">
        <v>90</v>
      </c>
      <c r="BK133" s="146">
        <f>ROUND(P133*H133,2)</f>
        <v>0</v>
      </c>
      <c r="BL133" s="15" t="s">
        <v>207</v>
      </c>
      <c r="BM133" s="259" t="s">
        <v>592</v>
      </c>
    </row>
    <row r="134" s="2" customFormat="1" ht="16.5" customHeight="1">
      <c r="A134" s="40"/>
      <c r="B134" s="41"/>
      <c r="C134" s="260" t="s">
        <v>162</v>
      </c>
      <c r="D134" s="260" t="s">
        <v>175</v>
      </c>
      <c r="E134" s="261" t="s">
        <v>593</v>
      </c>
      <c r="F134" s="262" t="s">
        <v>594</v>
      </c>
      <c r="G134" s="263" t="s">
        <v>172</v>
      </c>
      <c r="H134" s="264">
        <v>5</v>
      </c>
      <c r="I134" s="265"/>
      <c r="J134" s="266"/>
      <c r="K134" s="267">
        <f>ROUND(P134*H134,2)</f>
        <v>0</v>
      </c>
      <c r="L134" s="262" t="s">
        <v>1</v>
      </c>
      <c r="M134" s="268"/>
      <c r="N134" s="269" t="s">
        <v>1</v>
      </c>
      <c r="O134" s="255" t="s">
        <v>45</v>
      </c>
      <c r="P134" s="256">
        <f>I134+J134</f>
        <v>0</v>
      </c>
      <c r="Q134" s="256">
        <f>ROUND(I134*H134,2)</f>
        <v>0</v>
      </c>
      <c r="R134" s="256">
        <f>ROUND(J134*H134,2)</f>
        <v>0</v>
      </c>
      <c r="S134" s="93"/>
      <c r="T134" s="257">
        <f>S134*H134</f>
        <v>0</v>
      </c>
      <c r="U134" s="257">
        <v>0</v>
      </c>
      <c r="V134" s="257">
        <f>U134*H134</f>
        <v>0</v>
      </c>
      <c r="W134" s="257">
        <v>0</v>
      </c>
      <c r="X134" s="258">
        <f>W134*H134</f>
        <v>0</v>
      </c>
      <c r="Y134" s="40"/>
      <c r="Z134" s="40"/>
      <c r="AA134" s="40"/>
      <c r="AB134" s="40"/>
      <c r="AC134" s="40"/>
      <c r="AD134" s="40"/>
      <c r="AE134" s="40"/>
      <c r="AR134" s="259" t="s">
        <v>212</v>
      </c>
      <c r="AT134" s="259" t="s">
        <v>175</v>
      </c>
      <c r="AU134" s="259" t="s">
        <v>92</v>
      </c>
      <c r="AY134" s="15" t="s">
        <v>149</v>
      </c>
      <c r="BE134" s="146">
        <f>IF(O134="základní",K134,0)</f>
        <v>0</v>
      </c>
      <c r="BF134" s="146">
        <f>IF(O134="snížená",K134,0)</f>
        <v>0</v>
      </c>
      <c r="BG134" s="146">
        <f>IF(O134="zákl. přenesená",K134,0)</f>
        <v>0</v>
      </c>
      <c r="BH134" s="146">
        <f>IF(O134="sníž. přenesená",K134,0)</f>
        <v>0</v>
      </c>
      <c r="BI134" s="146">
        <f>IF(O134="nulová",K134,0)</f>
        <v>0</v>
      </c>
      <c r="BJ134" s="15" t="s">
        <v>90</v>
      </c>
      <c r="BK134" s="146">
        <f>ROUND(P134*H134,2)</f>
        <v>0</v>
      </c>
      <c r="BL134" s="15" t="s">
        <v>207</v>
      </c>
      <c r="BM134" s="259" t="s">
        <v>595</v>
      </c>
    </row>
    <row r="135" s="2" customFormat="1" ht="16.5" customHeight="1">
      <c r="A135" s="40"/>
      <c r="B135" s="41"/>
      <c r="C135" s="260" t="s">
        <v>157</v>
      </c>
      <c r="D135" s="260" t="s">
        <v>175</v>
      </c>
      <c r="E135" s="261" t="s">
        <v>596</v>
      </c>
      <c r="F135" s="262" t="s">
        <v>597</v>
      </c>
      <c r="G135" s="263" t="s">
        <v>172</v>
      </c>
      <c r="H135" s="264">
        <v>25</v>
      </c>
      <c r="I135" s="265"/>
      <c r="J135" s="266"/>
      <c r="K135" s="267">
        <f>ROUND(P135*H135,2)</f>
        <v>0</v>
      </c>
      <c r="L135" s="262" t="s">
        <v>1</v>
      </c>
      <c r="M135" s="268"/>
      <c r="N135" s="269" t="s">
        <v>1</v>
      </c>
      <c r="O135" s="255" t="s">
        <v>45</v>
      </c>
      <c r="P135" s="256">
        <f>I135+J135</f>
        <v>0</v>
      </c>
      <c r="Q135" s="256">
        <f>ROUND(I135*H135,2)</f>
        <v>0</v>
      </c>
      <c r="R135" s="256">
        <f>ROUND(J135*H135,2)</f>
        <v>0</v>
      </c>
      <c r="S135" s="93"/>
      <c r="T135" s="257">
        <f>S135*H135</f>
        <v>0</v>
      </c>
      <c r="U135" s="257">
        <v>0</v>
      </c>
      <c r="V135" s="257">
        <f>U135*H135</f>
        <v>0</v>
      </c>
      <c r="W135" s="257">
        <v>0</v>
      </c>
      <c r="X135" s="258">
        <f>W135*H135</f>
        <v>0</v>
      </c>
      <c r="Y135" s="40"/>
      <c r="Z135" s="40"/>
      <c r="AA135" s="40"/>
      <c r="AB135" s="40"/>
      <c r="AC135" s="40"/>
      <c r="AD135" s="40"/>
      <c r="AE135" s="40"/>
      <c r="AR135" s="259" t="s">
        <v>212</v>
      </c>
      <c r="AT135" s="259" t="s">
        <v>175</v>
      </c>
      <c r="AU135" s="259" t="s">
        <v>92</v>
      </c>
      <c r="AY135" s="15" t="s">
        <v>149</v>
      </c>
      <c r="BE135" s="146">
        <f>IF(O135="základní",K135,0)</f>
        <v>0</v>
      </c>
      <c r="BF135" s="146">
        <f>IF(O135="snížená",K135,0)</f>
        <v>0</v>
      </c>
      <c r="BG135" s="146">
        <f>IF(O135="zákl. přenesená",K135,0)</f>
        <v>0</v>
      </c>
      <c r="BH135" s="146">
        <f>IF(O135="sníž. přenesená",K135,0)</f>
        <v>0</v>
      </c>
      <c r="BI135" s="146">
        <f>IF(O135="nulová",K135,0)</f>
        <v>0</v>
      </c>
      <c r="BJ135" s="15" t="s">
        <v>90</v>
      </c>
      <c r="BK135" s="146">
        <f>ROUND(P135*H135,2)</f>
        <v>0</v>
      </c>
      <c r="BL135" s="15" t="s">
        <v>207</v>
      </c>
      <c r="BM135" s="259" t="s">
        <v>598</v>
      </c>
    </row>
    <row r="136" s="2" customFormat="1" ht="16.5" customHeight="1">
      <c r="A136" s="40"/>
      <c r="B136" s="41"/>
      <c r="C136" s="260" t="s">
        <v>169</v>
      </c>
      <c r="D136" s="260" t="s">
        <v>175</v>
      </c>
      <c r="E136" s="261" t="s">
        <v>599</v>
      </c>
      <c r="F136" s="262" t="s">
        <v>600</v>
      </c>
      <c r="G136" s="263" t="s">
        <v>172</v>
      </c>
      <c r="H136" s="264">
        <v>30</v>
      </c>
      <c r="I136" s="265"/>
      <c r="J136" s="266"/>
      <c r="K136" s="267">
        <f>ROUND(P136*H136,2)</f>
        <v>0</v>
      </c>
      <c r="L136" s="262" t="s">
        <v>1</v>
      </c>
      <c r="M136" s="268"/>
      <c r="N136" s="269" t="s">
        <v>1</v>
      </c>
      <c r="O136" s="255" t="s">
        <v>45</v>
      </c>
      <c r="P136" s="256">
        <f>I136+J136</f>
        <v>0</v>
      </c>
      <c r="Q136" s="256">
        <f>ROUND(I136*H136,2)</f>
        <v>0</v>
      </c>
      <c r="R136" s="256">
        <f>ROUND(J136*H136,2)</f>
        <v>0</v>
      </c>
      <c r="S136" s="93"/>
      <c r="T136" s="257">
        <f>S136*H136</f>
        <v>0</v>
      </c>
      <c r="U136" s="257">
        <v>0</v>
      </c>
      <c r="V136" s="257">
        <f>U136*H136</f>
        <v>0</v>
      </c>
      <c r="W136" s="257">
        <v>0</v>
      </c>
      <c r="X136" s="258">
        <f>W136*H136</f>
        <v>0</v>
      </c>
      <c r="Y136" s="40"/>
      <c r="Z136" s="40"/>
      <c r="AA136" s="40"/>
      <c r="AB136" s="40"/>
      <c r="AC136" s="40"/>
      <c r="AD136" s="40"/>
      <c r="AE136" s="40"/>
      <c r="AR136" s="259" t="s">
        <v>212</v>
      </c>
      <c r="AT136" s="259" t="s">
        <v>175</v>
      </c>
      <c r="AU136" s="259" t="s">
        <v>92</v>
      </c>
      <c r="AY136" s="15" t="s">
        <v>149</v>
      </c>
      <c r="BE136" s="146">
        <f>IF(O136="základní",K136,0)</f>
        <v>0</v>
      </c>
      <c r="BF136" s="146">
        <f>IF(O136="snížená",K136,0)</f>
        <v>0</v>
      </c>
      <c r="BG136" s="146">
        <f>IF(O136="zákl. přenesená",K136,0)</f>
        <v>0</v>
      </c>
      <c r="BH136" s="146">
        <f>IF(O136="sníž. přenesená",K136,0)</f>
        <v>0</v>
      </c>
      <c r="BI136" s="146">
        <f>IF(O136="nulová",K136,0)</f>
        <v>0</v>
      </c>
      <c r="BJ136" s="15" t="s">
        <v>90</v>
      </c>
      <c r="BK136" s="146">
        <f>ROUND(P136*H136,2)</f>
        <v>0</v>
      </c>
      <c r="BL136" s="15" t="s">
        <v>207</v>
      </c>
      <c r="BM136" s="259" t="s">
        <v>601</v>
      </c>
    </row>
    <row r="137" s="2" customFormat="1" ht="16.5" customHeight="1">
      <c r="A137" s="40"/>
      <c r="B137" s="41"/>
      <c r="C137" s="260" t="s">
        <v>174</v>
      </c>
      <c r="D137" s="260" t="s">
        <v>175</v>
      </c>
      <c r="E137" s="261" t="s">
        <v>602</v>
      </c>
      <c r="F137" s="262" t="s">
        <v>603</v>
      </c>
      <c r="G137" s="263" t="s">
        <v>172</v>
      </c>
      <c r="H137" s="264">
        <v>10</v>
      </c>
      <c r="I137" s="265"/>
      <c r="J137" s="266"/>
      <c r="K137" s="267">
        <f>ROUND(P137*H137,2)</f>
        <v>0</v>
      </c>
      <c r="L137" s="262" t="s">
        <v>1</v>
      </c>
      <c r="M137" s="268"/>
      <c r="N137" s="269" t="s">
        <v>1</v>
      </c>
      <c r="O137" s="255" t="s">
        <v>45</v>
      </c>
      <c r="P137" s="256">
        <f>I137+J137</f>
        <v>0</v>
      </c>
      <c r="Q137" s="256">
        <f>ROUND(I137*H137,2)</f>
        <v>0</v>
      </c>
      <c r="R137" s="256">
        <f>ROUND(J137*H137,2)</f>
        <v>0</v>
      </c>
      <c r="S137" s="93"/>
      <c r="T137" s="257">
        <f>S137*H137</f>
        <v>0</v>
      </c>
      <c r="U137" s="257">
        <v>0</v>
      </c>
      <c r="V137" s="257">
        <f>U137*H137</f>
        <v>0</v>
      </c>
      <c r="W137" s="257">
        <v>0</v>
      </c>
      <c r="X137" s="258">
        <f>W137*H137</f>
        <v>0</v>
      </c>
      <c r="Y137" s="40"/>
      <c r="Z137" s="40"/>
      <c r="AA137" s="40"/>
      <c r="AB137" s="40"/>
      <c r="AC137" s="40"/>
      <c r="AD137" s="40"/>
      <c r="AE137" s="40"/>
      <c r="AR137" s="259" t="s">
        <v>212</v>
      </c>
      <c r="AT137" s="259" t="s">
        <v>175</v>
      </c>
      <c r="AU137" s="259" t="s">
        <v>92</v>
      </c>
      <c r="AY137" s="15" t="s">
        <v>149</v>
      </c>
      <c r="BE137" s="146">
        <f>IF(O137="základní",K137,0)</f>
        <v>0</v>
      </c>
      <c r="BF137" s="146">
        <f>IF(O137="snížená",K137,0)</f>
        <v>0</v>
      </c>
      <c r="BG137" s="146">
        <f>IF(O137="zákl. přenesená",K137,0)</f>
        <v>0</v>
      </c>
      <c r="BH137" s="146">
        <f>IF(O137="sníž. přenesená",K137,0)</f>
        <v>0</v>
      </c>
      <c r="BI137" s="146">
        <f>IF(O137="nulová",K137,0)</f>
        <v>0</v>
      </c>
      <c r="BJ137" s="15" t="s">
        <v>90</v>
      </c>
      <c r="BK137" s="146">
        <f>ROUND(P137*H137,2)</f>
        <v>0</v>
      </c>
      <c r="BL137" s="15" t="s">
        <v>207</v>
      </c>
      <c r="BM137" s="259" t="s">
        <v>604</v>
      </c>
    </row>
    <row r="138" s="2" customFormat="1">
      <c r="A138" s="40"/>
      <c r="B138" s="41"/>
      <c r="C138" s="247" t="s">
        <v>183</v>
      </c>
      <c r="D138" s="247" t="s">
        <v>152</v>
      </c>
      <c r="E138" s="248" t="s">
        <v>605</v>
      </c>
      <c r="F138" s="249" t="s">
        <v>606</v>
      </c>
      <c r="G138" s="250" t="s">
        <v>172</v>
      </c>
      <c r="H138" s="251">
        <v>20</v>
      </c>
      <c r="I138" s="252"/>
      <c r="J138" s="252"/>
      <c r="K138" s="253">
        <f>ROUND(P138*H138,2)</f>
        <v>0</v>
      </c>
      <c r="L138" s="249" t="s">
        <v>156</v>
      </c>
      <c r="M138" s="43"/>
      <c r="N138" s="254" t="s">
        <v>1</v>
      </c>
      <c r="O138" s="255" t="s">
        <v>45</v>
      </c>
      <c r="P138" s="256">
        <f>I138+J138</f>
        <v>0</v>
      </c>
      <c r="Q138" s="256">
        <f>ROUND(I138*H138,2)</f>
        <v>0</v>
      </c>
      <c r="R138" s="256">
        <f>ROUND(J138*H138,2)</f>
        <v>0</v>
      </c>
      <c r="S138" s="93"/>
      <c r="T138" s="257">
        <f>S138*H138</f>
        <v>0</v>
      </c>
      <c r="U138" s="257">
        <v>0</v>
      </c>
      <c r="V138" s="257">
        <f>U138*H138</f>
        <v>0</v>
      </c>
      <c r="W138" s="257">
        <v>0</v>
      </c>
      <c r="X138" s="258">
        <f>W138*H138</f>
        <v>0</v>
      </c>
      <c r="Y138" s="40"/>
      <c r="Z138" s="40"/>
      <c r="AA138" s="40"/>
      <c r="AB138" s="40"/>
      <c r="AC138" s="40"/>
      <c r="AD138" s="40"/>
      <c r="AE138" s="40"/>
      <c r="AR138" s="259" t="s">
        <v>207</v>
      </c>
      <c r="AT138" s="259" t="s">
        <v>152</v>
      </c>
      <c r="AU138" s="259" t="s">
        <v>92</v>
      </c>
      <c r="AY138" s="15" t="s">
        <v>149</v>
      </c>
      <c r="BE138" s="146">
        <f>IF(O138="základní",K138,0)</f>
        <v>0</v>
      </c>
      <c r="BF138" s="146">
        <f>IF(O138="snížená",K138,0)</f>
        <v>0</v>
      </c>
      <c r="BG138" s="146">
        <f>IF(O138="zákl. přenesená",K138,0)</f>
        <v>0</v>
      </c>
      <c r="BH138" s="146">
        <f>IF(O138="sníž. přenesená",K138,0)</f>
        <v>0</v>
      </c>
      <c r="BI138" s="146">
        <f>IF(O138="nulová",K138,0)</f>
        <v>0</v>
      </c>
      <c r="BJ138" s="15" t="s">
        <v>90</v>
      </c>
      <c r="BK138" s="146">
        <f>ROUND(P138*H138,2)</f>
        <v>0</v>
      </c>
      <c r="BL138" s="15" t="s">
        <v>207</v>
      </c>
      <c r="BM138" s="259" t="s">
        <v>607</v>
      </c>
    </row>
    <row r="139" s="2" customFormat="1" ht="16.5" customHeight="1">
      <c r="A139" s="40"/>
      <c r="B139" s="41"/>
      <c r="C139" s="260" t="s">
        <v>179</v>
      </c>
      <c r="D139" s="260" t="s">
        <v>175</v>
      </c>
      <c r="E139" s="261" t="s">
        <v>608</v>
      </c>
      <c r="F139" s="262" t="s">
        <v>609</v>
      </c>
      <c r="G139" s="263" t="s">
        <v>172</v>
      </c>
      <c r="H139" s="264">
        <v>5</v>
      </c>
      <c r="I139" s="265"/>
      <c r="J139" s="266"/>
      <c r="K139" s="267">
        <f>ROUND(P139*H139,2)</f>
        <v>0</v>
      </c>
      <c r="L139" s="262" t="s">
        <v>1</v>
      </c>
      <c r="M139" s="268"/>
      <c r="N139" s="269" t="s">
        <v>1</v>
      </c>
      <c r="O139" s="255" t="s">
        <v>45</v>
      </c>
      <c r="P139" s="256">
        <f>I139+J139</f>
        <v>0</v>
      </c>
      <c r="Q139" s="256">
        <f>ROUND(I139*H139,2)</f>
        <v>0</v>
      </c>
      <c r="R139" s="256">
        <f>ROUND(J139*H139,2)</f>
        <v>0</v>
      </c>
      <c r="S139" s="93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40"/>
      <c r="Z139" s="40"/>
      <c r="AA139" s="40"/>
      <c r="AB139" s="40"/>
      <c r="AC139" s="40"/>
      <c r="AD139" s="40"/>
      <c r="AE139" s="40"/>
      <c r="AR139" s="259" t="s">
        <v>212</v>
      </c>
      <c r="AT139" s="259" t="s">
        <v>175</v>
      </c>
      <c r="AU139" s="259" t="s">
        <v>92</v>
      </c>
      <c r="AY139" s="15" t="s">
        <v>149</v>
      </c>
      <c r="BE139" s="146">
        <f>IF(O139="základní",K139,0)</f>
        <v>0</v>
      </c>
      <c r="BF139" s="146">
        <f>IF(O139="snížená",K139,0)</f>
        <v>0</v>
      </c>
      <c r="BG139" s="146">
        <f>IF(O139="zákl. přenesená",K139,0)</f>
        <v>0</v>
      </c>
      <c r="BH139" s="146">
        <f>IF(O139="sníž. přenesená",K139,0)</f>
        <v>0</v>
      </c>
      <c r="BI139" s="146">
        <f>IF(O139="nulová",K139,0)</f>
        <v>0</v>
      </c>
      <c r="BJ139" s="15" t="s">
        <v>90</v>
      </c>
      <c r="BK139" s="146">
        <f>ROUND(P139*H139,2)</f>
        <v>0</v>
      </c>
      <c r="BL139" s="15" t="s">
        <v>207</v>
      </c>
      <c r="BM139" s="259" t="s">
        <v>610</v>
      </c>
    </row>
    <row r="140" s="2" customFormat="1" ht="16.5" customHeight="1">
      <c r="A140" s="40"/>
      <c r="B140" s="41"/>
      <c r="C140" s="260" t="s">
        <v>150</v>
      </c>
      <c r="D140" s="260" t="s">
        <v>175</v>
      </c>
      <c r="E140" s="261" t="s">
        <v>611</v>
      </c>
      <c r="F140" s="262" t="s">
        <v>612</v>
      </c>
      <c r="G140" s="263" t="s">
        <v>172</v>
      </c>
      <c r="H140" s="264">
        <v>15</v>
      </c>
      <c r="I140" s="265"/>
      <c r="J140" s="266"/>
      <c r="K140" s="267">
        <f>ROUND(P140*H140,2)</f>
        <v>0</v>
      </c>
      <c r="L140" s="262" t="s">
        <v>1</v>
      </c>
      <c r="M140" s="268"/>
      <c r="N140" s="269" t="s">
        <v>1</v>
      </c>
      <c r="O140" s="255" t="s">
        <v>45</v>
      </c>
      <c r="P140" s="256">
        <f>I140+J140</f>
        <v>0</v>
      </c>
      <c r="Q140" s="256">
        <f>ROUND(I140*H140,2)</f>
        <v>0</v>
      </c>
      <c r="R140" s="256">
        <f>ROUND(J140*H140,2)</f>
        <v>0</v>
      </c>
      <c r="S140" s="93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40"/>
      <c r="Z140" s="40"/>
      <c r="AA140" s="40"/>
      <c r="AB140" s="40"/>
      <c r="AC140" s="40"/>
      <c r="AD140" s="40"/>
      <c r="AE140" s="40"/>
      <c r="AR140" s="259" t="s">
        <v>212</v>
      </c>
      <c r="AT140" s="259" t="s">
        <v>175</v>
      </c>
      <c r="AU140" s="259" t="s">
        <v>92</v>
      </c>
      <c r="AY140" s="15" t="s">
        <v>149</v>
      </c>
      <c r="BE140" s="146">
        <f>IF(O140="základní",K140,0)</f>
        <v>0</v>
      </c>
      <c r="BF140" s="146">
        <f>IF(O140="snížená",K140,0)</f>
        <v>0</v>
      </c>
      <c r="BG140" s="146">
        <f>IF(O140="zákl. přenesená",K140,0)</f>
        <v>0</v>
      </c>
      <c r="BH140" s="146">
        <f>IF(O140="sníž. přenesená",K140,0)</f>
        <v>0</v>
      </c>
      <c r="BI140" s="146">
        <f>IF(O140="nulová",K140,0)</f>
        <v>0</v>
      </c>
      <c r="BJ140" s="15" t="s">
        <v>90</v>
      </c>
      <c r="BK140" s="146">
        <f>ROUND(P140*H140,2)</f>
        <v>0</v>
      </c>
      <c r="BL140" s="15" t="s">
        <v>207</v>
      </c>
      <c r="BM140" s="259" t="s">
        <v>613</v>
      </c>
    </row>
    <row r="141" s="2" customFormat="1" ht="33" customHeight="1">
      <c r="A141" s="40"/>
      <c r="B141" s="41"/>
      <c r="C141" s="247" t="s">
        <v>196</v>
      </c>
      <c r="D141" s="247" t="s">
        <v>152</v>
      </c>
      <c r="E141" s="248" t="s">
        <v>614</v>
      </c>
      <c r="F141" s="249" t="s">
        <v>615</v>
      </c>
      <c r="G141" s="250" t="s">
        <v>155</v>
      </c>
      <c r="H141" s="251">
        <v>70</v>
      </c>
      <c r="I141" s="252"/>
      <c r="J141" s="252"/>
      <c r="K141" s="253">
        <f>ROUND(P141*H141,2)</f>
        <v>0</v>
      </c>
      <c r="L141" s="249" t="s">
        <v>156</v>
      </c>
      <c r="M141" s="43"/>
      <c r="N141" s="254" t="s">
        <v>1</v>
      </c>
      <c r="O141" s="255" t="s">
        <v>45</v>
      </c>
      <c r="P141" s="256">
        <f>I141+J141</f>
        <v>0</v>
      </c>
      <c r="Q141" s="256">
        <f>ROUND(I141*H141,2)</f>
        <v>0</v>
      </c>
      <c r="R141" s="256">
        <f>ROUND(J141*H141,2)</f>
        <v>0</v>
      </c>
      <c r="S141" s="93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40"/>
      <c r="Z141" s="40"/>
      <c r="AA141" s="40"/>
      <c r="AB141" s="40"/>
      <c r="AC141" s="40"/>
      <c r="AD141" s="40"/>
      <c r="AE141" s="40"/>
      <c r="AR141" s="259" t="s">
        <v>207</v>
      </c>
      <c r="AT141" s="259" t="s">
        <v>152</v>
      </c>
      <c r="AU141" s="259" t="s">
        <v>92</v>
      </c>
      <c r="AY141" s="15" t="s">
        <v>149</v>
      </c>
      <c r="BE141" s="146">
        <f>IF(O141="základní",K141,0)</f>
        <v>0</v>
      </c>
      <c r="BF141" s="146">
        <f>IF(O141="snížená",K141,0)</f>
        <v>0</v>
      </c>
      <c r="BG141" s="146">
        <f>IF(O141="zákl. přenesená",K141,0)</f>
        <v>0</v>
      </c>
      <c r="BH141" s="146">
        <f>IF(O141="sníž. přenesená",K141,0)</f>
        <v>0</v>
      </c>
      <c r="BI141" s="146">
        <f>IF(O141="nulová",K141,0)</f>
        <v>0</v>
      </c>
      <c r="BJ141" s="15" t="s">
        <v>90</v>
      </c>
      <c r="BK141" s="146">
        <f>ROUND(P141*H141,2)</f>
        <v>0</v>
      </c>
      <c r="BL141" s="15" t="s">
        <v>207</v>
      </c>
      <c r="BM141" s="259" t="s">
        <v>616</v>
      </c>
    </row>
    <row r="142" s="2" customFormat="1" ht="33" customHeight="1">
      <c r="A142" s="40"/>
      <c r="B142" s="41"/>
      <c r="C142" s="247" t="s">
        <v>204</v>
      </c>
      <c r="D142" s="247" t="s">
        <v>152</v>
      </c>
      <c r="E142" s="248" t="s">
        <v>617</v>
      </c>
      <c r="F142" s="249" t="s">
        <v>618</v>
      </c>
      <c r="G142" s="250" t="s">
        <v>155</v>
      </c>
      <c r="H142" s="251">
        <v>20</v>
      </c>
      <c r="I142" s="252"/>
      <c r="J142" s="252"/>
      <c r="K142" s="253">
        <f>ROUND(P142*H142,2)</f>
        <v>0</v>
      </c>
      <c r="L142" s="249" t="s">
        <v>156</v>
      </c>
      <c r="M142" s="43"/>
      <c r="N142" s="254" t="s">
        <v>1</v>
      </c>
      <c r="O142" s="255" t="s">
        <v>45</v>
      </c>
      <c r="P142" s="256">
        <f>I142+J142</f>
        <v>0</v>
      </c>
      <c r="Q142" s="256">
        <f>ROUND(I142*H142,2)</f>
        <v>0</v>
      </c>
      <c r="R142" s="256">
        <f>ROUND(J142*H142,2)</f>
        <v>0</v>
      </c>
      <c r="S142" s="93"/>
      <c r="T142" s="257">
        <f>S142*H142</f>
        <v>0</v>
      </c>
      <c r="U142" s="257">
        <v>0</v>
      </c>
      <c r="V142" s="257">
        <f>U142*H142</f>
        <v>0</v>
      </c>
      <c r="W142" s="257">
        <v>0</v>
      </c>
      <c r="X142" s="258">
        <f>W142*H142</f>
        <v>0</v>
      </c>
      <c r="Y142" s="40"/>
      <c r="Z142" s="40"/>
      <c r="AA142" s="40"/>
      <c r="AB142" s="40"/>
      <c r="AC142" s="40"/>
      <c r="AD142" s="40"/>
      <c r="AE142" s="40"/>
      <c r="AR142" s="259" t="s">
        <v>207</v>
      </c>
      <c r="AT142" s="259" t="s">
        <v>152</v>
      </c>
      <c r="AU142" s="259" t="s">
        <v>92</v>
      </c>
      <c r="AY142" s="15" t="s">
        <v>149</v>
      </c>
      <c r="BE142" s="146">
        <f>IF(O142="základní",K142,0)</f>
        <v>0</v>
      </c>
      <c r="BF142" s="146">
        <f>IF(O142="snížená",K142,0)</f>
        <v>0</v>
      </c>
      <c r="BG142" s="146">
        <f>IF(O142="zákl. přenesená",K142,0)</f>
        <v>0</v>
      </c>
      <c r="BH142" s="146">
        <f>IF(O142="sníž. přenesená",K142,0)</f>
        <v>0</v>
      </c>
      <c r="BI142" s="146">
        <f>IF(O142="nulová",K142,0)</f>
        <v>0</v>
      </c>
      <c r="BJ142" s="15" t="s">
        <v>90</v>
      </c>
      <c r="BK142" s="146">
        <f>ROUND(P142*H142,2)</f>
        <v>0</v>
      </c>
      <c r="BL142" s="15" t="s">
        <v>207</v>
      </c>
      <c r="BM142" s="259" t="s">
        <v>619</v>
      </c>
    </row>
    <row r="143" s="2" customFormat="1" ht="33" customHeight="1">
      <c r="A143" s="40"/>
      <c r="B143" s="41"/>
      <c r="C143" s="247" t="s">
        <v>209</v>
      </c>
      <c r="D143" s="247" t="s">
        <v>152</v>
      </c>
      <c r="E143" s="248" t="s">
        <v>620</v>
      </c>
      <c r="F143" s="249" t="s">
        <v>621</v>
      </c>
      <c r="G143" s="250" t="s">
        <v>155</v>
      </c>
      <c r="H143" s="251">
        <v>5</v>
      </c>
      <c r="I143" s="252"/>
      <c r="J143" s="252"/>
      <c r="K143" s="253">
        <f>ROUND(P143*H143,2)</f>
        <v>0</v>
      </c>
      <c r="L143" s="249" t="s">
        <v>156</v>
      </c>
      <c r="M143" s="43"/>
      <c r="N143" s="254" t="s">
        <v>1</v>
      </c>
      <c r="O143" s="255" t="s">
        <v>45</v>
      </c>
      <c r="P143" s="256">
        <f>I143+J143</f>
        <v>0</v>
      </c>
      <c r="Q143" s="256">
        <f>ROUND(I143*H143,2)</f>
        <v>0</v>
      </c>
      <c r="R143" s="256">
        <f>ROUND(J143*H143,2)</f>
        <v>0</v>
      </c>
      <c r="S143" s="93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40"/>
      <c r="Z143" s="40"/>
      <c r="AA143" s="40"/>
      <c r="AB143" s="40"/>
      <c r="AC143" s="40"/>
      <c r="AD143" s="40"/>
      <c r="AE143" s="40"/>
      <c r="AR143" s="259" t="s">
        <v>207</v>
      </c>
      <c r="AT143" s="259" t="s">
        <v>152</v>
      </c>
      <c r="AU143" s="259" t="s">
        <v>92</v>
      </c>
      <c r="AY143" s="15" t="s">
        <v>149</v>
      </c>
      <c r="BE143" s="146">
        <f>IF(O143="základní",K143,0)</f>
        <v>0</v>
      </c>
      <c r="BF143" s="146">
        <f>IF(O143="snížená",K143,0)</f>
        <v>0</v>
      </c>
      <c r="BG143" s="146">
        <f>IF(O143="zákl. přenesená",K143,0)</f>
        <v>0</v>
      </c>
      <c r="BH143" s="146">
        <f>IF(O143="sníž. přenesená",K143,0)</f>
        <v>0</v>
      </c>
      <c r="BI143" s="146">
        <f>IF(O143="nulová",K143,0)</f>
        <v>0</v>
      </c>
      <c r="BJ143" s="15" t="s">
        <v>90</v>
      </c>
      <c r="BK143" s="146">
        <f>ROUND(P143*H143,2)</f>
        <v>0</v>
      </c>
      <c r="BL143" s="15" t="s">
        <v>207</v>
      </c>
      <c r="BM143" s="259" t="s">
        <v>622</v>
      </c>
    </row>
    <row r="144" s="2" customFormat="1" ht="33" customHeight="1">
      <c r="A144" s="40"/>
      <c r="B144" s="41"/>
      <c r="C144" s="247" t="s">
        <v>214</v>
      </c>
      <c r="D144" s="247" t="s">
        <v>152</v>
      </c>
      <c r="E144" s="248" t="s">
        <v>623</v>
      </c>
      <c r="F144" s="249" t="s">
        <v>624</v>
      </c>
      <c r="G144" s="250" t="s">
        <v>155</v>
      </c>
      <c r="H144" s="251">
        <v>30</v>
      </c>
      <c r="I144" s="252"/>
      <c r="J144" s="252"/>
      <c r="K144" s="253">
        <f>ROUND(P144*H144,2)</f>
        <v>0</v>
      </c>
      <c r="L144" s="249" t="s">
        <v>156</v>
      </c>
      <c r="M144" s="43"/>
      <c r="N144" s="254" t="s">
        <v>1</v>
      </c>
      <c r="O144" s="255" t="s">
        <v>45</v>
      </c>
      <c r="P144" s="256">
        <f>I144+J144</f>
        <v>0</v>
      </c>
      <c r="Q144" s="256">
        <f>ROUND(I144*H144,2)</f>
        <v>0</v>
      </c>
      <c r="R144" s="256">
        <f>ROUND(J144*H144,2)</f>
        <v>0</v>
      </c>
      <c r="S144" s="93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Y144" s="40"/>
      <c r="Z144" s="40"/>
      <c r="AA144" s="40"/>
      <c r="AB144" s="40"/>
      <c r="AC144" s="40"/>
      <c r="AD144" s="40"/>
      <c r="AE144" s="40"/>
      <c r="AR144" s="259" t="s">
        <v>207</v>
      </c>
      <c r="AT144" s="259" t="s">
        <v>152</v>
      </c>
      <c r="AU144" s="259" t="s">
        <v>92</v>
      </c>
      <c r="AY144" s="15" t="s">
        <v>149</v>
      </c>
      <c r="BE144" s="146">
        <f>IF(O144="základní",K144,0)</f>
        <v>0</v>
      </c>
      <c r="BF144" s="146">
        <f>IF(O144="snížená",K144,0)</f>
        <v>0</v>
      </c>
      <c r="BG144" s="146">
        <f>IF(O144="zákl. přenesená",K144,0)</f>
        <v>0</v>
      </c>
      <c r="BH144" s="146">
        <f>IF(O144="sníž. přenesená",K144,0)</f>
        <v>0</v>
      </c>
      <c r="BI144" s="146">
        <f>IF(O144="nulová",K144,0)</f>
        <v>0</v>
      </c>
      <c r="BJ144" s="15" t="s">
        <v>90</v>
      </c>
      <c r="BK144" s="146">
        <f>ROUND(P144*H144,2)</f>
        <v>0</v>
      </c>
      <c r="BL144" s="15" t="s">
        <v>207</v>
      </c>
      <c r="BM144" s="259" t="s">
        <v>625</v>
      </c>
    </row>
    <row r="145" s="2" customFormat="1" ht="33" customHeight="1">
      <c r="A145" s="40"/>
      <c r="B145" s="41"/>
      <c r="C145" s="247" t="s">
        <v>218</v>
      </c>
      <c r="D145" s="247" t="s">
        <v>152</v>
      </c>
      <c r="E145" s="248" t="s">
        <v>626</v>
      </c>
      <c r="F145" s="249" t="s">
        <v>627</v>
      </c>
      <c r="G145" s="250" t="s">
        <v>155</v>
      </c>
      <c r="H145" s="251">
        <v>16</v>
      </c>
      <c r="I145" s="252"/>
      <c r="J145" s="252"/>
      <c r="K145" s="253">
        <f>ROUND(P145*H145,2)</f>
        <v>0</v>
      </c>
      <c r="L145" s="249" t="s">
        <v>156</v>
      </c>
      <c r="M145" s="43"/>
      <c r="N145" s="254" t="s">
        <v>1</v>
      </c>
      <c r="O145" s="255" t="s">
        <v>45</v>
      </c>
      <c r="P145" s="256">
        <f>I145+J145</f>
        <v>0</v>
      </c>
      <c r="Q145" s="256">
        <f>ROUND(I145*H145,2)</f>
        <v>0</v>
      </c>
      <c r="R145" s="256">
        <f>ROUND(J145*H145,2)</f>
        <v>0</v>
      </c>
      <c r="S145" s="93"/>
      <c r="T145" s="257">
        <f>S145*H145</f>
        <v>0</v>
      </c>
      <c r="U145" s="257">
        <v>0</v>
      </c>
      <c r="V145" s="257">
        <f>U145*H145</f>
        <v>0</v>
      </c>
      <c r="W145" s="257">
        <v>0</v>
      </c>
      <c r="X145" s="258">
        <f>W145*H145</f>
        <v>0</v>
      </c>
      <c r="Y145" s="40"/>
      <c r="Z145" s="40"/>
      <c r="AA145" s="40"/>
      <c r="AB145" s="40"/>
      <c r="AC145" s="40"/>
      <c r="AD145" s="40"/>
      <c r="AE145" s="40"/>
      <c r="AR145" s="259" t="s">
        <v>207</v>
      </c>
      <c r="AT145" s="259" t="s">
        <v>152</v>
      </c>
      <c r="AU145" s="259" t="s">
        <v>92</v>
      </c>
      <c r="AY145" s="15" t="s">
        <v>149</v>
      </c>
      <c r="BE145" s="146">
        <f>IF(O145="základní",K145,0)</f>
        <v>0</v>
      </c>
      <c r="BF145" s="146">
        <f>IF(O145="snížená",K145,0)</f>
        <v>0</v>
      </c>
      <c r="BG145" s="146">
        <f>IF(O145="zákl. přenesená",K145,0)</f>
        <v>0</v>
      </c>
      <c r="BH145" s="146">
        <f>IF(O145="sníž. přenesená",K145,0)</f>
        <v>0</v>
      </c>
      <c r="BI145" s="146">
        <f>IF(O145="nulová",K145,0)</f>
        <v>0</v>
      </c>
      <c r="BJ145" s="15" t="s">
        <v>90</v>
      </c>
      <c r="BK145" s="146">
        <f>ROUND(P145*H145,2)</f>
        <v>0</v>
      </c>
      <c r="BL145" s="15" t="s">
        <v>207</v>
      </c>
      <c r="BM145" s="259" t="s">
        <v>628</v>
      </c>
    </row>
    <row r="146" s="2" customFormat="1" ht="33" customHeight="1">
      <c r="A146" s="40"/>
      <c r="B146" s="41"/>
      <c r="C146" s="247" t="s">
        <v>9</v>
      </c>
      <c r="D146" s="247" t="s">
        <v>152</v>
      </c>
      <c r="E146" s="248" t="s">
        <v>629</v>
      </c>
      <c r="F146" s="249" t="s">
        <v>630</v>
      </c>
      <c r="G146" s="250" t="s">
        <v>155</v>
      </c>
      <c r="H146" s="251">
        <v>1</v>
      </c>
      <c r="I146" s="252"/>
      <c r="J146" s="252"/>
      <c r="K146" s="253">
        <f>ROUND(P146*H146,2)</f>
        <v>0</v>
      </c>
      <c r="L146" s="249" t="s">
        <v>156</v>
      </c>
      <c r="M146" s="43"/>
      <c r="N146" s="254" t="s">
        <v>1</v>
      </c>
      <c r="O146" s="255" t="s">
        <v>45</v>
      </c>
      <c r="P146" s="256">
        <f>I146+J146</f>
        <v>0</v>
      </c>
      <c r="Q146" s="256">
        <f>ROUND(I146*H146,2)</f>
        <v>0</v>
      </c>
      <c r="R146" s="256">
        <f>ROUND(J146*H146,2)</f>
        <v>0</v>
      </c>
      <c r="S146" s="93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40"/>
      <c r="Z146" s="40"/>
      <c r="AA146" s="40"/>
      <c r="AB146" s="40"/>
      <c r="AC146" s="40"/>
      <c r="AD146" s="40"/>
      <c r="AE146" s="40"/>
      <c r="AR146" s="259" t="s">
        <v>207</v>
      </c>
      <c r="AT146" s="259" t="s">
        <v>152</v>
      </c>
      <c r="AU146" s="259" t="s">
        <v>92</v>
      </c>
      <c r="AY146" s="15" t="s">
        <v>149</v>
      </c>
      <c r="BE146" s="146">
        <f>IF(O146="základní",K146,0)</f>
        <v>0</v>
      </c>
      <c r="BF146" s="146">
        <f>IF(O146="snížená",K146,0)</f>
        <v>0</v>
      </c>
      <c r="BG146" s="146">
        <f>IF(O146="zákl. přenesená",K146,0)</f>
        <v>0</v>
      </c>
      <c r="BH146" s="146">
        <f>IF(O146="sníž. přenesená",K146,0)</f>
        <v>0</v>
      </c>
      <c r="BI146" s="146">
        <f>IF(O146="nulová",K146,0)</f>
        <v>0</v>
      </c>
      <c r="BJ146" s="15" t="s">
        <v>90</v>
      </c>
      <c r="BK146" s="146">
        <f>ROUND(P146*H146,2)</f>
        <v>0</v>
      </c>
      <c r="BL146" s="15" t="s">
        <v>207</v>
      </c>
      <c r="BM146" s="259" t="s">
        <v>631</v>
      </c>
    </row>
    <row r="147" s="2" customFormat="1" ht="21.75" customHeight="1">
      <c r="A147" s="40"/>
      <c r="B147" s="41"/>
      <c r="C147" s="260" t="s">
        <v>207</v>
      </c>
      <c r="D147" s="260" t="s">
        <v>175</v>
      </c>
      <c r="E147" s="261" t="s">
        <v>632</v>
      </c>
      <c r="F147" s="262" t="s">
        <v>633</v>
      </c>
      <c r="G147" s="263" t="s">
        <v>155</v>
      </c>
      <c r="H147" s="264">
        <v>1</v>
      </c>
      <c r="I147" s="265"/>
      <c r="J147" s="266"/>
      <c r="K147" s="267">
        <f>ROUND(P147*H147,2)</f>
        <v>0</v>
      </c>
      <c r="L147" s="262" t="s">
        <v>1</v>
      </c>
      <c r="M147" s="268"/>
      <c r="N147" s="269" t="s">
        <v>1</v>
      </c>
      <c r="O147" s="255" t="s">
        <v>45</v>
      </c>
      <c r="P147" s="256">
        <f>I147+J147</f>
        <v>0</v>
      </c>
      <c r="Q147" s="256">
        <f>ROUND(I147*H147,2)</f>
        <v>0</v>
      </c>
      <c r="R147" s="256">
        <f>ROUND(J147*H147,2)</f>
        <v>0</v>
      </c>
      <c r="S147" s="93"/>
      <c r="T147" s="257">
        <f>S147*H147</f>
        <v>0</v>
      </c>
      <c r="U147" s="257">
        <v>0</v>
      </c>
      <c r="V147" s="257">
        <f>U147*H147</f>
        <v>0</v>
      </c>
      <c r="W147" s="257">
        <v>0</v>
      </c>
      <c r="X147" s="258">
        <f>W147*H147</f>
        <v>0</v>
      </c>
      <c r="Y147" s="40"/>
      <c r="Z147" s="40"/>
      <c r="AA147" s="40"/>
      <c r="AB147" s="40"/>
      <c r="AC147" s="40"/>
      <c r="AD147" s="40"/>
      <c r="AE147" s="40"/>
      <c r="AR147" s="259" t="s">
        <v>212</v>
      </c>
      <c r="AT147" s="259" t="s">
        <v>175</v>
      </c>
      <c r="AU147" s="259" t="s">
        <v>92</v>
      </c>
      <c r="AY147" s="15" t="s">
        <v>149</v>
      </c>
      <c r="BE147" s="146">
        <f>IF(O147="základní",K147,0)</f>
        <v>0</v>
      </c>
      <c r="BF147" s="146">
        <f>IF(O147="snížená",K147,0)</f>
        <v>0</v>
      </c>
      <c r="BG147" s="146">
        <f>IF(O147="zákl. přenesená",K147,0)</f>
        <v>0</v>
      </c>
      <c r="BH147" s="146">
        <f>IF(O147="sníž. přenesená",K147,0)</f>
        <v>0</v>
      </c>
      <c r="BI147" s="146">
        <f>IF(O147="nulová",K147,0)</f>
        <v>0</v>
      </c>
      <c r="BJ147" s="15" t="s">
        <v>90</v>
      </c>
      <c r="BK147" s="146">
        <f>ROUND(P147*H147,2)</f>
        <v>0</v>
      </c>
      <c r="BL147" s="15" t="s">
        <v>207</v>
      </c>
      <c r="BM147" s="259" t="s">
        <v>634</v>
      </c>
    </row>
    <row r="148" s="2" customFormat="1" ht="16.5" customHeight="1">
      <c r="A148" s="40"/>
      <c r="B148" s="41"/>
      <c r="C148" s="260" t="s">
        <v>228</v>
      </c>
      <c r="D148" s="260" t="s">
        <v>175</v>
      </c>
      <c r="E148" s="261" t="s">
        <v>635</v>
      </c>
      <c r="F148" s="262" t="s">
        <v>636</v>
      </c>
      <c r="G148" s="263" t="s">
        <v>178</v>
      </c>
      <c r="H148" s="264">
        <v>1.78</v>
      </c>
      <c r="I148" s="265"/>
      <c r="J148" s="266"/>
      <c r="K148" s="267">
        <f>ROUND(P148*H148,2)</f>
        <v>0</v>
      </c>
      <c r="L148" s="262" t="s">
        <v>1</v>
      </c>
      <c r="M148" s="268"/>
      <c r="N148" s="269" t="s">
        <v>1</v>
      </c>
      <c r="O148" s="255" t="s">
        <v>45</v>
      </c>
      <c r="P148" s="256">
        <f>I148+J148</f>
        <v>0</v>
      </c>
      <c r="Q148" s="256">
        <f>ROUND(I148*H148,2)</f>
        <v>0</v>
      </c>
      <c r="R148" s="256">
        <f>ROUND(J148*H148,2)</f>
        <v>0</v>
      </c>
      <c r="S148" s="93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40"/>
      <c r="Z148" s="40"/>
      <c r="AA148" s="40"/>
      <c r="AB148" s="40"/>
      <c r="AC148" s="40"/>
      <c r="AD148" s="40"/>
      <c r="AE148" s="40"/>
      <c r="AR148" s="259" t="s">
        <v>212</v>
      </c>
      <c r="AT148" s="259" t="s">
        <v>175</v>
      </c>
      <c r="AU148" s="259" t="s">
        <v>92</v>
      </c>
      <c r="AY148" s="15" t="s">
        <v>149</v>
      </c>
      <c r="BE148" s="146">
        <f>IF(O148="základní",K148,0)</f>
        <v>0</v>
      </c>
      <c r="BF148" s="146">
        <f>IF(O148="snížená",K148,0)</f>
        <v>0</v>
      </c>
      <c r="BG148" s="146">
        <f>IF(O148="zákl. přenesená",K148,0)</f>
        <v>0</v>
      </c>
      <c r="BH148" s="146">
        <f>IF(O148="sníž. přenesená",K148,0)</f>
        <v>0</v>
      </c>
      <c r="BI148" s="146">
        <f>IF(O148="nulová",K148,0)</f>
        <v>0</v>
      </c>
      <c r="BJ148" s="15" t="s">
        <v>90</v>
      </c>
      <c r="BK148" s="146">
        <f>ROUND(P148*H148,2)</f>
        <v>0</v>
      </c>
      <c r="BL148" s="15" t="s">
        <v>207</v>
      </c>
      <c r="BM148" s="259" t="s">
        <v>637</v>
      </c>
    </row>
    <row r="149" s="2" customFormat="1" ht="16.5" customHeight="1">
      <c r="A149" s="40"/>
      <c r="B149" s="41"/>
      <c r="C149" s="260" t="s">
        <v>232</v>
      </c>
      <c r="D149" s="260" t="s">
        <v>175</v>
      </c>
      <c r="E149" s="261" t="s">
        <v>638</v>
      </c>
      <c r="F149" s="262" t="s">
        <v>639</v>
      </c>
      <c r="G149" s="263" t="s">
        <v>178</v>
      </c>
      <c r="H149" s="264">
        <v>2.6699999999999999</v>
      </c>
      <c r="I149" s="265"/>
      <c r="J149" s="266"/>
      <c r="K149" s="267">
        <f>ROUND(P149*H149,2)</f>
        <v>0</v>
      </c>
      <c r="L149" s="262" t="s">
        <v>1</v>
      </c>
      <c r="M149" s="268"/>
      <c r="N149" s="269" t="s">
        <v>1</v>
      </c>
      <c r="O149" s="255" t="s">
        <v>45</v>
      </c>
      <c r="P149" s="256">
        <f>I149+J149</f>
        <v>0</v>
      </c>
      <c r="Q149" s="256">
        <f>ROUND(I149*H149,2)</f>
        <v>0</v>
      </c>
      <c r="R149" s="256">
        <f>ROUND(J149*H149,2)</f>
        <v>0</v>
      </c>
      <c r="S149" s="93"/>
      <c r="T149" s="257">
        <f>S149*H149</f>
        <v>0</v>
      </c>
      <c r="U149" s="257">
        <v>0.0053</v>
      </c>
      <c r="V149" s="257">
        <f>U149*H149</f>
        <v>0.014151</v>
      </c>
      <c r="W149" s="257">
        <v>0</v>
      </c>
      <c r="X149" s="258">
        <f>W149*H149</f>
        <v>0</v>
      </c>
      <c r="Y149" s="40"/>
      <c r="Z149" s="40"/>
      <c r="AA149" s="40"/>
      <c r="AB149" s="40"/>
      <c r="AC149" s="40"/>
      <c r="AD149" s="40"/>
      <c r="AE149" s="40"/>
      <c r="AR149" s="259" t="s">
        <v>212</v>
      </c>
      <c r="AT149" s="259" t="s">
        <v>175</v>
      </c>
      <c r="AU149" s="259" t="s">
        <v>92</v>
      </c>
      <c r="AY149" s="15" t="s">
        <v>149</v>
      </c>
      <c r="BE149" s="146">
        <f>IF(O149="základní",K149,0)</f>
        <v>0</v>
      </c>
      <c r="BF149" s="146">
        <f>IF(O149="snížená",K149,0)</f>
        <v>0</v>
      </c>
      <c r="BG149" s="146">
        <f>IF(O149="zákl. přenesená",K149,0)</f>
        <v>0</v>
      </c>
      <c r="BH149" s="146">
        <f>IF(O149="sníž. přenesená",K149,0)</f>
        <v>0</v>
      </c>
      <c r="BI149" s="146">
        <f>IF(O149="nulová",K149,0)</f>
        <v>0</v>
      </c>
      <c r="BJ149" s="15" t="s">
        <v>90</v>
      </c>
      <c r="BK149" s="146">
        <f>ROUND(P149*H149,2)</f>
        <v>0</v>
      </c>
      <c r="BL149" s="15" t="s">
        <v>207</v>
      </c>
      <c r="BM149" s="259" t="s">
        <v>640</v>
      </c>
    </row>
    <row r="150" s="2" customFormat="1">
      <c r="A150" s="40"/>
      <c r="B150" s="41"/>
      <c r="C150" s="247" t="s">
        <v>236</v>
      </c>
      <c r="D150" s="247" t="s">
        <v>152</v>
      </c>
      <c r="E150" s="248" t="s">
        <v>641</v>
      </c>
      <c r="F150" s="249" t="s">
        <v>642</v>
      </c>
      <c r="G150" s="250" t="s">
        <v>155</v>
      </c>
      <c r="H150" s="251">
        <v>51</v>
      </c>
      <c r="I150" s="252"/>
      <c r="J150" s="252"/>
      <c r="K150" s="253">
        <f>ROUND(P150*H150,2)</f>
        <v>0</v>
      </c>
      <c r="L150" s="249" t="s">
        <v>156</v>
      </c>
      <c r="M150" s="43"/>
      <c r="N150" s="254" t="s">
        <v>1</v>
      </c>
      <c r="O150" s="255" t="s">
        <v>45</v>
      </c>
      <c r="P150" s="256">
        <f>I150+J150</f>
        <v>0</v>
      </c>
      <c r="Q150" s="256">
        <f>ROUND(I150*H150,2)</f>
        <v>0</v>
      </c>
      <c r="R150" s="256">
        <f>ROUND(J150*H150,2)</f>
        <v>0</v>
      </c>
      <c r="S150" s="93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40"/>
      <c r="Z150" s="40"/>
      <c r="AA150" s="40"/>
      <c r="AB150" s="40"/>
      <c r="AC150" s="40"/>
      <c r="AD150" s="40"/>
      <c r="AE150" s="40"/>
      <c r="AR150" s="259" t="s">
        <v>207</v>
      </c>
      <c r="AT150" s="259" t="s">
        <v>152</v>
      </c>
      <c r="AU150" s="259" t="s">
        <v>92</v>
      </c>
      <c r="AY150" s="15" t="s">
        <v>149</v>
      </c>
      <c r="BE150" s="146">
        <f>IF(O150="základní",K150,0)</f>
        <v>0</v>
      </c>
      <c r="BF150" s="146">
        <f>IF(O150="snížená",K150,0)</f>
        <v>0</v>
      </c>
      <c r="BG150" s="146">
        <f>IF(O150="zákl. přenesená",K150,0)</f>
        <v>0</v>
      </c>
      <c r="BH150" s="146">
        <f>IF(O150="sníž. přenesená",K150,0)</f>
        <v>0</v>
      </c>
      <c r="BI150" s="146">
        <f>IF(O150="nulová",K150,0)</f>
        <v>0</v>
      </c>
      <c r="BJ150" s="15" t="s">
        <v>90</v>
      </c>
      <c r="BK150" s="146">
        <f>ROUND(P150*H150,2)</f>
        <v>0</v>
      </c>
      <c r="BL150" s="15" t="s">
        <v>207</v>
      </c>
      <c r="BM150" s="259" t="s">
        <v>643</v>
      </c>
    </row>
    <row r="151" s="2" customFormat="1">
      <c r="A151" s="40"/>
      <c r="B151" s="41"/>
      <c r="C151" s="260" t="s">
        <v>240</v>
      </c>
      <c r="D151" s="260" t="s">
        <v>175</v>
      </c>
      <c r="E151" s="261" t="s">
        <v>644</v>
      </c>
      <c r="F151" s="262" t="s">
        <v>645</v>
      </c>
      <c r="G151" s="263" t="s">
        <v>155</v>
      </c>
      <c r="H151" s="264">
        <v>39</v>
      </c>
      <c r="I151" s="265"/>
      <c r="J151" s="266"/>
      <c r="K151" s="267">
        <f>ROUND(P151*H151,2)</f>
        <v>0</v>
      </c>
      <c r="L151" s="262" t="s">
        <v>156</v>
      </c>
      <c r="M151" s="268"/>
      <c r="N151" s="269" t="s">
        <v>1</v>
      </c>
      <c r="O151" s="255" t="s">
        <v>45</v>
      </c>
      <c r="P151" s="256">
        <f>I151+J151</f>
        <v>0</v>
      </c>
      <c r="Q151" s="256">
        <f>ROUND(I151*H151,2)</f>
        <v>0</v>
      </c>
      <c r="R151" s="256">
        <f>ROUND(J151*H151,2)</f>
        <v>0</v>
      </c>
      <c r="S151" s="93"/>
      <c r="T151" s="257">
        <f>S151*H151</f>
        <v>0</v>
      </c>
      <c r="U151" s="257">
        <v>1.0000000000000001E-05</v>
      </c>
      <c r="V151" s="257">
        <f>U151*H151</f>
        <v>0.00039000000000000005</v>
      </c>
      <c r="W151" s="257">
        <v>0</v>
      </c>
      <c r="X151" s="258">
        <f>W151*H151</f>
        <v>0</v>
      </c>
      <c r="Y151" s="40"/>
      <c r="Z151" s="40"/>
      <c r="AA151" s="40"/>
      <c r="AB151" s="40"/>
      <c r="AC151" s="40"/>
      <c r="AD151" s="40"/>
      <c r="AE151" s="40"/>
      <c r="AR151" s="259" t="s">
        <v>212</v>
      </c>
      <c r="AT151" s="259" t="s">
        <v>175</v>
      </c>
      <c r="AU151" s="259" t="s">
        <v>92</v>
      </c>
      <c r="AY151" s="15" t="s">
        <v>149</v>
      </c>
      <c r="BE151" s="146">
        <f>IF(O151="základní",K151,0)</f>
        <v>0</v>
      </c>
      <c r="BF151" s="146">
        <f>IF(O151="snížená",K151,0)</f>
        <v>0</v>
      </c>
      <c r="BG151" s="146">
        <f>IF(O151="zákl. přenesená",K151,0)</f>
        <v>0</v>
      </c>
      <c r="BH151" s="146">
        <f>IF(O151="sníž. přenesená",K151,0)</f>
        <v>0</v>
      </c>
      <c r="BI151" s="146">
        <f>IF(O151="nulová",K151,0)</f>
        <v>0</v>
      </c>
      <c r="BJ151" s="15" t="s">
        <v>90</v>
      </c>
      <c r="BK151" s="146">
        <f>ROUND(P151*H151,2)</f>
        <v>0</v>
      </c>
      <c r="BL151" s="15" t="s">
        <v>207</v>
      </c>
      <c r="BM151" s="259" t="s">
        <v>646</v>
      </c>
    </row>
    <row r="152" s="2" customFormat="1">
      <c r="A152" s="40"/>
      <c r="B152" s="41"/>
      <c r="C152" s="260" t="s">
        <v>8</v>
      </c>
      <c r="D152" s="260" t="s">
        <v>175</v>
      </c>
      <c r="E152" s="261" t="s">
        <v>647</v>
      </c>
      <c r="F152" s="262" t="s">
        <v>648</v>
      </c>
      <c r="G152" s="263" t="s">
        <v>155</v>
      </c>
      <c r="H152" s="264">
        <v>12</v>
      </c>
      <c r="I152" s="265"/>
      <c r="J152" s="266"/>
      <c r="K152" s="267">
        <f>ROUND(P152*H152,2)</f>
        <v>0</v>
      </c>
      <c r="L152" s="262" t="s">
        <v>156</v>
      </c>
      <c r="M152" s="268"/>
      <c r="N152" s="269" t="s">
        <v>1</v>
      </c>
      <c r="O152" s="255" t="s">
        <v>45</v>
      </c>
      <c r="P152" s="256">
        <f>I152+J152</f>
        <v>0</v>
      </c>
      <c r="Q152" s="256">
        <f>ROUND(I152*H152,2)</f>
        <v>0</v>
      </c>
      <c r="R152" s="256">
        <f>ROUND(J152*H152,2)</f>
        <v>0</v>
      </c>
      <c r="S152" s="93"/>
      <c r="T152" s="257">
        <f>S152*H152</f>
        <v>0</v>
      </c>
      <c r="U152" s="257">
        <v>1.0000000000000001E-05</v>
      </c>
      <c r="V152" s="257">
        <f>U152*H152</f>
        <v>0.00012000000000000002</v>
      </c>
      <c r="W152" s="257">
        <v>0</v>
      </c>
      <c r="X152" s="258">
        <f>W152*H152</f>
        <v>0</v>
      </c>
      <c r="Y152" s="40"/>
      <c r="Z152" s="40"/>
      <c r="AA152" s="40"/>
      <c r="AB152" s="40"/>
      <c r="AC152" s="40"/>
      <c r="AD152" s="40"/>
      <c r="AE152" s="40"/>
      <c r="AR152" s="259" t="s">
        <v>212</v>
      </c>
      <c r="AT152" s="259" t="s">
        <v>175</v>
      </c>
      <c r="AU152" s="259" t="s">
        <v>92</v>
      </c>
      <c r="AY152" s="15" t="s">
        <v>149</v>
      </c>
      <c r="BE152" s="146">
        <f>IF(O152="základní",K152,0)</f>
        <v>0</v>
      </c>
      <c r="BF152" s="146">
        <f>IF(O152="snížená",K152,0)</f>
        <v>0</v>
      </c>
      <c r="BG152" s="146">
        <f>IF(O152="zákl. přenesená",K152,0)</f>
        <v>0</v>
      </c>
      <c r="BH152" s="146">
        <f>IF(O152="sníž. přenesená",K152,0)</f>
        <v>0</v>
      </c>
      <c r="BI152" s="146">
        <f>IF(O152="nulová",K152,0)</f>
        <v>0</v>
      </c>
      <c r="BJ152" s="15" t="s">
        <v>90</v>
      </c>
      <c r="BK152" s="146">
        <f>ROUND(P152*H152,2)</f>
        <v>0</v>
      </c>
      <c r="BL152" s="15" t="s">
        <v>207</v>
      </c>
      <c r="BM152" s="259" t="s">
        <v>649</v>
      </c>
    </row>
    <row r="153" s="2" customFormat="1" ht="24.15" customHeight="1">
      <c r="A153" s="40"/>
      <c r="B153" s="41"/>
      <c r="C153" s="260" t="s">
        <v>247</v>
      </c>
      <c r="D153" s="260" t="s">
        <v>175</v>
      </c>
      <c r="E153" s="261" t="s">
        <v>650</v>
      </c>
      <c r="F153" s="262" t="s">
        <v>651</v>
      </c>
      <c r="G153" s="263" t="s">
        <v>155</v>
      </c>
      <c r="H153" s="264">
        <v>5</v>
      </c>
      <c r="I153" s="265"/>
      <c r="J153" s="266"/>
      <c r="K153" s="267">
        <f>ROUND(P153*H153,2)</f>
        <v>0</v>
      </c>
      <c r="L153" s="262" t="s">
        <v>156</v>
      </c>
      <c r="M153" s="268"/>
      <c r="N153" s="269" t="s">
        <v>1</v>
      </c>
      <c r="O153" s="255" t="s">
        <v>45</v>
      </c>
      <c r="P153" s="256">
        <f>I153+J153</f>
        <v>0</v>
      </c>
      <c r="Q153" s="256">
        <f>ROUND(I153*H153,2)</f>
        <v>0</v>
      </c>
      <c r="R153" s="256">
        <f>ROUND(J153*H153,2)</f>
        <v>0</v>
      </c>
      <c r="S153" s="93"/>
      <c r="T153" s="257">
        <f>S153*H153</f>
        <v>0</v>
      </c>
      <c r="U153" s="257">
        <v>1.0000000000000001E-05</v>
      </c>
      <c r="V153" s="257">
        <f>U153*H153</f>
        <v>5.0000000000000002E-05</v>
      </c>
      <c r="W153" s="257">
        <v>0</v>
      </c>
      <c r="X153" s="258">
        <f>W153*H153</f>
        <v>0</v>
      </c>
      <c r="Y153" s="40"/>
      <c r="Z153" s="40"/>
      <c r="AA153" s="40"/>
      <c r="AB153" s="40"/>
      <c r="AC153" s="40"/>
      <c r="AD153" s="40"/>
      <c r="AE153" s="40"/>
      <c r="AR153" s="259" t="s">
        <v>212</v>
      </c>
      <c r="AT153" s="259" t="s">
        <v>175</v>
      </c>
      <c r="AU153" s="259" t="s">
        <v>92</v>
      </c>
      <c r="AY153" s="15" t="s">
        <v>149</v>
      </c>
      <c r="BE153" s="146">
        <f>IF(O153="základní",K153,0)</f>
        <v>0</v>
      </c>
      <c r="BF153" s="146">
        <f>IF(O153="snížená",K153,0)</f>
        <v>0</v>
      </c>
      <c r="BG153" s="146">
        <f>IF(O153="zákl. přenesená",K153,0)</f>
        <v>0</v>
      </c>
      <c r="BH153" s="146">
        <f>IF(O153="sníž. přenesená",K153,0)</f>
        <v>0</v>
      </c>
      <c r="BI153" s="146">
        <f>IF(O153="nulová",K153,0)</f>
        <v>0</v>
      </c>
      <c r="BJ153" s="15" t="s">
        <v>90</v>
      </c>
      <c r="BK153" s="146">
        <f>ROUND(P153*H153,2)</f>
        <v>0</v>
      </c>
      <c r="BL153" s="15" t="s">
        <v>207</v>
      </c>
      <c r="BM153" s="259" t="s">
        <v>652</v>
      </c>
    </row>
    <row r="154" s="2" customFormat="1">
      <c r="A154" s="40"/>
      <c r="B154" s="41"/>
      <c r="C154" s="260" t="s">
        <v>251</v>
      </c>
      <c r="D154" s="260" t="s">
        <v>175</v>
      </c>
      <c r="E154" s="261" t="s">
        <v>653</v>
      </c>
      <c r="F154" s="262" t="s">
        <v>654</v>
      </c>
      <c r="G154" s="263" t="s">
        <v>155</v>
      </c>
      <c r="H154" s="264">
        <v>4</v>
      </c>
      <c r="I154" s="265"/>
      <c r="J154" s="266"/>
      <c r="K154" s="267">
        <f>ROUND(P154*H154,2)</f>
        <v>0</v>
      </c>
      <c r="L154" s="262" t="s">
        <v>156</v>
      </c>
      <c r="M154" s="268"/>
      <c r="N154" s="269" t="s">
        <v>1</v>
      </c>
      <c r="O154" s="255" t="s">
        <v>45</v>
      </c>
      <c r="P154" s="256">
        <f>I154+J154</f>
        <v>0</v>
      </c>
      <c r="Q154" s="256">
        <f>ROUND(I154*H154,2)</f>
        <v>0</v>
      </c>
      <c r="R154" s="256">
        <f>ROUND(J154*H154,2)</f>
        <v>0</v>
      </c>
      <c r="S154" s="93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40"/>
      <c r="Z154" s="40"/>
      <c r="AA154" s="40"/>
      <c r="AB154" s="40"/>
      <c r="AC154" s="40"/>
      <c r="AD154" s="40"/>
      <c r="AE154" s="40"/>
      <c r="AR154" s="259" t="s">
        <v>212</v>
      </c>
      <c r="AT154" s="259" t="s">
        <v>175</v>
      </c>
      <c r="AU154" s="259" t="s">
        <v>92</v>
      </c>
      <c r="AY154" s="15" t="s">
        <v>149</v>
      </c>
      <c r="BE154" s="146">
        <f>IF(O154="základní",K154,0)</f>
        <v>0</v>
      </c>
      <c r="BF154" s="146">
        <f>IF(O154="snížená",K154,0)</f>
        <v>0</v>
      </c>
      <c r="BG154" s="146">
        <f>IF(O154="zákl. přenesená",K154,0)</f>
        <v>0</v>
      </c>
      <c r="BH154" s="146">
        <f>IF(O154="sníž. přenesená",K154,0)</f>
        <v>0</v>
      </c>
      <c r="BI154" s="146">
        <f>IF(O154="nulová",K154,0)</f>
        <v>0</v>
      </c>
      <c r="BJ154" s="15" t="s">
        <v>90</v>
      </c>
      <c r="BK154" s="146">
        <f>ROUND(P154*H154,2)</f>
        <v>0</v>
      </c>
      <c r="BL154" s="15" t="s">
        <v>207</v>
      </c>
      <c r="BM154" s="259" t="s">
        <v>655</v>
      </c>
    </row>
    <row r="155" s="2" customFormat="1">
      <c r="A155" s="40"/>
      <c r="B155" s="41"/>
      <c r="C155" s="260" t="s">
        <v>255</v>
      </c>
      <c r="D155" s="260" t="s">
        <v>175</v>
      </c>
      <c r="E155" s="261" t="s">
        <v>656</v>
      </c>
      <c r="F155" s="262" t="s">
        <v>657</v>
      </c>
      <c r="G155" s="263" t="s">
        <v>155</v>
      </c>
      <c r="H155" s="264">
        <v>2</v>
      </c>
      <c r="I155" s="265"/>
      <c r="J155" s="266"/>
      <c r="K155" s="267">
        <f>ROUND(P155*H155,2)</f>
        <v>0</v>
      </c>
      <c r="L155" s="262" t="s">
        <v>156</v>
      </c>
      <c r="M155" s="268"/>
      <c r="N155" s="269" t="s">
        <v>1</v>
      </c>
      <c r="O155" s="255" t="s">
        <v>45</v>
      </c>
      <c r="P155" s="256">
        <f>I155+J155</f>
        <v>0</v>
      </c>
      <c r="Q155" s="256">
        <f>ROUND(I155*H155,2)</f>
        <v>0</v>
      </c>
      <c r="R155" s="256">
        <f>ROUND(J155*H155,2)</f>
        <v>0</v>
      </c>
      <c r="S155" s="93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40"/>
      <c r="Z155" s="40"/>
      <c r="AA155" s="40"/>
      <c r="AB155" s="40"/>
      <c r="AC155" s="40"/>
      <c r="AD155" s="40"/>
      <c r="AE155" s="40"/>
      <c r="AR155" s="259" t="s">
        <v>212</v>
      </c>
      <c r="AT155" s="259" t="s">
        <v>175</v>
      </c>
      <c r="AU155" s="259" t="s">
        <v>92</v>
      </c>
      <c r="AY155" s="15" t="s">
        <v>149</v>
      </c>
      <c r="BE155" s="146">
        <f>IF(O155="základní",K155,0)</f>
        <v>0</v>
      </c>
      <c r="BF155" s="146">
        <f>IF(O155="snížená",K155,0)</f>
        <v>0</v>
      </c>
      <c r="BG155" s="146">
        <f>IF(O155="zákl. přenesená",K155,0)</f>
        <v>0</v>
      </c>
      <c r="BH155" s="146">
        <f>IF(O155="sníž. přenesená",K155,0)</f>
        <v>0</v>
      </c>
      <c r="BI155" s="146">
        <f>IF(O155="nulová",K155,0)</f>
        <v>0</v>
      </c>
      <c r="BJ155" s="15" t="s">
        <v>90</v>
      </c>
      <c r="BK155" s="146">
        <f>ROUND(P155*H155,2)</f>
        <v>0</v>
      </c>
      <c r="BL155" s="15" t="s">
        <v>207</v>
      </c>
      <c r="BM155" s="259" t="s">
        <v>658</v>
      </c>
    </row>
    <row r="156" s="2" customFormat="1">
      <c r="A156" s="40"/>
      <c r="B156" s="41"/>
      <c r="C156" s="260" t="s">
        <v>259</v>
      </c>
      <c r="D156" s="260" t="s">
        <v>175</v>
      </c>
      <c r="E156" s="261" t="s">
        <v>659</v>
      </c>
      <c r="F156" s="262" t="s">
        <v>660</v>
      </c>
      <c r="G156" s="263" t="s">
        <v>155</v>
      </c>
      <c r="H156" s="264">
        <v>16</v>
      </c>
      <c r="I156" s="265"/>
      <c r="J156" s="266"/>
      <c r="K156" s="267">
        <f>ROUND(P156*H156,2)</f>
        <v>0</v>
      </c>
      <c r="L156" s="262" t="s">
        <v>156</v>
      </c>
      <c r="M156" s="268"/>
      <c r="N156" s="269" t="s">
        <v>1</v>
      </c>
      <c r="O156" s="255" t="s">
        <v>45</v>
      </c>
      <c r="P156" s="256">
        <f>I156+J156</f>
        <v>0</v>
      </c>
      <c r="Q156" s="256">
        <f>ROUND(I156*H156,2)</f>
        <v>0</v>
      </c>
      <c r="R156" s="256">
        <f>ROUND(J156*H156,2)</f>
        <v>0</v>
      </c>
      <c r="S156" s="93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40"/>
      <c r="Z156" s="40"/>
      <c r="AA156" s="40"/>
      <c r="AB156" s="40"/>
      <c r="AC156" s="40"/>
      <c r="AD156" s="40"/>
      <c r="AE156" s="40"/>
      <c r="AR156" s="259" t="s">
        <v>212</v>
      </c>
      <c r="AT156" s="259" t="s">
        <v>175</v>
      </c>
      <c r="AU156" s="259" t="s">
        <v>92</v>
      </c>
      <c r="AY156" s="15" t="s">
        <v>149</v>
      </c>
      <c r="BE156" s="146">
        <f>IF(O156="základní",K156,0)</f>
        <v>0</v>
      </c>
      <c r="BF156" s="146">
        <f>IF(O156="snížená",K156,0)</f>
        <v>0</v>
      </c>
      <c r="BG156" s="146">
        <f>IF(O156="zákl. přenesená",K156,0)</f>
        <v>0</v>
      </c>
      <c r="BH156" s="146">
        <f>IF(O156="sníž. přenesená",K156,0)</f>
        <v>0</v>
      </c>
      <c r="BI156" s="146">
        <f>IF(O156="nulová",K156,0)</f>
        <v>0</v>
      </c>
      <c r="BJ156" s="15" t="s">
        <v>90</v>
      </c>
      <c r="BK156" s="146">
        <f>ROUND(P156*H156,2)</f>
        <v>0</v>
      </c>
      <c r="BL156" s="15" t="s">
        <v>207</v>
      </c>
      <c r="BM156" s="259" t="s">
        <v>661</v>
      </c>
    </row>
    <row r="157" s="2" customFormat="1">
      <c r="A157" s="40"/>
      <c r="B157" s="41"/>
      <c r="C157" s="260" t="s">
        <v>263</v>
      </c>
      <c r="D157" s="260" t="s">
        <v>175</v>
      </c>
      <c r="E157" s="261" t="s">
        <v>662</v>
      </c>
      <c r="F157" s="262" t="s">
        <v>663</v>
      </c>
      <c r="G157" s="263" t="s">
        <v>155</v>
      </c>
      <c r="H157" s="264">
        <v>2</v>
      </c>
      <c r="I157" s="265"/>
      <c r="J157" s="266"/>
      <c r="K157" s="267">
        <f>ROUND(P157*H157,2)</f>
        <v>0</v>
      </c>
      <c r="L157" s="262" t="s">
        <v>156</v>
      </c>
      <c r="M157" s="268"/>
      <c r="N157" s="269" t="s">
        <v>1</v>
      </c>
      <c r="O157" s="255" t="s">
        <v>45</v>
      </c>
      <c r="P157" s="256">
        <f>I157+J157</f>
        <v>0</v>
      </c>
      <c r="Q157" s="256">
        <f>ROUND(I157*H157,2)</f>
        <v>0</v>
      </c>
      <c r="R157" s="256">
        <f>ROUND(J157*H157,2)</f>
        <v>0</v>
      </c>
      <c r="S157" s="93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40"/>
      <c r="Z157" s="40"/>
      <c r="AA157" s="40"/>
      <c r="AB157" s="40"/>
      <c r="AC157" s="40"/>
      <c r="AD157" s="40"/>
      <c r="AE157" s="40"/>
      <c r="AR157" s="259" t="s">
        <v>212</v>
      </c>
      <c r="AT157" s="259" t="s">
        <v>175</v>
      </c>
      <c r="AU157" s="259" t="s">
        <v>92</v>
      </c>
      <c r="AY157" s="15" t="s">
        <v>149</v>
      </c>
      <c r="BE157" s="146">
        <f>IF(O157="základní",K157,0)</f>
        <v>0</v>
      </c>
      <c r="BF157" s="146">
        <f>IF(O157="snížená",K157,0)</f>
        <v>0</v>
      </c>
      <c r="BG157" s="146">
        <f>IF(O157="zákl. přenesená",K157,0)</f>
        <v>0</v>
      </c>
      <c r="BH157" s="146">
        <f>IF(O157="sníž. přenesená",K157,0)</f>
        <v>0</v>
      </c>
      <c r="BI157" s="146">
        <f>IF(O157="nulová",K157,0)</f>
        <v>0</v>
      </c>
      <c r="BJ157" s="15" t="s">
        <v>90</v>
      </c>
      <c r="BK157" s="146">
        <f>ROUND(P157*H157,2)</f>
        <v>0</v>
      </c>
      <c r="BL157" s="15" t="s">
        <v>207</v>
      </c>
      <c r="BM157" s="259" t="s">
        <v>664</v>
      </c>
    </row>
    <row r="158" s="2" customFormat="1">
      <c r="A158" s="40"/>
      <c r="B158" s="41"/>
      <c r="C158" s="247" t="s">
        <v>267</v>
      </c>
      <c r="D158" s="247" t="s">
        <v>152</v>
      </c>
      <c r="E158" s="248" t="s">
        <v>665</v>
      </c>
      <c r="F158" s="249" t="s">
        <v>666</v>
      </c>
      <c r="G158" s="250" t="s">
        <v>155</v>
      </c>
      <c r="H158" s="251">
        <v>21</v>
      </c>
      <c r="I158" s="252"/>
      <c r="J158" s="252"/>
      <c r="K158" s="253">
        <f>ROUND(P158*H158,2)</f>
        <v>0</v>
      </c>
      <c r="L158" s="249" t="s">
        <v>156</v>
      </c>
      <c r="M158" s="43"/>
      <c r="N158" s="254" t="s">
        <v>1</v>
      </c>
      <c r="O158" s="255" t="s">
        <v>45</v>
      </c>
      <c r="P158" s="256">
        <f>I158+J158</f>
        <v>0</v>
      </c>
      <c r="Q158" s="256">
        <f>ROUND(I158*H158,2)</f>
        <v>0</v>
      </c>
      <c r="R158" s="256">
        <f>ROUND(J158*H158,2)</f>
        <v>0</v>
      </c>
      <c r="S158" s="93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40"/>
      <c r="Z158" s="40"/>
      <c r="AA158" s="40"/>
      <c r="AB158" s="40"/>
      <c r="AC158" s="40"/>
      <c r="AD158" s="40"/>
      <c r="AE158" s="40"/>
      <c r="AR158" s="259" t="s">
        <v>207</v>
      </c>
      <c r="AT158" s="259" t="s">
        <v>152</v>
      </c>
      <c r="AU158" s="259" t="s">
        <v>92</v>
      </c>
      <c r="AY158" s="15" t="s">
        <v>149</v>
      </c>
      <c r="BE158" s="146">
        <f>IF(O158="základní",K158,0)</f>
        <v>0</v>
      </c>
      <c r="BF158" s="146">
        <f>IF(O158="snížená",K158,0)</f>
        <v>0</v>
      </c>
      <c r="BG158" s="146">
        <f>IF(O158="zákl. přenesená",K158,0)</f>
        <v>0</v>
      </c>
      <c r="BH158" s="146">
        <f>IF(O158="sníž. přenesená",K158,0)</f>
        <v>0</v>
      </c>
      <c r="BI158" s="146">
        <f>IF(O158="nulová",K158,0)</f>
        <v>0</v>
      </c>
      <c r="BJ158" s="15" t="s">
        <v>90</v>
      </c>
      <c r="BK158" s="146">
        <f>ROUND(P158*H158,2)</f>
        <v>0</v>
      </c>
      <c r="BL158" s="15" t="s">
        <v>207</v>
      </c>
      <c r="BM158" s="259" t="s">
        <v>667</v>
      </c>
    </row>
    <row r="159" s="2" customFormat="1">
      <c r="A159" s="40"/>
      <c r="B159" s="41"/>
      <c r="C159" s="260" t="s">
        <v>271</v>
      </c>
      <c r="D159" s="260" t="s">
        <v>175</v>
      </c>
      <c r="E159" s="261" t="s">
        <v>668</v>
      </c>
      <c r="F159" s="262" t="s">
        <v>669</v>
      </c>
      <c r="G159" s="263" t="s">
        <v>155</v>
      </c>
      <c r="H159" s="264">
        <v>21</v>
      </c>
      <c r="I159" s="265"/>
      <c r="J159" s="266"/>
      <c r="K159" s="267">
        <f>ROUND(P159*H159,2)</f>
        <v>0</v>
      </c>
      <c r="L159" s="262" t="s">
        <v>156</v>
      </c>
      <c r="M159" s="268"/>
      <c r="N159" s="269" t="s">
        <v>1</v>
      </c>
      <c r="O159" s="255" t="s">
        <v>45</v>
      </c>
      <c r="P159" s="256">
        <f>I159+J159</f>
        <v>0</v>
      </c>
      <c r="Q159" s="256">
        <f>ROUND(I159*H159,2)</f>
        <v>0</v>
      </c>
      <c r="R159" s="256">
        <f>ROUND(J159*H159,2)</f>
        <v>0</v>
      </c>
      <c r="S159" s="93"/>
      <c r="T159" s="257">
        <f>S159*H159</f>
        <v>0</v>
      </c>
      <c r="U159" s="257">
        <v>3.0000000000000001E-05</v>
      </c>
      <c r="V159" s="257">
        <f>U159*H159</f>
        <v>0.00063000000000000003</v>
      </c>
      <c r="W159" s="257">
        <v>0</v>
      </c>
      <c r="X159" s="258">
        <f>W159*H159</f>
        <v>0</v>
      </c>
      <c r="Y159" s="40"/>
      <c r="Z159" s="40"/>
      <c r="AA159" s="40"/>
      <c r="AB159" s="40"/>
      <c r="AC159" s="40"/>
      <c r="AD159" s="40"/>
      <c r="AE159" s="40"/>
      <c r="AR159" s="259" t="s">
        <v>212</v>
      </c>
      <c r="AT159" s="259" t="s">
        <v>175</v>
      </c>
      <c r="AU159" s="259" t="s">
        <v>92</v>
      </c>
      <c r="AY159" s="15" t="s">
        <v>149</v>
      </c>
      <c r="BE159" s="146">
        <f>IF(O159="základní",K159,0)</f>
        <v>0</v>
      </c>
      <c r="BF159" s="146">
        <f>IF(O159="snížená",K159,0)</f>
        <v>0</v>
      </c>
      <c r="BG159" s="146">
        <f>IF(O159="zákl. přenesená",K159,0)</f>
        <v>0</v>
      </c>
      <c r="BH159" s="146">
        <f>IF(O159="sníž. přenesená",K159,0)</f>
        <v>0</v>
      </c>
      <c r="BI159" s="146">
        <f>IF(O159="nulová",K159,0)</f>
        <v>0</v>
      </c>
      <c r="BJ159" s="15" t="s">
        <v>90</v>
      </c>
      <c r="BK159" s="146">
        <f>ROUND(P159*H159,2)</f>
        <v>0</v>
      </c>
      <c r="BL159" s="15" t="s">
        <v>207</v>
      </c>
      <c r="BM159" s="259" t="s">
        <v>670</v>
      </c>
    </row>
    <row r="160" s="2" customFormat="1">
      <c r="A160" s="40"/>
      <c r="B160" s="41"/>
      <c r="C160" s="260" t="s">
        <v>275</v>
      </c>
      <c r="D160" s="260" t="s">
        <v>175</v>
      </c>
      <c r="E160" s="261" t="s">
        <v>671</v>
      </c>
      <c r="F160" s="262" t="s">
        <v>672</v>
      </c>
      <c r="G160" s="263" t="s">
        <v>155</v>
      </c>
      <c r="H160" s="264">
        <v>7</v>
      </c>
      <c r="I160" s="265"/>
      <c r="J160" s="266"/>
      <c r="K160" s="267">
        <f>ROUND(P160*H160,2)</f>
        <v>0</v>
      </c>
      <c r="L160" s="262" t="s">
        <v>156</v>
      </c>
      <c r="M160" s="268"/>
      <c r="N160" s="269" t="s">
        <v>1</v>
      </c>
      <c r="O160" s="255" t="s">
        <v>45</v>
      </c>
      <c r="P160" s="256">
        <f>I160+J160</f>
        <v>0</v>
      </c>
      <c r="Q160" s="256">
        <f>ROUND(I160*H160,2)</f>
        <v>0</v>
      </c>
      <c r="R160" s="256">
        <f>ROUND(J160*H160,2)</f>
        <v>0</v>
      </c>
      <c r="S160" s="93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40"/>
      <c r="Z160" s="40"/>
      <c r="AA160" s="40"/>
      <c r="AB160" s="40"/>
      <c r="AC160" s="40"/>
      <c r="AD160" s="40"/>
      <c r="AE160" s="40"/>
      <c r="AR160" s="259" t="s">
        <v>212</v>
      </c>
      <c r="AT160" s="259" t="s">
        <v>175</v>
      </c>
      <c r="AU160" s="259" t="s">
        <v>92</v>
      </c>
      <c r="AY160" s="15" t="s">
        <v>149</v>
      </c>
      <c r="BE160" s="146">
        <f>IF(O160="základní",K160,0)</f>
        <v>0</v>
      </c>
      <c r="BF160" s="146">
        <f>IF(O160="snížená",K160,0)</f>
        <v>0</v>
      </c>
      <c r="BG160" s="146">
        <f>IF(O160="zákl. přenesená",K160,0)</f>
        <v>0</v>
      </c>
      <c r="BH160" s="146">
        <f>IF(O160="sníž. přenesená",K160,0)</f>
        <v>0</v>
      </c>
      <c r="BI160" s="146">
        <f>IF(O160="nulová",K160,0)</f>
        <v>0</v>
      </c>
      <c r="BJ160" s="15" t="s">
        <v>90</v>
      </c>
      <c r="BK160" s="146">
        <f>ROUND(P160*H160,2)</f>
        <v>0</v>
      </c>
      <c r="BL160" s="15" t="s">
        <v>207</v>
      </c>
      <c r="BM160" s="259" t="s">
        <v>673</v>
      </c>
    </row>
    <row r="161" s="2" customFormat="1" ht="16.5" customHeight="1">
      <c r="A161" s="40"/>
      <c r="B161" s="41"/>
      <c r="C161" s="260" t="s">
        <v>279</v>
      </c>
      <c r="D161" s="260" t="s">
        <v>175</v>
      </c>
      <c r="E161" s="261" t="s">
        <v>674</v>
      </c>
      <c r="F161" s="262" t="s">
        <v>675</v>
      </c>
      <c r="G161" s="263" t="s">
        <v>155</v>
      </c>
      <c r="H161" s="264">
        <v>1</v>
      </c>
      <c r="I161" s="265"/>
      <c r="J161" s="266"/>
      <c r="K161" s="267">
        <f>ROUND(P161*H161,2)</f>
        <v>0</v>
      </c>
      <c r="L161" s="262" t="s">
        <v>1</v>
      </c>
      <c r="M161" s="268"/>
      <c r="N161" s="269" t="s">
        <v>1</v>
      </c>
      <c r="O161" s="255" t="s">
        <v>45</v>
      </c>
      <c r="P161" s="256">
        <f>I161+J161</f>
        <v>0</v>
      </c>
      <c r="Q161" s="256">
        <f>ROUND(I161*H161,2)</f>
        <v>0</v>
      </c>
      <c r="R161" s="256">
        <f>ROUND(J161*H161,2)</f>
        <v>0</v>
      </c>
      <c r="S161" s="93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40"/>
      <c r="Z161" s="40"/>
      <c r="AA161" s="40"/>
      <c r="AB161" s="40"/>
      <c r="AC161" s="40"/>
      <c r="AD161" s="40"/>
      <c r="AE161" s="40"/>
      <c r="AR161" s="259" t="s">
        <v>212</v>
      </c>
      <c r="AT161" s="259" t="s">
        <v>175</v>
      </c>
      <c r="AU161" s="259" t="s">
        <v>92</v>
      </c>
      <c r="AY161" s="15" t="s">
        <v>149</v>
      </c>
      <c r="BE161" s="146">
        <f>IF(O161="základní",K161,0)</f>
        <v>0</v>
      </c>
      <c r="BF161" s="146">
        <f>IF(O161="snížená",K161,0)</f>
        <v>0</v>
      </c>
      <c r="BG161" s="146">
        <f>IF(O161="zákl. přenesená",K161,0)</f>
        <v>0</v>
      </c>
      <c r="BH161" s="146">
        <f>IF(O161="sníž. přenesená",K161,0)</f>
        <v>0</v>
      </c>
      <c r="BI161" s="146">
        <f>IF(O161="nulová",K161,0)</f>
        <v>0</v>
      </c>
      <c r="BJ161" s="15" t="s">
        <v>90</v>
      </c>
      <c r="BK161" s="146">
        <f>ROUND(P161*H161,2)</f>
        <v>0</v>
      </c>
      <c r="BL161" s="15" t="s">
        <v>207</v>
      </c>
      <c r="BM161" s="259" t="s">
        <v>676</v>
      </c>
    </row>
    <row r="162" s="2" customFormat="1" ht="16.5" customHeight="1">
      <c r="A162" s="40"/>
      <c r="B162" s="41"/>
      <c r="C162" s="260" t="s">
        <v>283</v>
      </c>
      <c r="D162" s="260" t="s">
        <v>175</v>
      </c>
      <c r="E162" s="261" t="s">
        <v>677</v>
      </c>
      <c r="F162" s="262" t="s">
        <v>678</v>
      </c>
      <c r="G162" s="263" t="s">
        <v>155</v>
      </c>
      <c r="H162" s="264">
        <v>1</v>
      </c>
      <c r="I162" s="265"/>
      <c r="J162" s="266"/>
      <c r="K162" s="267">
        <f>ROUND(P162*H162,2)</f>
        <v>0</v>
      </c>
      <c r="L162" s="262" t="s">
        <v>1</v>
      </c>
      <c r="M162" s="268"/>
      <c r="N162" s="269" t="s">
        <v>1</v>
      </c>
      <c r="O162" s="255" t="s">
        <v>45</v>
      </c>
      <c r="P162" s="256">
        <f>I162+J162</f>
        <v>0</v>
      </c>
      <c r="Q162" s="256">
        <f>ROUND(I162*H162,2)</f>
        <v>0</v>
      </c>
      <c r="R162" s="256">
        <f>ROUND(J162*H162,2)</f>
        <v>0</v>
      </c>
      <c r="S162" s="93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40"/>
      <c r="Z162" s="40"/>
      <c r="AA162" s="40"/>
      <c r="AB162" s="40"/>
      <c r="AC162" s="40"/>
      <c r="AD162" s="40"/>
      <c r="AE162" s="40"/>
      <c r="AR162" s="259" t="s">
        <v>212</v>
      </c>
      <c r="AT162" s="259" t="s">
        <v>175</v>
      </c>
      <c r="AU162" s="259" t="s">
        <v>92</v>
      </c>
      <c r="AY162" s="15" t="s">
        <v>149</v>
      </c>
      <c r="BE162" s="146">
        <f>IF(O162="základní",K162,0)</f>
        <v>0</v>
      </c>
      <c r="BF162" s="146">
        <f>IF(O162="snížená",K162,0)</f>
        <v>0</v>
      </c>
      <c r="BG162" s="146">
        <f>IF(O162="zákl. přenesená",K162,0)</f>
        <v>0</v>
      </c>
      <c r="BH162" s="146">
        <f>IF(O162="sníž. přenesená",K162,0)</f>
        <v>0</v>
      </c>
      <c r="BI162" s="146">
        <f>IF(O162="nulová",K162,0)</f>
        <v>0</v>
      </c>
      <c r="BJ162" s="15" t="s">
        <v>90</v>
      </c>
      <c r="BK162" s="146">
        <f>ROUND(P162*H162,2)</f>
        <v>0</v>
      </c>
      <c r="BL162" s="15" t="s">
        <v>207</v>
      </c>
      <c r="BM162" s="259" t="s">
        <v>679</v>
      </c>
    </row>
    <row r="163" s="2" customFormat="1">
      <c r="A163" s="40"/>
      <c r="B163" s="41"/>
      <c r="C163" s="260" t="s">
        <v>212</v>
      </c>
      <c r="D163" s="260" t="s">
        <v>175</v>
      </c>
      <c r="E163" s="261" t="s">
        <v>680</v>
      </c>
      <c r="F163" s="262" t="s">
        <v>681</v>
      </c>
      <c r="G163" s="263" t="s">
        <v>155</v>
      </c>
      <c r="H163" s="264">
        <v>1</v>
      </c>
      <c r="I163" s="265"/>
      <c r="J163" s="266"/>
      <c r="K163" s="267">
        <f>ROUND(P163*H163,2)</f>
        <v>0</v>
      </c>
      <c r="L163" s="262" t="s">
        <v>1</v>
      </c>
      <c r="M163" s="268"/>
      <c r="N163" s="269" t="s">
        <v>1</v>
      </c>
      <c r="O163" s="255" t="s">
        <v>45</v>
      </c>
      <c r="P163" s="256">
        <f>I163+J163</f>
        <v>0</v>
      </c>
      <c r="Q163" s="256">
        <f>ROUND(I163*H163,2)</f>
        <v>0</v>
      </c>
      <c r="R163" s="256">
        <f>ROUND(J163*H163,2)</f>
        <v>0</v>
      </c>
      <c r="S163" s="93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40"/>
      <c r="Z163" s="40"/>
      <c r="AA163" s="40"/>
      <c r="AB163" s="40"/>
      <c r="AC163" s="40"/>
      <c r="AD163" s="40"/>
      <c r="AE163" s="40"/>
      <c r="AR163" s="259" t="s">
        <v>212</v>
      </c>
      <c r="AT163" s="259" t="s">
        <v>175</v>
      </c>
      <c r="AU163" s="259" t="s">
        <v>92</v>
      </c>
      <c r="AY163" s="15" t="s">
        <v>149</v>
      </c>
      <c r="BE163" s="146">
        <f>IF(O163="základní",K163,0)</f>
        <v>0</v>
      </c>
      <c r="BF163" s="146">
        <f>IF(O163="snížená",K163,0)</f>
        <v>0</v>
      </c>
      <c r="BG163" s="146">
        <f>IF(O163="zákl. přenesená",K163,0)</f>
        <v>0</v>
      </c>
      <c r="BH163" s="146">
        <f>IF(O163="sníž. přenesená",K163,0)</f>
        <v>0</v>
      </c>
      <c r="BI163" s="146">
        <f>IF(O163="nulová",K163,0)</f>
        <v>0</v>
      </c>
      <c r="BJ163" s="15" t="s">
        <v>90</v>
      </c>
      <c r="BK163" s="146">
        <f>ROUND(P163*H163,2)</f>
        <v>0</v>
      </c>
      <c r="BL163" s="15" t="s">
        <v>207</v>
      </c>
      <c r="BM163" s="259" t="s">
        <v>682</v>
      </c>
    </row>
    <row r="164" s="2" customFormat="1">
      <c r="A164" s="40"/>
      <c r="B164" s="41"/>
      <c r="C164" s="247" t="s">
        <v>290</v>
      </c>
      <c r="D164" s="247" t="s">
        <v>152</v>
      </c>
      <c r="E164" s="248" t="s">
        <v>683</v>
      </c>
      <c r="F164" s="249" t="s">
        <v>684</v>
      </c>
      <c r="G164" s="250" t="s">
        <v>155</v>
      </c>
      <c r="H164" s="251">
        <v>2</v>
      </c>
      <c r="I164" s="252"/>
      <c r="J164" s="252"/>
      <c r="K164" s="253">
        <f>ROUND(P164*H164,2)</f>
        <v>0</v>
      </c>
      <c r="L164" s="249" t="s">
        <v>156</v>
      </c>
      <c r="M164" s="43"/>
      <c r="N164" s="254" t="s">
        <v>1</v>
      </c>
      <c r="O164" s="255" t="s">
        <v>45</v>
      </c>
      <c r="P164" s="256">
        <f>I164+J164</f>
        <v>0</v>
      </c>
      <c r="Q164" s="256">
        <f>ROUND(I164*H164,2)</f>
        <v>0</v>
      </c>
      <c r="R164" s="256">
        <f>ROUND(J164*H164,2)</f>
        <v>0</v>
      </c>
      <c r="S164" s="93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40"/>
      <c r="Z164" s="40"/>
      <c r="AA164" s="40"/>
      <c r="AB164" s="40"/>
      <c r="AC164" s="40"/>
      <c r="AD164" s="40"/>
      <c r="AE164" s="40"/>
      <c r="AR164" s="259" t="s">
        <v>207</v>
      </c>
      <c r="AT164" s="259" t="s">
        <v>152</v>
      </c>
      <c r="AU164" s="259" t="s">
        <v>92</v>
      </c>
      <c r="AY164" s="15" t="s">
        <v>149</v>
      </c>
      <c r="BE164" s="146">
        <f>IF(O164="základní",K164,0)</f>
        <v>0</v>
      </c>
      <c r="BF164" s="146">
        <f>IF(O164="snížená",K164,0)</f>
        <v>0</v>
      </c>
      <c r="BG164" s="146">
        <f>IF(O164="zákl. přenesená",K164,0)</f>
        <v>0</v>
      </c>
      <c r="BH164" s="146">
        <f>IF(O164="sníž. přenesená",K164,0)</f>
        <v>0</v>
      </c>
      <c r="BI164" s="146">
        <f>IF(O164="nulová",K164,0)</f>
        <v>0</v>
      </c>
      <c r="BJ164" s="15" t="s">
        <v>90</v>
      </c>
      <c r="BK164" s="146">
        <f>ROUND(P164*H164,2)</f>
        <v>0</v>
      </c>
      <c r="BL164" s="15" t="s">
        <v>207</v>
      </c>
      <c r="BM164" s="259" t="s">
        <v>685</v>
      </c>
    </row>
    <row r="165" s="2" customFormat="1" ht="16.5" customHeight="1">
      <c r="A165" s="40"/>
      <c r="B165" s="41"/>
      <c r="C165" s="260" t="s">
        <v>294</v>
      </c>
      <c r="D165" s="260" t="s">
        <v>175</v>
      </c>
      <c r="E165" s="261" t="s">
        <v>686</v>
      </c>
      <c r="F165" s="262" t="s">
        <v>687</v>
      </c>
      <c r="G165" s="263" t="s">
        <v>155</v>
      </c>
      <c r="H165" s="264">
        <v>2</v>
      </c>
      <c r="I165" s="265"/>
      <c r="J165" s="266"/>
      <c r="K165" s="267">
        <f>ROUND(P165*H165,2)</f>
        <v>0</v>
      </c>
      <c r="L165" s="262" t="s">
        <v>1</v>
      </c>
      <c r="M165" s="268"/>
      <c r="N165" s="269" t="s">
        <v>1</v>
      </c>
      <c r="O165" s="255" t="s">
        <v>45</v>
      </c>
      <c r="P165" s="256">
        <f>I165+J165</f>
        <v>0</v>
      </c>
      <c r="Q165" s="256">
        <f>ROUND(I165*H165,2)</f>
        <v>0</v>
      </c>
      <c r="R165" s="256">
        <f>ROUND(J165*H165,2)</f>
        <v>0</v>
      </c>
      <c r="S165" s="93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40"/>
      <c r="Z165" s="40"/>
      <c r="AA165" s="40"/>
      <c r="AB165" s="40"/>
      <c r="AC165" s="40"/>
      <c r="AD165" s="40"/>
      <c r="AE165" s="40"/>
      <c r="AR165" s="259" t="s">
        <v>212</v>
      </c>
      <c r="AT165" s="259" t="s">
        <v>175</v>
      </c>
      <c r="AU165" s="259" t="s">
        <v>92</v>
      </c>
      <c r="AY165" s="15" t="s">
        <v>149</v>
      </c>
      <c r="BE165" s="146">
        <f>IF(O165="základní",K165,0)</f>
        <v>0</v>
      </c>
      <c r="BF165" s="146">
        <f>IF(O165="snížená",K165,0)</f>
        <v>0</v>
      </c>
      <c r="BG165" s="146">
        <f>IF(O165="zákl. přenesená",K165,0)</f>
        <v>0</v>
      </c>
      <c r="BH165" s="146">
        <f>IF(O165="sníž. přenesená",K165,0)</f>
        <v>0</v>
      </c>
      <c r="BI165" s="146">
        <f>IF(O165="nulová",K165,0)</f>
        <v>0</v>
      </c>
      <c r="BJ165" s="15" t="s">
        <v>90</v>
      </c>
      <c r="BK165" s="146">
        <f>ROUND(P165*H165,2)</f>
        <v>0</v>
      </c>
      <c r="BL165" s="15" t="s">
        <v>207</v>
      </c>
      <c r="BM165" s="259" t="s">
        <v>688</v>
      </c>
    </row>
    <row r="166" s="2" customFormat="1" ht="16.5" customHeight="1">
      <c r="A166" s="40"/>
      <c r="B166" s="41"/>
      <c r="C166" s="260" t="s">
        <v>298</v>
      </c>
      <c r="D166" s="260" t="s">
        <v>175</v>
      </c>
      <c r="E166" s="261" t="s">
        <v>689</v>
      </c>
      <c r="F166" s="262" t="s">
        <v>690</v>
      </c>
      <c r="G166" s="263" t="s">
        <v>155</v>
      </c>
      <c r="H166" s="264">
        <v>2</v>
      </c>
      <c r="I166" s="265"/>
      <c r="J166" s="266"/>
      <c r="K166" s="267">
        <f>ROUND(P166*H166,2)</f>
        <v>0</v>
      </c>
      <c r="L166" s="262" t="s">
        <v>1</v>
      </c>
      <c r="M166" s="268"/>
      <c r="N166" s="269" t="s">
        <v>1</v>
      </c>
      <c r="O166" s="255" t="s">
        <v>45</v>
      </c>
      <c r="P166" s="256">
        <f>I166+J166</f>
        <v>0</v>
      </c>
      <c r="Q166" s="256">
        <f>ROUND(I166*H166,2)</f>
        <v>0</v>
      </c>
      <c r="R166" s="256">
        <f>ROUND(J166*H166,2)</f>
        <v>0</v>
      </c>
      <c r="S166" s="93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Y166" s="40"/>
      <c r="Z166" s="40"/>
      <c r="AA166" s="40"/>
      <c r="AB166" s="40"/>
      <c r="AC166" s="40"/>
      <c r="AD166" s="40"/>
      <c r="AE166" s="40"/>
      <c r="AR166" s="259" t="s">
        <v>212</v>
      </c>
      <c r="AT166" s="259" t="s">
        <v>175</v>
      </c>
      <c r="AU166" s="259" t="s">
        <v>92</v>
      </c>
      <c r="AY166" s="15" t="s">
        <v>149</v>
      </c>
      <c r="BE166" s="146">
        <f>IF(O166="základní",K166,0)</f>
        <v>0</v>
      </c>
      <c r="BF166" s="146">
        <f>IF(O166="snížená",K166,0)</f>
        <v>0</v>
      </c>
      <c r="BG166" s="146">
        <f>IF(O166="zákl. přenesená",K166,0)</f>
        <v>0</v>
      </c>
      <c r="BH166" s="146">
        <f>IF(O166="sníž. přenesená",K166,0)</f>
        <v>0</v>
      </c>
      <c r="BI166" s="146">
        <f>IF(O166="nulová",K166,0)</f>
        <v>0</v>
      </c>
      <c r="BJ166" s="15" t="s">
        <v>90</v>
      </c>
      <c r="BK166" s="146">
        <f>ROUND(P166*H166,2)</f>
        <v>0</v>
      </c>
      <c r="BL166" s="15" t="s">
        <v>207</v>
      </c>
      <c r="BM166" s="259" t="s">
        <v>691</v>
      </c>
    </row>
    <row r="167" s="2" customFormat="1" ht="16.5" customHeight="1">
      <c r="A167" s="40"/>
      <c r="B167" s="41"/>
      <c r="C167" s="260" t="s">
        <v>302</v>
      </c>
      <c r="D167" s="260" t="s">
        <v>175</v>
      </c>
      <c r="E167" s="261" t="s">
        <v>692</v>
      </c>
      <c r="F167" s="262" t="s">
        <v>693</v>
      </c>
      <c r="G167" s="263" t="s">
        <v>155</v>
      </c>
      <c r="H167" s="264">
        <v>1</v>
      </c>
      <c r="I167" s="265"/>
      <c r="J167" s="266"/>
      <c r="K167" s="267">
        <f>ROUND(P167*H167,2)</f>
        <v>0</v>
      </c>
      <c r="L167" s="262" t="s">
        <v>1</v>
      </c>
      <c r="M167" s="268"/>
      <c r="N167" s="269" t="s">
        <v>1</v>
      </c>
      <c r="O167" s="255" t="s">
        <v>45</v>
      </c>
      <c r="P167" s="256">
        <f>I167+J167</f>
        <v>0</v>
      </c>
      <c r="Q167" s="256">
        <f>ROUND(I167*H167,2)</f>
        <v>0</v>
      </c>
      <c r="R167" s="256">
        <f>ROUND(J167*H167,2)</f>
        <v>0</v>
      </c>
      <c r="S167" s="93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40"/>
      <c r="Z167" s="40"/>
      <c r="AA167" s="40"/>
      <c r="AB167" s="40"/>
      <c r="AC167" s="40"/>
      <c r="AD167" s="40"/>
      <c r="AE167" s="40"/>
      <c r="AR167" s="259" t="s">
        <v>212</v>
      </c>
      <c r="AT167" s="259" t="s">
        <v>175</v>
      </c>
      <c r="AU167" s="259" t="s">
        <v>92</v>
      </c>
      <c r="AY167" s="15" t="s">
        <v>149</v>
      </c>
      <c r="BE167" s="146">
        <f>IF(O167="základní",K167,0)</f>
        <v>0</v>
      </c>
      <c r="BF167" s="146">
        <f>IF(O167="snížená",K167,0)</f>
        <v>0</v>
      </c>
      <c r="BG167" s="146">
        <f>IF(O167="zákl. přenesená",K167,0)</f>
        <v>0</v>
      </c>
      <c r="BH167" s="146">
        <f>IF(O167="sníž. přenesená",K167,0)</f>
        <v>0</v>
      </c>
      <c r="BI167" s="146">
        <f>IF(O167="nulová",K167,0)</f>
        <v>0</v>
      </c>
      <c r="BJ167" s="15" t="s">
        <v>90</v>
      </c>
      <c r="BK167" s="146">
        <f>ROUND(P167*H167,2)</f>
        <v>0</v>
      </c>
      <c r="BL167" s="15" t="s">
        <v>207</v>
      </c>
      <c r="BM167" s="259" t="s">
        <v>694</v>
      </c>
    </row>
    <row r="168" s="2" customFormat="1" ht="16.5" customHeight="1">
      <c r="A168" s="40"/>
      <c r="B168" s="41"/>
      <c r="C168" s="260" t="s">
        <v>306</v>
      </c>
      <c r="D168" s="260" t="s">
        <v>175</v>
      </c>
      <c r="E168" s="261" t="s">
        <v>695</v>
      </c>
      <c r="F168" s="262" t="s">
        <v>696</v>
      </c>
      <c r="G168" s="263" t="s">
        <v>155</v>
      </c>
      <c r="H168" s="264">
        <v>1</v>
      </c>
      <c r="I168" s="265"/>
      <c r="J168" s="266"/>
      <c r="K168" s="267">
        <f>ROUND(P168*H168,2)</f>
        <v>0</v>
      </c>
      <c r="L168" s="262" t="s">
        <v>1</v>
      </c>
      <c r="M168" s="268"/>
      <c r="N168" s="269" t="s">
        <v>1</v>
      </c>
      <c r="O168" s="255" t="s">
        <v>45</v>
      </c>
      <c r="P168" s="256">
        <f>I168+J168</f>
        <v>0</v>
      </c>
      <c r="Q168" s="256">
        <f>ROUND(I168*H168,2)</f>
        <v>0</v>
      </c>
      <c r="R168" s="256">
        <f>ROUND(J168*H168,2)</f>
        <v>0</v>
      </c>
      <c r="S168" s="93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40"/>
      <c r="Z168" s="40"/>
      <c r="AA168" s="40"/>
      <c r="AB168" s="40"/>
      <c r="AC168" s="40"/>
      <c r="AD168" s="40"/>
      <c r="AE168" s="40"/>
      <c r="AR168" s="259" t="s">
        <v>212</v>
      </c>
      <c r="AT168" s="259" t="s">
        <v>175</v>
      </c>
      <c r="AU168" s="259" t="s">
        <v>92</v>
      </c>
      <c r="AY168" s="15" t="s">
        <v>149</v>
      </c>
      <c r="BE168" s="146">
        <f>IF(O168="základní",K168,0)</f>
        <v>0</v>
      </c>
      <c r="BF168" s="146">
        <f>IF(O168="snížená",K168,0)</f>
        <v>0</v>
      </c>
      <c r="BG168" s="146">
        <f>IF(O168="zákl. přenesená",K168,0)</f>
        <v>0</v>
      </c>
      <c r="BH168" s="146">
        <f>IF(O168="sníž. přenesená",K168,0)</f>
        <v>0</v>
      </c>
      <c r="BI168" s="146">
        <f>IF(O168="nulová",K168,0)</f>
        <v>0</v>
      </c>
      <c r="BJ168" s="15" t="s">
        <v>90</v>
      </c>
      <c r="BK168" s="146">
        <f>ROUND(P168*H168,2)</f>
        <v>0</v>
      </c>
      <c r="BL168" s="15" t="s">
        <v>207</v>
      </c>
      <c r="BM168" s="259" t="s">
        <v>697</v>
      </c>
    </row>
    <row r="169" s="2" customFormat="1" ht="16.5" customHeight="1">
      <c r="A169" s="40"/>
      <c r="B169" s="41"/>
      <c r="C169" s="260" t="s">
        <v>311</v>
      </c>
      <c r="D169" s="260" t="s">
        <v>175</v>
      </c>
      <c r="E169" s="261" t="s">
        <v>698</v>
      </c>
      <c r="F169" s="262" t="s">
        <v>699</v>
      </c>
      <c r="G169" s="263" t="s">
        <v>155</v>
      </c>
      <c r="H169" s="264">
        <v>1</v>
      </c>
      <c r="I169" s="265"/>
      <c r="J169" s="266"/>
      <c r="K169" s="267">
        <f>ROUND(P169*H169,2)</f>
        <v>0</v>
      </c>
      <c r="L169" s="262" t="s">
        <v>1</v>
      </c>
      <c r="M169" s="268"/>
      <c r="N169" s="269" t="s">
        <v>1</v>
      </c>
      <c r="O169" s="255" t="s">
        <v>45</v>
      </c>
      <c r="P169" s="256">
        <f>I169+J169</f>
        <v>0</v>
      </c>
      <c r="Q169" s="256">
        <f>ROUND(I169*H169,2)</f>
        <v>0</v>
      </c>
      <c r="R169" s="256">
        <f>ROUND(J169*H169,2)</f>
        <v>0</v>
      </c>
      <c r="S169" s="93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40"/>
      <c r="Z169" s="40"/>
      <c r="AA169" s="40"/>
      <c r="AB169" s="40"/>
      <c r="AC169" s="40"/>
      <c r="AD169" s="40"/>
      <c r="AE169" s="40"/>
      <c r="AR169" s="259" t="s">
        <v>212</v>
      </c>
      <c r="AT169" s="259" t="s">
        <v>175</v>
      </c>
      <c r="AU169" s="259" t="s">
        <v>92</v>
      </c>
      <c r="AY169" s="15" t="s">
        <v>149</v>
      </c>
      <c r="BE169" s="146">
        <f>IF(O169="základní",K169,0)</f>
        <v>0</v>
      </c>
      <c r="BF169" s="146">
        <f>IF(O169="snížená",K169,0)</f>
        <v>0</v>
      </c>
      <c r="BG169" s="146">
        <f>IF(O169="zákl. přenesená",K169,0)</f>
        <v>0</v>
      </c>
      <c r="BH169" s="146">
        <f>IF(O169="sníž. přenesená",K169,0)</f>
        <v>0</v>
      </c>
      <c r="BI169" s="146">
        <f>IF(O169="nulová",K169,0)</f>
        <v>0</v>
      </c>
      <c r="BJ169" s="15" t="s">
        <v>90</v>
      </c>
      <c r="BK169" s="146">
        <f>ROUND(P169*H169,2)</f>
        <v>0</v>
      </c>
      <c r="BL169" s="15" t="s">
        <v>207</v>
      </c>
      <c r="BM169" s="259" t="s">
        <v>700</v>
      </c>
    </row>
    <row r="170" s="2" customFormat="1" ht="16.5" customHeight="1">
      <c r="A170" s="40"/>
      <c r="B170" s="41"/>
      <c r="C170" s="260" t="s">
        <v>316</v>
      </c>
      <c r="D170" s="260" t="s">
        <v>175</v>
      </c>
      <c r="E170" s="261" t="s">
        <v>701</v>
      </c>
      <c r="F170" s="262" t="s">
        <v>702</v>
      </c>
      <c r="G170" s="263" t="s">
        <v>155</v>
      </c>
      <c r="H170" s="264">
        <v>1</v>
      </c>
      <c r="I170" s="265"/>
      <c r="J170" s="266"/>
      <c r="K170" s="267">
        <f>ROUND(P170*H170,2)</f>
        <v>0</v>
      </c>
      <c r="L170" s="262" t="s">
        <v>1</v>
      </c>
      <c r="M170" s="268"/>
      <c r="N170" s="269" t="s">
        <v>1</v>
      </c>
      <c r="O170" s="255" t="s">
        <v>45</v>
      </c>
      <c r="P170" s="256">
        <f>I170+J170</f>
        <v>0</v>
      </c>
      <c r="Q170" s="256">
        <f>ROUND(I170*H170,2)</f>
        <v>0</v>
      </c>
      <c r="R170" s="256">
        <f>ROUND(J170*H170,2)</f>
        <v>0</v>
      </c>
      <c r="S170" s="93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Y170" s="40"/>
      <c r="Z170" s="40"/>
      <c r="AA170" s="40"/>
      <c r="AB170" s="40"/>
      <c r="AC170" s="40"/>
      <c r="AD170" s="40"/>
      <c r="AE170" s="40"/>
      <c r="AR170" s="259" t="s">
        <v>212</v>
      </c>
      <c r="AT170" s="259" t="s">
        <v>175</v>
      </c>
      <c r="AU170" s="259" t="s">
        <v>92</v>
      </c>
      <c r="AY170" s="15" t="s">
        <v>149</v>
      </c>
      <c r="BE170" s="146">
        <f>IF(O170="základní",K170,0)</f>
        <v>0</v>
      </c>
      <c r="BF170" s="146">
        <f>IF(O170="snížená",K170,0)</f>
        <v>0</v>
      </c>
      <c r="BG170" s="146">
        <f>IF(O170="zákl. přenesená",K170,0)</f>
        <v>0</v>
      </c>
      <c r="BH170" s="146">
        <f>IF(O170="sníž. přenesená",K170,0)</f>
        <v>0</v>
      </c>
      <c r="BI170" s="146">
        <f>IF(O170="nulová",K170,0)</f>
        <v>0</v>
      </c>
      <c r="BJ170" s="15" t="s">
        <v>90</v>
      </c>
      <c r="BK170" s="146">
        <f>ROUND(P170*H170,2)</f>
        <v>0</v>
      </c>
      <c r="BL170" s="15" t="s">
        <v>207</v>
      </c>
      <c r="BM170" s="259" t="s">
        <v>703</v>
      </c>
    </row>
    <row r="171" s="2" customFormat="1" ht="16.5" customHeight="1">
      <c r="A171" s="40"/>
      <c r="B171" s="41"/>
      <c r="C171" s="260" t="s">
        <v>320</v>
      </c>
      <c r="D171" s="260" t="s">
        <v>175</v>
      </c>
      <c r="E171" s="261" t="s">
        <v>704</v>
      </c>
      <c r="F171" s="262" t="s">
        <v>705</v>
      </c>
      <c r="G171" s="263" t="s">
        <v>155</v>
      </c>
      <c r="H171" s="264">
        <v>1</v>
      </c>
      <c r="I171" s="265"/>
      <c r="J171" s="266"/>
      <c r="K171" s="267">
        <f>ROUND(P171*H171,2)</f>
        <v>0</v>
      </c>
      <c r="L171" s="262" t="s">
        <v>1</v>
      </c>
      <c r="M171" s="268"/>
      <c r="N171" s="269" t="s">
        <v>1</v>
      </c>
      <c r="O171" s="255" t="s">
        <v>45</v>
      </c>
      <c r="P171" s="256">
        <f>I171+J171</f>
        <v>0</v>
      </c>
      <c r="Q171" s="256">
        <f>ROUND(I171*H171,2)</f>
        <v>0</v>
      </c>
      <c r="R171" s="256">
        <f>ROUND(J171*H171,2)</f>
        <v>0</v>
      </c>
      <c r="S171" s="93"/>
      <c r="T171" s="257">
        <f>S171*H171</f>
        <v>0</v>
      </c>
      <c r="U171" s="257">
        <v>0</v>
      </c>
      <c r="V171" s="257">
        <f>U171*H171</f>
        <v>0</v>
      </c>
      <c r="W171" s="257">
        <v>0</v>
      </c>
      <c r="X171" s="258">
        <f>W171*H171</f>
        <v>0</v>
      </c>
      <c r="Y171" s="40"/>
      <c r="Z171" s="40"/>
      <c r="AA171" s="40"/>
      <c r="AB171" s="40"/>
      <c r="AC171" s="40"/>
      <c r="AD171" s="40"/>
      <c r="AE171" s="40"/>
      <c r="AR171" s="259" t="s">
        <v>212</v>
      </c>
      <c r="AT171" s="259" t="s">
        <v>175</v>
      </c>
      <c r="AU171" s="259" t="s">
        <v>92</v>
      </c>
      <c r="AY171" s="15" t="s">
        <v>149</v>
      </c>
      <c r="BE171" s="146">
        <f>IF(O171="základní",K171,0)</f>
        <v>0</v>
      </c>
      <c r="BF171" s="146">
        <f>IF(O171="snížená",K171,0)</f>
        <v>0</v>
      </c>
      <c r="BG171" s="146">
        <f>IF(O171="zákl. přenesená",K171,0)</f>
        <v>0</v>
      </c>
      <c r="BH171" s="146">
        <f>IF(O171="sníž. přenesená",K171,0)</f>
        <v>0</v>
      </c>
      <c r="BI171" s="146">
        <f>IF(O171="nulová",K171,0)</f>
        <v>0</v>
      </c>
      <c r="BJ171" s="15" t="s">
        <v>90</v>
      </c>
      <c r="BK171" s="146">
        <f>ROUND(P171*H171,2)</f>
        <v>0</v>
      </c>
      <c r="BL171" s="15" t="s">
        <v>207</v>
      </c>
      <c r="BM171" s="259" t="s">
        <v>706</v>
      </c>
    </row>
    <row r="172" s="2" customFormat="1" ht="16.5" customHeight="1">
      <c r="A172" s="40"/>
      <c r="B172" s="41"/>
      <c r="C172" s="260" t="s">
        <v>324</v>
      </c>
      <c r="D172" s="260" t="s">
        <v>175</v>
      </c>
      <c r="E172" s="261" t="s">
        <v>707</v>
      </c>
      <c r="F172" s="262" t="s">
        <v>708</v>
      </c>
      <c r="G172" s="263" t="s">
        <v>155</v>
      </c>
      <c r="H172" s="264">
        <v>4</v>
      </c>
      <c r="I172" s="265"/>
      <c r="J172" s="266"/>
      <c r="K172" s="267">
        <f>ROUND(P172*H172,2)</f>
        <v>0</v>
      </c>
      <c r="L172" s="262" t="s">
        <v>1</v>
      </c>
      <c r="M172" s="268"/>
      <c r="N172" s="269" t="s">
        <v>1</v>
      </c>
      <c r="O172" s="255" t="s">
        <v>45</v>
      </c>
      <c r="P172" s="256">
        <f>I172+J172</f>
        <v>0</v>
      </c>
      <c r="Q172" s="256">
        <f>ROUND(I172*H172,2)</f>
        <v>0</v>
      </c>
      <c r="R172" s="256">
        <f>ROUND(J172*H172,2)</f>
        <v>0</v>
      </c>
      <c r="S172" s="93"/>
      <c r="T172" s="257">
        <f>S172*H172</f>
        <v>0</v>
      </c>
      <c r="U172" s="257">
        <v>0</v>
      </c>
      <c r="V172" s="257">
        <f>U172*H172</f>
        <v>0</v>
      </c>
      <c r="W172" s="257">
        <v>0</v>
      </c>
      <c r="X172" s="258">
        <f>W172*H172</f>
        <v>0</v>
      </c>
      <c r="Y172" s="40"/>
      <c r="Z172" s="40"/>
      <c r="AA172" s="40"/>
      <c r="AB172" s="40"/>
      <c r="AC172" s="40"/>
      <c r="AD172" s="40"/>
      <c r="AE172" s="40"/>
      <c r="AR172" s="259" t="s">
        <v>212</v>
      </c>
      <c r="AT172" s="259" t="s">
        <v>175</v>
      </c>
      <c r="AU172" s="259" t="s">
        <v>92</v>
      </c>
      <c r="AY172" s="15" t="s">
        <v>149</v>
      </c>
      <c r="BE172" s="146">
        <f>IF(O172="základní",K172,0)</f>
        <v>0</v>
      </c>
      <c r="BF172" s="146">
        <f>IF(O172="snížená",K172,0)</f>
        <v>0</v>
      </c>
      <c r="BG172" s="146">
        <f>IF(O172="zákl. přenesená",K172,0)</f>
        <v>0</v>
      </c>
      <c r="BH172" s="146">
        <f>IF(O172="sníž. přenesená",K172,0)</f>
        <v>0</v>
      </c>
      <c r="BI172" s="146">
        <f>IF(O172="nulová",K172,0)</f>
        <v>0</v>
      </c>
      <c r="BJ172" s="15" t="s">
        <v>90</v>
      </c>
      <c r="BK172" s="146">
        <f>ROUND(P172*H172,2)</f>
        <v>0</v>
      </c>
      <c r="BL172" s="15" t="s">
        <v>207</v>
      </c>
      <c r="BM172" s="259" t="s">
        <v>709</v>
      </c>
    </row>
    <row r="173" s="2" customFormat="1" ht="16.5" customHeight="1">
      <c r="A173" s="40"/>
      <c r="B173" s="41"/>
      <c r="C173" s="260" t="s">
        <v>329</v>
      </c>
      <c r="D173" s="260" t="s">
        <v>175</v>
      </c>
      <c r="E173" s="261" t="s">
        <v>710</v>
      </c>
      <c r="F173" s="262" t="s">
        <v>711</v>
      </c>
      <c r="G173" s="263" t="s">
        <v>155</v>
      </c>
      <c r="H173" s="264">
        <v>1</v>
      </c>
      <c r="I173" s="265"/>
      <c r="J173" s="266"/>
      <c r="K173" s="267">
        <f>ROUND(P173*H173,2)</f>
        <v>0</v>
      </c>
      <c r="L173" s="262" t="s">
        <v>1</v>
      </c>
      <c r="M173" s="268"/>
      <c r="N173" s="269" t="s">
        <v>1</v>
      </c>
      <c r="O173" s="255" t="s">
        <v>45</v>
      </c>
      <c r="P173" s="256">
        <f>I173+J173</f>
        <v>0</v>
      </c>
      <c r="Q173" s="256">
        <f>ROUND(I173*H173,2)</f>
        <v>0</v>
      </c>
      <c r="R173" s="256">
        <f>ROUND(J173*H173,2)</f>
        <v>0</v>
      </c>
      <c r="S173" s="93"/>
      <c r="T173" s="257">
        <f>S173*H173</f>
        <v>0</v>
      </c>
      <c r="U173" s="257">
        <v>0</v>
      </c>
      <c r="V173" s="257">
        <f>U173*H173</f>
        <v>0</v>
      </c>
      <c r="W173" s="257">
        <v>0</v>
      </c>
      <c r="X173" s="258">
        <f>W173*H173</f>
        <v>0</v>
      </c>
      <c r="Y173" s="40"/>
      <c r="Z173" s="40"/>
      <c r="AA173" s="40"/>
      <c r="AB173" s="40"/>
      <c r="AC173" s="40"/>
      <c r="AD173" s="40"/>
      <c r="AE173" s="40"/>
      <c r="AR173" s="259" t="s">
        <v>212</v>
      </c>
      <c r="AT173" s="259" t="s">
        <v>175</v>
      </c>
      <c r="AU173" s="259" t="s">
        <v>92</v>
      </c>
      <c r="AY173" s="15" t="s">
        <v>149</v>
      </c>
      <c r="BE173" s="146">
        <f>IF(O173="základní",K173,0)</f>
        <v>0</v>
      </c>
      <c r="BF173" s="146">
        <f>IF(O173="snížená",K173,0)</f>
        <v>0</v>
      </c>
      <c r="BG173" s="146">
        <f>IF(O173="zákl. přenesená",K173,0)</f>
        <v>0</v>
      </c>
      <c r="BH173" s="146">
        <f>IF(O173="sníž. přenesená",K173,0)</f>
        <v>0</v>
      </c>
      <c r="BI173" s="146">
        <f>IF(O173="nulová",K173,0)</f>
        <v>0</v>
      </c>
      <c r="BJ173" s="15" t="s">
        <v>90</v>
      </c>
      <c r="BK173" s="146">
        <f>ROUND(P173*H173,2)</f>
        <v>0</v>
      </c>
      <c r="BL173" s="15" t="s">
        <v>207</v>
      </c>
      <c r="BM173" s="259" t="s">
        <v>712</v>
      </c>
    </row>
    <row r="174" s="2" customFormat="1" ht="16.5" customHeight="1">
      <c r="A174" s="40"/>
      <c r="B174" s="41"/>
      <c r="C174" s="260" t="s">
        <v>333</v>
      </c>
      <c r="D174" s="260" t="s">
        <v>175</v>
      </c>
      <c r="E174" s="261" t="s">
        <v>713</v>
      </c>
      <c r="F174" s="262" t="s">
        <v>714</v>
      </c>
      <c r="G174" s="263" t="s">
        <v>155</v>
      </c>
      <c r="H174" s="264">
        <v>1</v>
      </c>
      <c r="I174" s="265"/>
      <c r="J174" s="266"/>
      <c r="K174" s="267">
        <f>ROUND(P174*H174,2)</f>
        <v>0</v>
      </c>
      <c r="L174" s="262" t="s">
        <v>1</v>
      </c>
      <c r="M174" s="268"/>
      <c r="N174" s="269" t="s">
        <v>1</v>
      </c>
      <c r="O174" s="255" t="s">
        <v>45</v>
      </c>
      <c r="P174" s="256">
        <f>I174+J174</f>
        <v>0</v>
      </c>
      <c r="Q174" s="256">
        <f>ROUND(I174*H174,2)</f>
        <v>0</v>
      </c>
      <c r="R174" s="256">
        <f>ROUND(J174*H174,2)</f>
        <v>0</v>
      </c>
      <c r="S174" s="93"/>
      <c r="T174" s="257">
        <f>S174*H174</f>
        <v>0</v>
      </c>
      <c r="U174" s="257">
        <v>0</v>
      </c>
      <c r="V174" s="257">
        <f>U174*H174</f>
        <v>0</v>
      </c>
      <c r="W174" s="257">
        <v>0</v>
      </c>
      <c r="X174" s="258">
        <f>W174*H174</f>
        <v>0</v>
      </c>
      <c r="Y174" s="40"/>
      <c r="Z174" s="40"/>
      <c r="AA174" s="40"/>
      <c r="AB174" s="40"/>
      <c r="AC174" s="40"/>
      <c r="AD174" s="40"/>
      <c r="AE174" s="40"/>
      <c r="AR174" s="259" t="s">
        <v>212</v>
      </c>
      <c r="AT174" s="259" t="s">
        <v>175</v>
      </c>
      <c r="AU174" s="259" t="s">
        <v>92</v>
      </c>
      <c r="AY174" s="15" t="s">
        <v>149</v>
      </c>
      <c r="BE174" s="146">
        <f>IF(O174="základní",K174,0)</f>
        <v>0</v>
      </c>
      <c r="BF174" s="146">
        <f>IF(O174="snížená",K174,0)</f>
        <v>0</v>
      </c>
      <c r="BG174" s="146">
        <f>IF(O174="zákl. přenesená",K174,0)</f>
        <v>0</v>
      </c>
      <c r="BH174" s="146">
        <f>IF(O174="sníž. přenesená",K174,0)</f>
        <v>0</v>
      </c>
      <c r="BI174" s="146">
        <f>IF(O174="nulová",K174,0)</f>
        <v>0</v>
      </c>
      <c r="BJ174" s="15" t="s">
        <v>90</v>
      </c>
      <c r="BK174" s="146">
        <f>ROUND(P174*H174,2)</f>
        <v>0</v>
      </c>
      <c r="BL174" s="15" t="s">
        <v>207</v>
      </c>
      <c r="BM174" s="259" t="s">
        <v>715</v>
      </c>
    </row>
    <row r="175" s="2" customFormat="1" ht="16.5" customHeight="1">
      <c r="A175" s="40"/>
      <c r="B175" s="41"/>
      <c r="C175" s="260" t="s">
        <v>338</v>
      </c>
      <c r="D175" s="260" t="s">
        <v>175</v>
      </c>
      <c r="E175" s="261" t="s">
        <v>716</v>
      </c>
      <c r="F175" s="262" t="s">
        <v>717</v>
      </c>
      <c r="G175" s="263" t="s">
        <v>155</v>
      </c>
      <c r="H175" s="264">
        <v>1</v>
      </c>
      <c r="I175" s="265"/>
      <c r="J175" s="266"/>
      <c r="K175" s="267">
        <f>ROUND(P175*H175,2)</f>
        <v>0</v>
      </c>
      <c r="L175" s="262" t="s">
        <v>1</v>
      </c>
      <c r="M175" s="268"/>
      <c r="N175" s="269" t="s">
        <v>1</v>
      </c>
      <c r="O175" s="255" t="s">
        <v>45</v>
      </c>
      <c r="P175" s="256">
        <f>I175+J175</f>
        <v>0</v>
      </c>
      <c r="Q175" s="256">
        <f>ROUND(I175*H175,2)</f>
        <v>0</v>
      </c>
      <c r="R175" s="256">
        <f>ROUND(J175*H175,2)</f>
        <v>0</v>
      </c>
      <c r="S175" s="93"/>
      <c r="T175" s="257">
        <f>S175*H175</f>
        <v>0</v>
      </c>
      <c r="U175" s="257">
        <v>0</v>
      </c>
      <c r="V175" s="257">
        <f>U175*H175</f>
        <v>0</v>
      </c>
      <c r="W175" s="257">
        <v>0</v>
      </c>
      <c r="X175" s="258">
        <f>W175*H175</f>
        <v>0</v>
      </c>
      <c r="Y175" s="40"/>
      <c r="Z175" s="40"/>
      <c r="AA175" s="40"/>
      <c r="AB175" s="40"/>
      <c r="AC175" s="40"/>
      <c r="AD175" s="40"/>
      <c r="AE175" s="40"/>
      <c r="AR175" s="259" t="s">
        <v>212</v>
      </c>
      <c r="AT175" s="259" t="s">
        <v>175</v>
      </c>
      <c r="AU175" s="259" t="s">
        <v>92</v>
      </c>
      <c r="AY175" s="15" t="s">
        <v>149</v>
      </c>
      <c r="BE175" s="146">
        <f>IF(O175="základní",K175,0)</f>
        <v>0</v>
      </c>
      <c r="BF175" s="146">
        <f>IF(O175="snížená",K175,0)</f>
        <v>0</v>
      </c>
      <c r="BG175" s="146">
        <f>IF(O175="zákl. přenesená",K175,0)</f>
        <v>0</v>
      </c>
      <c r="BH175" s="146">
        <f>IF(O175="sníž. přenesená",K175,0)</f>
        <v>0</v>
      </c>
      <c r="BI175" s="146">
        <f>IF(O175="nulová",K175,0)</f>
        <v>0</v>
      </c>
      <c r="BJ175" s="15" t="s">
        <v>90</v>
      </c>
      <c r="BK175" s="146">
        <f>ROUND(P175*H175,2)</f>
        <v>0</v>
      </c>
      <c r="BL175" s="15" t="s">
        <v>207</v>
      </c>
      <c r="BM175" s="259" t="s">
        <v>718</v>
      </c>
    </row>
    <row r="176" s="2" customFormat="1">
      <c r="A176" s="40"/>
      <c r="B176" s="41"/>
      <c r="C176" s="247" t="s">
        <v>342</v>
      </c>
      <c r="D176" s="247" t="s">
        <v>152</v>
      </c>
      <c r="E176" s="248" t="s">
        <v>719</v>
      </c>
      <c r="F176" s="249" t="s">
        <v>720</v>
      </c>
      <c r="G176" s="250" t="s">
        <v>155</v>
      </c>
      <c r="H176" s="251">
        <v>2</v>
      </c>
      <c r="I176" s="252"/>
      <c r="J176" s="252"/>
      <c r="K176" s="253">
        <f>ROUND(P176*H176,2)</f>
        <v>0</v>
      </c>
      <c r="L176" s="249" t="s">
        <v>156</v>
      </c>
      <c r="M176" s="43"/>
      <c r="N176" s="254" t="s">
        <v>1</v>
      </c>
      <c r="O176" s="255" t="s">
        <v>45</v>
      </c>
      <c r="P176" s="256">
        <f>I176+J176</f>
        <v>0</v>
      </c>
      <c r="Q176" s="256">
        <f>ROUND(I176*H176,2)</f>
        <v>0</v>
      </c>
      <c r="R176" s="256">
        <f>ROUND(J176*H176,2)</f>
        <v>0</v>
      </c>
      <c r="S176" s="93"/>
      <c r="T176" s="257">
        <f>S176*H176</f>
        <v>0</v>
      </c>
      <c r="U176" s="257">
        <v>0</v>
      </c>
      <c r="V176" s="257">
        <f>U176*H176</f>
        <v>0</v>
      </c>
      <c r="W176" s="257">
        <v>0</v>
      </c>
      <c r="X176" s="258">
        <f>W176*H176</f>
        <v>0</v>
      </c>
      <c r="Y176" s="40"/>
      <c r="Z176" s="40"/>
      <c r="AA176" s="40"/>
      <c r="AB176" s="40"/>
      <c r="AC176" s="40"/>
      <c r="AD176" s="40"/>
      <c r="AE176" s="40"/>
      <c r="AR176" s="259" t="s">
        <v>207</v>
      </c>
      <c r="AT176" s="259" t="s">
        <v>152</v>
      </c>
      <c r="AU176" s="259" t="s">
        <v>92</v>
      </c>
      <c r="AY176" s="15" t="s">
        <v>149</v>
      </c>
      <c r="BE176" s="146">
        <f>IF(O176="základní",K176,0)</f>
        <v>0</v>
      </c>
      <c r="BF176" s="146">
        <f>IF(O176="snížená",K176,0)</f>
        <v>0</v>
      </c>
      <c r="BG176" s="146">
        <f>IF(O176="zákl. přenesená",K176,0)</f>
        <v>0</v>
      </c>
      <c r="BH176" s="146">
        <f>IF(O176="sníž. přenesená",K176,0)</f>
        <v>0</v>
      </c>
      <c r="BI176" s="146">
        <f>IF(O176="nulová",K176,0)</f>
        <v>0</v>
      </c>
      <c r="BJ176" s="15" t="s">
        <v>90</v>
      </c>
      <c r="BK176" s="146">
        <f>ROUND(P176*H176,2)</f>
        <v>0</v>
      </c>
      <c r="BL176" s="15" t="s">
        <v>207</v>
      </c>
      <c r="BM176" s="259" t="s">
        <v>721</v>
      </c>
    </row>
    <row r="177" s="2" customFormat="1" ht="16.5" customHeight="1">
      <c r="A177" s="40"/>
      <c r="B177" s="41"/>
      <c r="C177" s="260" t="s">
        <v>346</v>
      </c>
      <c r="D177" s="260" t="s">
        <v>175</v>
      </c>
      <c r="E177" s="261" t="s">
        <v>722</v>
      </c>
      <c r="F177" s="262" t="s">
        <v>723</v>
      </c>
      <c r="G177" s="263" t="s">
        <v>155</v>
      </c>
      <c r="H177" s="264">
        <v>1</v>
      </c>
      <c r="I177" s="265"/>
      <c r="J177" s="266"/>
      <c r="K177" s="267">
        <f>ROUND(P177*H177,2)</f>
        <v>0</v>
      </c>
      <c r="L177" s="262" t="s">
        <v>1</v>
      </c>
      <c r="M177" s="268"/>
      <c r="N177" s="269" t="s">
        <v>1</v>
      </c>
      <c r="O177" s="255" t="s">
        <v>45</v>
      </c>
      <c r="P177" s="256">
        <f>I177+J177</f>
        <v>0</v>
      </c>
      <c r="Q177" s="256">
        <f>ROUND(I177*H177,2)</f>
        <v>0</v>
      </c>
      <c r="R177" s="256">
        <f>ROUND(J177*H177,2)</f>
        <v>0</v>
      </c>
      <c r="S177" s="93"/>
      <c r="T177" s="257">
        <f>S177*H177</f>
        <v>0</v>
      </c>
      <c r="U177" s="257">
        <v>0</v>
      </c>
      <c r="V177" s="257">
        <f>U177*H177</f>
        <v>0</v>
      </c>
      <c r="W177" s="257">
        <v>0</v>
      </c>
      <c r="X177" s="258">
        <f>W177*H177</f>
        <v>0</v>
      </c>
      <c r="Y177" s="40"/>
      <c r="Z177" s="40"/>
      <c r="AA177" s="40"/>
      <c r="AB177" s="40"/>
      <c r="AC177" s="40"/>
      <c r="AD177" s="40"/>
      <c r="AE177" s="40"/>
      <c r="AR177" s="259" t="s">
        <v>212</v>
      </c>
      <c r="AT177" s="259" t="s">
        <v>175</v>
      </c>
      <c r="AU177" s="259" t="s">
        <v>92</v>
      </c>
      <c r="AY177" s="15" t="s">
        <v>149</v>
      </c>
      <c r="BE177" s="146">
        <f>IF(O177="základní",K177,0)</f>
        <v>0</v>
      </c>
      <c r="BF177" s="146">
        <f>IF(O177="snížená",K177,0)</f>
        <v>0</v>
      </c>
      <c r="BG177" s="146">
        <f>IF(O177="zákl. přenesená",K177,0)</f>
        <v>0</v>
      </c>
      <c r="BH177" s="146">
        <f>IF(O177="sníž. přenesená",K177,0)</f>
        <v>0</v>
      </c>
      <c r="BI177" s="146">
        <f>IF(O177="nulová",K177,0)</f>
        <v>0</v>
      </c>
      <c r="BJ177" s="15" t="s">
        <v>90</v>
      </c>
      <c r="BK177" s="146">
        <f>ROUND(P177*H177,2)</f>
        <v>0</v>
      </c>
      <c r="BL177" s="15" t="s">
        <v>207</v>
      </c>
      <c r="BM177" s="259" t="s">
        <v>724</v>
      </c>
    </row>
    <row r="178" s="2" customFormat="1" ht="16.5" customHeight="1">
      <c r="A178" s="40"/>
      <c r="B178" s="41"/>
      <c r="C178" s="260" t="s">
        <v>350</v>
      </c>
      <c r="D178" s="260" t="s">
        <v>175</v>
      </c>
      <c r="E178" s="261" t="s">
        <v>725</v>
      </c>
      <c r="F178" s="262" t="s">
        <v>726</v>
      </c>
      <c r="G178" s="263" t="s">
        <v>155</v>
      </c>
      <c r="H178" s="264">
        <v>1</v>
      </c>
      <c r="I178" s="265"/>
      <c r="J178" s="266"/>
      <c r="K178" s="267">
        <f>ROUND(P178*H178,2)</f>
        <v>0</v>
      </c>
      <c r="L178" s="262" t="s">
        <v>1</v>
      </c>
      <c r="M178" s="268"/>
      <c r="N178" s="269" t="s">
        <v>1</v>
      </c>
      <c r="O178" s="255" t="s">
        <v>45</v>
      </c>
      <c r="P178" s="256">
        <f>I178+J178</f>
        <v>0</v>
      </c>
      <c r="Q178" s="256">
        <f>ROUND(I178*H178,2)</f>
        <v>0</v>
      </c>
      <c r="R178" s="256">
        <f>ROUND(J178*H178,2)</f>
        <v>0</v>
      </c>
      <c r="S178" s="93"/>
      <c r="T178" s="257">
        <f>S178*H178</f>
        <v>0</v>
      </c>
      <c r="U178" s="257">
        <v>0</v>
      </c>
      <c r="V178" s="257">
        <f>U178*H178</f>
        <v>0</v>
      </c>
      <c r="W178" s="257">
        <v>0</v>
      </c>
      <c r="X178" s="258">
        <f>W178*H178</f>
        <v>0</v>
      </c>
      <c r="Y178" s="40"/>
      <c r="Z178" s="40"/>
      <c r="AA178" s="40"/>
      <c r="AB178" s="40"/>
      <c r="AC178" s="40"/>
      <c r="AD178" s="40"/>
      <c r="AE178" s="40"/>
      <c r="AR178" s="259" t="s">
        <v>212</v>
      </c>
      <c r="AT178" s="259" t="s">
        <v>175</v>
      </c>
      <c r="AU178" s="259" t="s">
        <v>92</v>
      </c>
      <c r="AY178" s="15" t="s">
        <v>149</v>
      </c>
      <c r="BE178" s="146">
        <f>IF(O178="základní",K178,0)</f>
        <v>0</v>
      </c>
      <c r="BF178" s="146">
        <f>IF(O178="snížená",K178,0)</f>
        <v>0</v>
      </c>
      <c r="BG178" s="146">
        <f>IF(O178="zákl. přenesená",K178,0)</f>
        <v>0</v>
      </c>
      <c r="BH178" s="146">
        <f>IF(O178="sníž. přenesená",K178,0)</f>
        <v>0</v>
      </c>
      <c r="BI178" s="146">
        <f>IF(O178="nulová",K178,0)</f>
        <v>0</v>
      </c>
      <c r="BJ178" s="15" t="s">
        <v>90</v>
      </c>
      <c r="BK178" s="146">
        <f>ROUND(P178*H178,2)</f>
        <v>0</v>
      </c>
      <c r="BL178" s="15" t="s">
        <v>207</v>
      </c>
      <c r="BM178" s="259" t="s">
        <v>727</v>
      </c>
    </row>
    <row r="179" s="2" customFormat="1" ht="16.5" customHeight="1">
      <c r="A179" s="40"/>
      <c r="B179" s="41"/>
      <c r="C179" s="260" t="s">
        <v>354</v>
      </c>
      <c r="D179" s="260" t="s">
        <v>175</v>
      </c>
      <c r="E179" s="261" t="s">
        <v>728</v>
      </c>
      <c r="F179" s="262" t="s">
        <v>729</v>
      </c>
      <c r="G179" s="263" t="s">
        <v>155</v>
      </c>
      <c r="H179" s="264">
        <v>3</v>
      </c>
      <c r="I179" s="265"/>
      <c r="J179" s="266"/>
      <c r="K179" s="267">
        <f>ROUND(P179*H179,2)</f>
        <v>0</v>
      </c>
      <c r="L179" s="262" t="s">
        <v>1</v>
      </c>
      <c r="M179" s="268"/>
      <c r="N179" s="269" t="s">
        <v>1</v>
      </c>
      <c r="O179" s="255" t="s">
        <v>45</v>
      </c>
      <c r="P179" s="256">
        <f>I179+J179</f>
        <v>0</v>
      </c>
      <c r="Q179" s="256">
        <f>ROUND(I179*H179,2)</f>
        <v>0</v>
      </c>
      <c r="R179" s="256">
        <f>ROUND(J179*H179,2)</f>
        <v>0</v>
      </c>
      <c r="S179" s="93"/>
      <c r="T179" s="257">
        <f>S179*H179</f>
        <v>0</v>
      </c>
      <c r="U179" s="257">
        <v>0</v>
      </c>
      <c r="V179" s="257">
        <f>U179*H179</f>
        <v>0</v>
      </c>
      <c r="W179" s="257">
        <v>0</v>
      </c>
      <c r="X179" s="258">
        <f>W179*H179</f>
        <v>0</v>
      </c>
      <c r="Y179" s="40"/>
      <c r="Z179" s="40"/>
      <c r="AA179" s="40"/>
      <c r="AB179" s="40"/>
      <c r="AC179" s="40"/>
      <c r="AD179" s="40"/>
      <c r="AE179" s="40"/>
      <c r="AR179" s="259" t="s">
        <v>212</v>
      </c>
      <c r="AT179" s="259" t="s">
        <v>175</v>
      </c>
      <c r="AU179" s="259" t="s">
        <v>92</v>
      </c>
      <c r="AY179" s="15" t="s">
        <v>149</v>
      </c>
      <c r="BE179" s="146">
        <f>IF(O179="základní",K179,0)</f>
        <v>0</v>
      </c>
      <c r="BF179" s="146">
        <f>IF(O179="snížená",K179,0)</f>
        <v>0</v>
      </c>
      <c r="BG179" s="146">
        <f>IF(O179="zákl. přenesená",K179,0)</f>
        <v>0</v>
      </c>
      <c r="BH179" s="146">
        <f>IF(O179="sníž. přenesená",K179,0)</f>
        <v>0</v>
      </c>
      <c r="BI179" s="146">
        <f>IF(O179="nulová",K179,0)</f>
        <v>0</v>
      </c>
      <c r="BJ179" s="15" t="s">
        <v>90</v>
      </c>
      <c r="BK179" s="146">
        <f>ROUND(P179*H179,2)</f>
        <v>0</v>
      </c>
      <c r="BL179" s="15" t="s">
        <v>207</v>
      </c>
      <c r="BM179" s="259" t="s">
        <v>730</v>
      </c>
    </row>
    <row r="180" s="2" customFormat="1" ht="16.5" customHeight="1">
      <c r="A180" s="40"/>
      <c r="B180" s="41"/>
      <c r="C180" s="260" t="s">
        <v>359</v>
      </c>
      <c r="D180" s="260" t="s">
        <v>175</v>
      </c>
      <c r="E180" s="261" t="s">
        <v>731</v>
      </c>
      <c r="F180" s="262" t="s">
        <v>732</v>
      </c>
      <c r="G180" s="263" t="s">
        <v>155</v>
      </c>
      <c r="H180" s="264">
        <v>3</v>
      </c>
      <c r="I180" s="265"/>
      <c r="J180" s="266"/>
      <c r="K180" s="267">
        <f>ROUND(P180*H180,2)</f>
        <v>0</v>
      </c>
      <c r="L180" s="262" t="s">
        <v>1</v>
      </c>
      <c r="M180" s="268"/>
      <c r="N180" s="269" t="s">
        <v>1</v>
      </c>
      <c r="O180" s="255" t="s">
        <v>45</v>
      </c>
      <c r="P180" s="256">
        <f>I180+J180</f>
        <v>0</v>
      </c>
      <c r="Q180" s="256">
        <f>ROUND(I180*H180,2)</f>
        <v>0</v>
      </c>
      <c r="R180" s="256">
        <f>ROUND(J180*H180,2)</f>
        <v>0</v>
      </c>
      <c r="S180" s="93"/>
      <c r="T180" s="257">
        <f>S180*H180</f>
        <v>0</v>
      </c>
      <c r="U180" s="257">
        <v>0</v>
      </c>
      <c r="V180" s="257">
        <f>U180*H180</f>
        <v>0</v>
      </c>
      <c r="W180" s="257">
        <v>0</v>
      </c>
      <c r="X180" s="258">
        <f>W180*H180</f>
        <v>0</v>
      </c>
      <c r="Y180" s="40"/>
      <c r="Z180" s="40"/>
      <c r="AA180" s="40"/>
      <c r="AB180" s="40"/>
      <c r="AC180" s="40"/>
      <c r="AD180" s="40"/>
      <c r="AE180" s="40"/>
      <c r="AR180" s="259" t="s">
        <v>212</v>
      </c>
      <c r="AT180" s="259" t="s">
        <v>175</v>
      </c>
      <c r="AU180" s="259" t="s">
        <v>92</v>
      </c>
      <c r="AY180" s="15" t="s">
        <v>149</v>
      </c>
      <c r="BE180" s="146">
        <f>IF(O180="základní",K180,0)</f>
        <v>0</v>
      </c>
      <c r="BF180" s="146">
        <f>IF(O180="snížená",K180,0)</f>
        <v>0</v>
      </c>
      <c r="BG180" s="146">
        <f>IF(O180="zákl. přenesená",K180,0)</f>
        <v>0</v>
      </c>
      <c r="BH180" s="146">
        <f>IF(O180="sníž. přenesená",K180,0)</f>
        <v>0</v>
      </c>
      <c r="BI180" s="146">
        <f>IF(O180="nulová",K180,0)</f>
        <v>0</v>
      </c>
      <c r="BJ180" s="15" t="s">
        <v>90</v>
      </c>
      <c r="BK180" s="146">
        <f>ROUND(P180*H180,2)</f>
        <v>0</v>
      </c>
      <c r="BL180" s="15" t="s">
        <v>207</v>
      </c>
      <c r="BM180" s="259" t="s">
        <v>733</v>
      </c>
    </row>
    <row r="181" s="2" customFormat="1">
      <c r="A181" s="40"/>
      <c r="B181" s="41"/>
      <c r="C181" s="247" t="s">
        <v>363</v>
      </c>
      <c r="D181" s="247" t="s">
        <v>152</v>
      </c>
      <c r="E181" s="248" t="s">
        <v>734</v>
      </c>
      <c r="F181" s="249" t="s">
        <v>735</v>
      </c>
      <c r="G181" s="250" t="s">
        <v>155</v>
      </c>
      <c r="H181" s="251">
        <v>6</v>
      </c>
      <c r="I181" s="252"/>
      <c r="J181" s="252"/>
      <c r="K181" s="253">
        <f>ROUND(P181*H181,2)</f>
        <v>0</v>
      </c>
      <c r="L181" s="249" t="s">
        <v>156</v>
      </c>
      <c r="M181" s="43"/>
      <c r="N181" s="254" t="s">
        <v>1</v>
      </c>
      <c r="O181" s="255" t="s">
        <v>45</v>
      </c>
      <c r="P181" s="256">
        <f>I181+J181</f>
        <v>0</v>
      </c>
      <c r="Q181" s="256">
        <f>ROUND(I181*H181,2)</f>
        <v>0</v>
      </c>
      <c r="R181" s="256">
        <f>ROUND(J181*H181,2)</f>
        <v>0</v>
      </c>
      <c r="S181" s="93"/>
      <c r="T181" s="257">
        <f>S181*H181</f>
        <v>0</v>
      </c>
      <c r="U181" s="257">
        <v>0</v>
      </c>
      <c r="V181" s="257">
        <f>U181*H181</f>
        <v>0</v>
      </c>
      <c r="W181" s="257">
        <v>0</v>
      </c>
      <c r="X181" s="258">
        <f>W181*H181</f>
        <v>0</v>
      </c>
      <c r="Y181" s="40"/>
      <c r="Z181" s="40"/>
      <c r="AA181" s="40"/>
      <c r="AB181" s="40"/>
      <c r="AC181" s="40"/>
      <c r="AD181" s="40"/>
      <c r="AE181" s="40"/>
      <c r="AR181" s="259" t="s">
        <v>207</v>
      </c>
      <c r="AT181" s="259" t="s">
        <v>152</v>
      </c>
      <c r="AU181" s="259" t="s">
        <v>92</v>
      </c>
      <c r="AY181" s="15" t="s">
        <v>149</v>
      </c>
      <c r="BE181" s="146">
        <f>IF(O181="základní",K181,0)</f>
        <v>0</v>
      </c>
      <c r="BF181" s="146">
        <f>IF(O181="snížená",K181,0)</f>
        <v>0</v>
      </c>
      <c r="BG181" s="146">
        <f>IF(O181="zákl. přenesená",K181,0)</f>
        <v>0</v>
      </c>
      <c r="BH181" s="146">
        <f>IF(O181="sníž. přenesená",K181,0)</f>
        <v>0</v>
      </c>
      <c r="BI181" s="146">
        <f>IF(O181="nulová",K181,0)</f>
        <v>0</v>
      </c>
      <c r="BJ181" s="15" t="s">
        <v>90</v>
      </c>
      <c r="BK181" s="146">
        <f>ROUND(P181*H181,2)</f>
        <v>0</v>
      </c>
      <c r="BL181" s="15" t="s">
        <v>207</v>
      </c>
      <c r="BM181" s="259" t="s">
        <v>736</v>
      </c>
    </row>
    <row r="182" s="2" customFormat="1" ht="16.5" customHeight="1">
      <c r="A182" s="40"/>
      <c r="B182" s="41"/>
      <c r="C182" s="260" t="s">
        <v>368</v>
      </c>
      <c r="D182" s="260" t="s">
        <v>175</v>
      </c>
      <c r="E182" s="261" t="s">
        <v>737</v>
      </c>
      <c r="F182" s="262" t="s">
        <v>738</v>
      </c>
      <c r="G182" s="263" t="s">
        <v>155</v>
      </c>
      <c r="H182" s="264">
        <v>1</v>
      </c>
      <c r="I182" s="265"/>
      <c r="J182" s="266"/>
      <c r="K182" s="267">
        <f>ROUND(P182*H182,2)</f>
        <v>0</v>
      </c>
      <c r="L182" s="262" t="s">
        <v>1</v>
      </c>
      <c r="M182" s="268"/>
      <c r="N182" s="269" t="s">
        <v>1</v>
      </c>
      <c r="O182" s="255" t="s">
        <v>45</v>
      </c>
      <c r="P182" s="256">
        <f>I182+J182</f>
        <v>0</v>
      </c>
      <c r="Q182" s="256">
        <f>ROUND(I182*H182,2)</f>
        <v>0</v>
      </c>
      <c r="R182" s="256">
        <f>ROUND(J182*H182,2)</f>
        <v>0</v>
      </c>
      <c r="S182" s="93"/>
      <c r="T182" s="257">
        <f>S182*H182</f>
        <v>0</v>
      </c>
      <c r="U182" s="257">
        <v>0</v>
      </c>
      <c r="V182" s="257">
        <f>U182*H182</f>
        <v>0</v>
      </c>
      <c r="W182" s="257">
        <v>0</v>
      </c>
      <c r="X182" s="258">
        <f>W182*H182</f>
        <v>0</v>
      </c>
      <c r="Y182" s="40"/>
      <c r="Z182" s="40"/>
      <c r="AA182" s="40"/>
      <c r="AB182" s="40"/>
      <c r="AC182" s="40"/>
      <c r="AD182" s="40"/>
      <c r="AE182" s="40"/>
      <c r="AR182" s="259" t="s">
        <v>212</v>
      </c>
      <c r="AT182" s="259" t="s">
        <v>175</v>
      </c>
      <c r="AU182" s="259" t="s">
        <v>92</v>
      </c>
      <c r="AY182" s="15" t="s">
        <v>149</v>
      </c>
      <c r="BE182" s="146">
        <f>IF(O182="základní",K182,0)</f>
        <v>0</v>
      </c>
      <c r="BF182" s="146">
        <f>IF(O182="snížená",K182,0)</f>
        <v>0</v>
      </c>
      <c r="BG182" s="146">
        <f>IF(O182="zákl. přenesená",K182,0)</f>
        <v>0</v>
      </c>
      <c r="BH182" s="146">
        <f>IF(O182="sníž. přenesená",K182,0)</f>
        <v>0</v>
      </c>
      <c r="BI182" s="146">
        <f>IF(O182="nulová",K182,0)</f>
        <v>0</v>
      </c>
      <c r="BJ182" s="15" t="s">
        <v>90</v>
      </c>
      <c r="BK182" s="146">
        <f>ROUND(P182*H182,2)</f>
        <v>0</v>
      </c>
      <c r="BL182" s="15" t="s">
        <v>207</v>
      </c>
      <c r="BM182" s="259" t="s">
        <v>739</v>
      </c>
    </row>
    <row r="183" s="2" customFormat="1" ht="16.5" customHeight="1">
      <c r="A183" s="40"/>
      <c r="B183" s="41"/>
      <c r="C183" s="260" t="s">
        <v>372</v>
      </c>
      <c r="D183" s="260" t="s">
        <v>175</v>
      </c>
      <c r="E183" s="261" t="s">
        <v>740</v>
      </c>
      <c r="F183" s="262" t="s">
        <v>741</v>
      </c>
      <c r="G183" s="263" t="s">
        <v>155</v>
      </c>
      <c r="H183" s="264">
        <v>5</v>
      </c>
      <c r="I183" s="265"/>
      <c r="J183" s="266"/>
      <c r="K183" s="267">
        <f>ROUND(P183*H183,2)</f>
        <v>0</v>
      </c>
      <c r="L183" s="262" t="s">
        <v>1</v>
      </c>
      <c r="M183" s="268"/>
      <c r="N183" s="269" t="s">
        <v>1</v>
      </c>
      <c r="O183" s="255" t="s">
        <v>45</v>
      </c>
      <c r="P183" s="256">
        <f>I183+J183</f>
        <v>0</v>
      </c>
      <c r="Q183" s="256">
        <f>ROUND(I183*H183,2)</f>
        <v>0</v>
      </c>
      <c r="R183" s="256">
        <f>ROUND(J183*H183,2)</f>
        <v>0</v>
      </c>
      <c r="S183" s="93"/>
      <c r="T183" s="257">
        <f>S183*H183</f>
        <v>0</v>
      </c>
      <c r="U183" s="257">
        <v>0</v>
      </c>
      <c r="V183" s="257">
        <f>U183*H183</f>
        <v>0</v>
      </c>
      <c r="W183" s="257">
        <v>0</v>
      </c>
      <c r="X183" s="258">
        <f>W183*H183</f>
        <v>0</v>
      </c>
      <c r="Y183" s="40"/>
      <c r="Z183" s="40"/>
      <c r="AA183" s="40"/>
      <c r="AB183" s="40"/>
      <c r="AC183" s="40"/>
      <c r="AD183" s="40"/>
      <c r="AE183" s="40"/>
      <c r="AR183" s="259" t="s">
        <v>212</v>
      </c>
      <c r="AT183" s="259" t="s">
        <v>175</v>
      </c>
      <c r="AU183" s="259" t="s">
        <v>92</v>
      </c>
      <c r="AY183" s="15" t="s">
        <v>149</v>
      </c>
      <c r="BE183" s="146">
        <f>IF(O183="základní",K183,0)</f>
        <v>0</v>
      </c>
      <c r="BF183" s="146">
        <f>IF(O183="snížená",K183,0)</f>
        <v>0</v>
      </c>
      <c r="BG183" s="146">
        <f>IF(O183="zákl. přenesená",K183,0)</f>
        <v>0</v>
      </c>
      <c r="BH183" s="146">
        <f>IF(O183="sníž. přenesená",K183,0)</f>
        <v>0</v>
      </c>
      <c r="BI183" s="146">
        <f>IF(O183="nulová",K183,0)</f>
        <v>0</v>
      </c>
      <c r="BJ183" s="15" t="s">
        <v>90</v>
      </c>
      <c r="BK183" s="146">
        <f>ROUND(P183*H183,2)</f>
        <v>0</v>
      </c>
      <c r="BL183" s="15" t="s">
        <v>207</v>
      </c>
      <c r="BM183" s="259" t="s">
        <v>742</v>
      </c>
    </row>
    <row r="184" s="2" customFormat="1">
      <c r="A184" s="40"/>
      <c r="B184" s="41"/>
      <c r="C184" s="247" t="s">
        <v>377</v>
      </c>
      <c r="D184" s="247" t="s">
        <v>152</v>
      </c>
      <c r="E184" s="248" t="s">
        <v>743</v>
      </c>
      <c r="F184" s="249" t="s">
        <v>744</v>
      </c>
      <c r="G184" s="250" t="s">
        <v>155</v>
      </c>
      <c r="H184" s="251">
        <v>4</v>
      </c>
      <c r="I184" s="252"/>
      <c r="J184" s="252"/>
      <c r="K184" s="253">
        <f>ROUND(P184*H184,2)</f>
        <v>0</v>
      </c>
      <c r="L184" s="249" t="s">
        <v>156</v>
      </c>
      <c r="M184" s="43"/>
      <c r="N184" s="254" t="s">
        <v>1</v>
      </c>
      <c r="O184" s="255" t="s">
        <v>45</v>
      </c>
      <c r="P184" s="256">
        <f>I184+J184</f>
        <v>0</v>
      </c>
      <c r="Q184" s="256">
        <f>ROUND(I184*H184,2)</f>
        <v>0</v>
      </c>
      <c r="R184" s="256">
        <f>ROUND(J184*H184,2)</f>
        <v>0</v>
      </c>
      <c r="S184" s="93"/>
      <c r="T184" s="257">
        <f>S184*H184</f>
        <v>0</v>
      </c>
      <c r="U184" s="257">
        <v>0</v>
      </c>
      <c r="V184" s="257">
        <f>U184*H184</f>
        <v>0</v>
      </c>
      <c r="W184" s="257">
        <v>0</v>
      </c>
      <c r="X184" s="258">
        <f>W184*H184</f>
        <v>0</v>
      </c>
      <c r="Y184" s="40"/>
      <c r="Z184" s="40"/>
      <c r="AA184" s="40"/>
      <c r="AB184" s="40"/>
      <c r="AC184" s="40"/>
      <c r="AD184" s="40"/>
      <c r="AE184" s="40"/>
      <c r="AR184" s="259" t="s">
        <v>207</v>
      </c>
      <c r="AT184" s="259" t="s">
        <v>152</v>
      </c>
      <c r="AU184" s="259" t="s">
        <v>92</v>
      </c>
      <c r="AY184" s="15" t="s">
        <v>149</v>
      </c>
      <c r="BE184" s="146">
        <f>IF(O184="základní",K184,0)</f>
        <v>0</v>
      </c>
      <c r="BF184" s="146">
        <f>IF(O184="snížená",K184,0)</f>
        <v>0</v>
      </c>
      <c r="BG184" s="146">
        <f>IF(O184="zákl. přenesená",K184,0)</f>
        <v>0</v>
      </c>
      <c r="BH184" s="146">
        <f>IF(O184="sníž. přenesená",K184,0)</f>
        <v>0</v>
      </c>
      <c r="BI184" s="146">
        <f>IF(O184="nulová",K184,0)</f>
        <v>0</v>
      </c>
      <c r="BJ184" s="15" t="s">
        <v>90</v>
      </c>
      <c r="BK184" s="146">
        <f>ROUND(P184*H184,2)</f>
        <v>0</v>
      </c>
      <c r="BL184" s="15" t="s">
        <v>207</v>
      </c>
      <c r="BM184" s="259" t="s">
        <v>745</v>
      </c>
    </row>
    <row r="185" s="2" customFormat="1" ht="16.5" customHeight="1">
      <c r="A185" s="40"/>
      <c r="B185" s="41"/>
      <c r="C185" s="260" t="s">
        <v>381</v>
      </c>
      <c r="D185" s="260" t="s">
        <v>175</v>
      </c>
      <c r="E185" s="261" t="s">
        <v>746</v>
      </c>
      <c r="F185" s="262" t="s">
        <v>747</v>
      </c>
      <c r="G185" s="263" t="s">
        <v>155</v>
      </c>
      <c r="H185" s="264">
        <v>1</v>
      </c>
      <c r="I185" s="265"/>
      <c r="J185" s="266"/>
      <c r="K185" s="267">
        <f>ROUND(P185*H185,2)</f>
        <v>0</v>
      </c>
      <c r="L185" s="262" t="s">
        <v>1</v>
      </c>
      <c r="M185" s="268"/>
      <c r="N185" s="269" t="s">
        <v>1</v>
      </c>
      <c r="O185" s="255" t="s">
        <v>45</v>
      </c>
      <c r="P185" s="256">
        <f>I185+J185</f>
        <v>0</v>
      </c>
      <c r="Q185" s="256">
        <f>ROUND(I185*H185,2)</f>
        <v>0</v>
      </c>
      <c r="R185" s="256">
        <f>ROUND(J185*H185,2)</f>
        <v>0</v>
      </c>
      <c r="S185" s="93"/>
      <c r="T185" s="257">
        <f>S185*H185</f>
        <v>0</v>
      </c>
      <c r="U185" s="257">
        <v>0</v>
      </c>
      <c r="V185" s="257">
        <f>U185*H185</f>
        <v>0</v>
      </c>
      <c r="W185" s="257">
        <v>0</v>
      </c>
      <c r="X185" s="258">
        <f>W185*H185</f>
        <v>0</v>
      </c>
      <c r="Y185" s="40"/>
      <c r="Z185" s="40"/>
      <c r="AA185" s="40"/>
      <c r="AB185" s="40"/>
      <c r="AC185" s="40"/>
      <c r="AD185" s="40"/>
      <c r="AE185" s="40"/>
      <c r="AR185" s="259" t="s">
        <v>212</v>
      </c>
      <c r="AT185" s="259" t="s">
        <v>175</v>
      </c>
      <c r="AU185" s="259" t="s">
        <v>92</v>
      </c>
      <c r="AY185" s="15" t="s">
        <v>149</v>
      </c>
      <c r="BE185" s="146">
        <f>IF(O185="základní",K185,0)</f>
        <v>0</v>
      </c>
      <c r="BF185" s="146">
        <f>IF(O185="snížená",K185,0)</f>
        <v>0</v>
      </c>
      <c r="BG185" s="146">
        <f>IF(O185="zákl. přenesená",K185,0)</f>
        <v>0</v>
      </c>
      <c r="BH185" s="146">
        <f>IF(O185="sníž. přenesená",K185,0)</f>
        <v>0</v>
      </c>
      <c r="BI185" s="146">
        <f>IF(O185="nulová",K185,0)</f>
        <v>0</v>
      </c>
      <c r="BJ185" s="15" t="s">
        <v>90</v>
      </c>
      <c r="BK185" s="146">
        <f>ROUND(P185*H185,2)</f>
        <v>0</v>
      </c>
      <c r="BL185" s="15" t="s">
        <v>207</v>
      </c>
      <c r="BM185" s="259" t="s">
        <v>748</v>
      </c>
    </row>
    <row r="186" s="2" customFormat="1" ht="16.5" customHeight="1">
      <c r="A186" s="40"/>
      <c r="B186" s="41"/>
      <c r="C186" s="260" t="s">
        <v>385</v>
      </c>
      <c r="D186" s="260" t="s">
        <v>175</v>
      </c>
      <c r="E186" s="261" t="s">
        <v>749</v>
      </c>
      <c r="F186" s="262" t="s">
        <v>750</v>
      </c>
      <c r="G186" s="263" t="s">
        <v>155</v>
      </c>
      <c r="H186" s="264">
        <v>2</v>
      </c>
      <c r="I186" s="265"/>
      <c r="J186" s="266"/>
      <c r="K186" s="267">
        <f>ROUND(P186*H186,2)</f>
        <v>0</v>
      </c>
      <c r="L186" s="262" t="s">
        <v>1</v>
      </c>
      <c r="M186" s="268"/>
      <c r="N186" s="269" t="s">
        <v>1</v>
      </c>
      <c r="O186" s="255" t="s">
        <v>45</v>
      </c>
      <c r="P186" s="256">
        <f>I186+J186</f>
        <v>0</v>
      </c>
      <c r="Q186" s="256">
        <f>ROUND(I186*H186,2)</f>
        <v>0</v>
      </c>
      <c r="R186" s="256">
        <f>ROUND(J186*H186,2)</f>
        <v>0</v>
      </c>
      <c r="S186" s="93"/>
      <c r="T186" s="257">
        <f>S186*H186</f>
        <v>0</v>
      </c>
      <c r="U186" s="257">
        <v>0</v>
      </c>
      <c r="V186" s="257">
        <f>U186*H186</f>
        <v>0</v>
      </c>
      <c r="W186" s="257">
        <v>0</v>
      </c>
      <c r="X186" s="258">
        <f>W186*H186</f>
        <v>0</v>
      </c>
      <c r="Y186" s="40"/>
      <c r="Z186" s="40"/>
      <c r="AA186" s="40"/>
      <c r="AB186" s="40"/>
      <c r="AC186" s="40"/>
      <c r="AD186" s="40"/>
      <c r="AE186" s="40"/>
      <c r="AR186" s="259" t="s">
        <v>212</v>
      </c>
      <c r="AT186" s="259" t="s">
        <v>175</v>
      </c>
      <c r="AU186" s="259" t="s">
        <v>92</v>
      </c>
      <c r="AY186" s="15" t="s">
        <v>149</v>
      </c>
      <c r="BE186" s="146">
        <f>IF(O186="základní",K186,0)</f>
        <v>0</v>
      </c>
      <c r="BF186" s="146">
        <f>IF(O186="snížená",K186,0)</f>
        <v>0</v>
      </c>
      <c r="BG186" s="146">
        <f>IF(O186="zákl. přenesená",K186,0)</f>
        <v>0</v>
      </c>
      <c r="BH186" s="146">
        <f>IF(O186="sníž. přenesená",K186,0)</f>
        <v>0</v>
      </c>
      <c r="BI186" s="146">
        <f>IF(O186="nulová",K186,0)</f>
        <v>0</v>
      </c>
      <c r="BJ186" s="15" t="s">
        <v>90</v>
      </c>
      <c r="BK186" s="146">
        <f>ROUND(P186*H186,2)</f>
        <v>0</v>
      </c>
      <c r="BL186" s="15" t="s">
        <v>207</v>
      </c>
      <c r="BM186" s="259" t="s">
        <v>751</v>
      </c>
    </row>
    <row r="187" s="2" customFormat="1" ht="16.5" customHeight="1">
      <c r="A187" s="40"/>
      <c r="B187" s="41"/>
      <c r="C187" s="260" t="s">
        <v>389</v>
      </c>
      <c r="D187" s="260" t="s">
        <v>175</v>
      </c>
      <c r="E187" s="261" t="s">
        <v>752</v>
      </c>
      <c r="F187" s="262" t="s">
        <v>753</v>
      </c>
      <c r="G187" s="263" t="s">
        <v>155</v>
      </c>
      <c r="H187" s="264">
        <v>1</v>
      </c>
      <c r="I187" s="265"/>
      <c r="J187" s="266"/>
      <c r="K187" s="267">
        <f>ROUND(P187*H187,2)</f>
        <v>0</v>
      </c>
      <c r="L187" s="262" t="s">
        <v>1</v>
      </c>
      <c r="M187" s="268"/>
      <c r="N187" s="269" t="s">
        <v>1</v>
      </c>
      <c r="O187" s="255" t="s">
        <v>45</v>
      </c>
      <c r="P187" s="256">
        <f>I187+J187</f>
        <v>0</v>
      </c>
      <c r="Q187" s="256">
        <f>ROUND(I187*H187,2)</f>
        <v>0</v>
      </c>
      <c r="R187" s="256">
        <f>ROUND(J187*H187,2)</f>
        <v>0</v>
      </c>
      <c r="S187" s="93"/>
      <c r="T187" s="257">
        <f>S187*H187</f>
        <v>0</v>
      </c>
      <c r="U187" s="257">
        <v>0</v>
      </c>
      <c r="V187" s="257">
        <f>U187*H187</f>
        <v>0</v>
      </c>
      <c r="W187" s="257">
        <v>0</v>
      </c>
      <c r="X187" s="258">
        <f>W187*H187</f>
        <v>0</v>
      </c>
      <c r="Y187" s="40"/>
      <c r="Z187" s="40"/>
      <c r="AA187" s="40"/>
      <c r="AB187" s="40"/>
      <c r="AC187" s="40"/>
      <c r="AD187" s="40"/>
      <c r="AE187" s="40"/>
      <c r="AR187" s="259" t="s">
        <v>212</v>
      </c>
      <c r="AT187" s="259" t="s">
        <v>175</v>
      </c>
      <c r="AU187" s="259" t="s">
        <v>92</v>
      </c>
      <c r="AY187" s="15" t="s">
        <v>149</v>
      </c>
      <c r="BE187" s="146">
        <f>IF(O187="základní",K187,0)</f>
        <v>0</v>
      </c>
      <c r="BF187" s="146">
        <f>IF(O187="snížená",K187,0)</f>
        <v>0</v>
      </c>
      <c r="BG187" s="146">
        <f>IF(O187="zákl. přenesená",K187,0)</f>
        <v>0</v>
      </c>
      <c r="BH187" s="146">
        <f>IF(O187="sníž. přenesená",K187,0)</f>
        <v>0</v>
      </c>
      <c r="BI187" s="146">
        <f>IF(O187="nulová",K187,0)</f>
        <v>0</v>
      </c>
      <c r="BJ187" s="15" t="s">
        <v>90</v>
      </c>
      <c r="BK187" s="146">
        <f>ROUND(P187*H187,2)</f>
        <v>0</v>
      </c>
      <c r="BL187" s="15" t="s">
        <v>207</v>
      </c>
      <c r="BM187" s="259" t="s">
        <v>754</v>
      </c>
    </row>
    <row r="188" s="2" customFormat="1">
      <c r="A188" s="40"/>
      <c r="B188" s="41"/>
      <c r="C188" s="247" t="s">
        <v>393</v>
      </c>
      <c r="D188" s="247" t="s">
        <v>152</v>
      </c>
      <c r="E188" s="248" t="s">
        <v>755</v>
      </c>
      <c r="F188" s="249" t="s">
        <v>756</v>
      </c>
      <c r="G188" s="250" t="s">
        <v>155</v>
      </c>
      <c r="H188" s="251">
        <v>8</v>
      </c>
      <c r="I188" s="252"/>
      <c r="J188" s="252"/>
      <c r="K188" s="253">
        <f>ROUND(P188*H188,2)</f>
        <v>0</v>
      </c>
      <c r="L188" s="249" t="s">
        <v>156</v>
      </c>
      <c r="M188" s="43"/>
      <c r="N188" s="254" t="s">
        <v>1</v>
      </c>
      <c r="O188" s="255" t="s">
        <v>45</v>
      </c>
      <c r="P188" s="256">
        <f>I188+J188</f>
        <v>0</v>
      </c>
      <c r="Q188" s="256">
        <f>ROUND(I188*H188,2)</f>
        <v>0</v>
      </c>
      <c r="R188" s="256">
        <f>ROUND(J188*H188,2)</f>
        <v>0</v>
      </c>
      <c r="S188" s="93"/>
      <c r="T188" s="257">
        <f>S188*H188</f>
        <v>0</v>
      </c>
      <c r="U188" s="257">
        <v>0</v>
      </c>
      <c r="V188" s="257">
        <f>U188*H188</f>
        <v>0</v>
      </c>
      <c r="W188" s="257">
        <v>0</v>
      </c>
      <c r="X188" s="258">
        <f>W188*H188</f>
        <v>0</v>
      </c>
      <c r="Y188" s="40"/>
      <c r="Z188" s="40"/>
      <c r="AA188" s="40"/>
      <c r="AB188" s="40"/>
      <c r="AC188" s="40"/>
      <c r="AD188" s="40"/>
      <c r="AE188" s="40"/>
      <c r="AR188" s="259" t="s">
        <v>207</v>
      </c>
      <c r="AT188" s="259" t="s">
        <v>152</v>
      </c>
      <c r="AU188" s="259" t="s">
        <v>92</v>
      </c>
      <c r="AY188" s="15" t="s">
        <v>149</v>
      </c>
      <c r="BE188" s="146">
        <f>IF(O188="základní",K188,0)</f>
        <v>0</v>
      </c>
      <c r="BF188" s="146">
        <f>IF(O188="snížená",K188,0)</f>
        <v>0</v>
      </c>
      <c r="BG188" s="146">
        <f>IF(O188="zákl. přenesená",K188,0)</f>
        <v>0</v>
      </c>
      <c r="BH188" s="146">
        <f>IF(O188="sníž. přenesená",K188,0)</f>
        <v>0</v>
      </c>
      <c r="BI188" s="146">
        <f>IF(O188="nulová",K188,0)</f>
        <v>0</v>
      </c>
      <c r="BJ188" s="15" t="s">
        <v>90</v>
      </c>
      <c r="BK188" s="146">
        <f>ROUND(P188*H188,2)</f>
        <v>0</v>
      </c>
      <c r="BL188" s="15" t="s">
        <v>207</v>
      </c>
      <c r="BM188" s="259" t="s">
        <v>757</v>
      </c>
    </row>
    <row r="189" s="2" customFormat="1" ht="16.5" customHeight="1">
      <c r="A189" s="40"/>
      <c r="B189" s="41"/>
      <c r="C189" s="260" t="s">
        <v>397</v>
      </c>
      <c r="D189" s="260" t="s">
        <v>175</v>
      </c>
      <c r="E189" s="261" t="s">
        <v>758</v>
      </c>
      <c r="F189" s="262" t="s">
        <v>759</v>
      </c>
      <c r="G189" s="263" t="s">
        <v>155</v>
      </c>
      <c r="H189" s="264">
        <v>2</v>
      </c>
      <c r="I189" s="265"/>
      <c r="J189" s="266"/>
      <c r="K189" s="267">
        <f>ROUND(P189*H189,2)</f>
        <v>0</v>
      </c>
      <c r="L189" s="262" t="s">
        <v>1</v>
      </c>
      <c r="M189" s="268"/>
      <c r="N189" s="269" t="s">
        <v>1</v>
      </c>
      <c r="O189" s="255" t="s">
        <v>45</v>
      </c>
      <c r="P189" s="256">
        <f>I189+J189</f>
        <v>0</v>
      </c>
      <c r="Q189" s="256">
        <f>ROUND(I189*H189,2)</f>
        <v>0</v>
      </c>
      <c r="R189" s="256">
        <f>ROUND(J189*H189,2)</f>
        <v>0</v>
      </c>
      <c r="S189" s="93"/>
      <c r="T189" s="257">
        <f>S189*H189</f>
        <v>0</v>
      </c>
      <c r="U189" s="257">
        <v>0</v>
      </c>
      <c r="V189" s="257">
        <f>U189*H189</f>
        <v>0</v>
      </c>
      <c r="W189" s="257">
        <v>0</v>
      </c>
      <c r="X189" s="258">
        <f>W189*H189</f>
        <v>0</v>
      </c>
      <c r="Y189" s="40"/>
      <c r="Z189" s="40"/>
      <c r="AA189" s="40"/>
      <c r="AB189" s="40"/>
      <c r="AC189" s="40"/>
      <c r="AD189" s="40"/>
      <c r="AE189" s="40"/>
      <c r="AR189" s="259" t="s">
        <v>212</v>
      </c>
      <c r="AT189" s="259" t="s">
        <v>175</v>
      </c>
      <c r="AU189" s="259" t="s">
        <v>92</v>
      </c>
      <c r="AY189" s="15" t="s">
        <v>149</v>
      </c>
      <c r="BE189" s="146">
        <f>IF(O189="základní",K189,0)</f>
        <v>0</v>
      </c>
      <c r="BF189" s="146">
        <f>IF(O189="snížená",K189,0)</f>
        <v>0</v>
      </c>
      <c r="BG189" s="146">
        <f>IF(O189="zákl. přenesená",K189,0)</f>
        <v>0</v>
      </c>
      <c r="BH189" s="146">
        <f>IF(O189="sníž. přenesená",K189,0)</f>
        <v>0</v>
      </c>
      <c r="BI189" s="146">
        <f>IF(O189="nulová",K189,0)</f>
        <v>0</v>
      </c>
      <c r="BJ189" s="15" t="s">
        <v>90</v>
      </c>
      <c r="BK189" s="146">
        <f>ROUND(P189*H189,2)</f>
        <v>0</v>
      </c>
      <c r="BL189" s="15" t="s">
        <v>207</v>
      </c>
      <c r="BM189" s="259" t="s">
        <v>760</v>
      </c>
    </row>
    <row r="190" s="2" customFormat="1" ht="16.5" customHeight="1">
      <c r="A190" s="40"/>
      <c r="B190" s="41"/>
      <c r="C190" s="260" t="s">
        <v>401</v>
      </c>
      <c r="D190" s="260" t="s">
        <v>175</v>
      </c>
      <c r="E190" s="261" t="s">
        <v>761</v>
      </c>
      <c r="F190" s="262" t="s">
        <v>762</v>
      </c>
      <c r="G190" s="263" t="s">
        <v>155</v>
      </c>
      <c r="H190" s="264">
        <v>1</v>
      </c>
      <c r="I190" s="265"/>
      <c r="J190" s="266"/>
      <c r="K190" s="267">
        <f>ROUND(P190*H190,2)</f>
        <v>0</v>
      </c>
      <c r="L190" s="262" t="s">
        <v>1</v>
      </c>
      <c r="M190" s="268"/>
      <c r="N190" s="269" t="s">
        <v>1</v>
      </c>
      <c r="O190" s="255" t="s">
        <v>45</v>
      </c>
      <c r="P190" s="256">
        <f>I190+J190</f>
        <v>0</v>
      </c>
      <c r="Q190" s="256">
        <f>ROUND(I190*H190,2)</f>
        <v>0</v>
      </c>
      <c r="R190" s="256">
        <f>ROUND(J190*H190,2)</f>
        <v>0</v>
      </c>
      <c r="S190" s="93"/>
      <c r="T190" s="257">
        <f>S190*H190</f>
        <v>0</v>
      </c>
      <c r="U190" s="257">
        <v>0</v>
      </c>
      <c r="V190" s="257">
        <f>U190*H190</f>
        <v>0</v>
      </c>
      <c r="W190" s="257">
        <v>0</v>
      </c>
      <c r="X190" s="258">
        <f>W190*H190</f>
        <v>0</v>
      </c>
      <c r="Y190" s="40"/>
      <c r="Z190" s="40"/>
      <c r="AA190" s="40"/>
      <c r="AB190" s="40"/>
      <c r="AC190" s="40"/>
      <c r="AD190" s="40"/>
      <c r="AE190" s="40"/>
      <c r="AR190" s="259" t="s">
        <v>212</v>
      </c>
      <c r="AT190" s="259" t="s">
        <v>175</v>
      </c>
      <c r="AU190" s="259" t="s">
        <v>92</v>
      </c>
      <c r="AY190" s="15" t="s">
        <v>149</v>
      </c>
      <c r="BE190" s="146">
        <f>IF(O190="základní",K190,0)</f>
        <v>0</v>
      </c>
      <c r="BF190" s="146">
        <f>IF(O190="snížená",K190,0)</f>
        <v>0</v>
      </c>
      <c r="BG190" s="146">
        <f>IF(O190="zákl. přenesená",K190,0)</f>
        <v>0</v>
      </c>
      <c r="BH190" s="146">
        <f>IF(O190="sníž. přenesená",K190,0)</f>
        <v>0</v>
      </c>
      <c r="BI190" s="146">
        <f>IF(O190="nulová",K190,0)</f>
        <v>0</v>
      </c>
      <c r="BJ190" s="15" t="s">
        <v>90</v>
      </c>
      <c r="BK190" s="146">
        <f>ROUND(P190*H190,2)</f>
        <v>0</v>
      </c>
      <c r="BL190" s="15" t="s">
        <v>207</v>
      </c>
      <c r="BM190" s="259" t="s">
        <v>763</v>
      </c>
    </row>
    <row r="191" s="2" customFormat="1" ht="16.5" customHeight="1">
      <c r="A191" s="40"/>
      <c r="B191" s="41"/>
      <c r="C191" s="260" t="s">
        <v>405</v>
      </c>
      <c r="D191" s="260" t="s">
        <v>175</v>
      </c>
      <c r="E191" s="261" t="s">
        <v>764</v>
      </c>
      <c r="F191" s="262" t="s">
        <v>765</v>
      </c>
      <c r="G191" s="263" t="s">
        <v>155</v>
      </c>
      <c r="H191" s="264">
        <v>3</v>
      </c>
      <c r="I191" s="265"/>
      <c r="J191" s="266"/>
      <c r="K191" s="267">
        <f>ROUND(P191*H191,2)</f>
        <v>0</v>
      </c>
      <c r="L191" s="262" t="s">
        <v>1</v>
      </c>
      <c r="M191" s="268"/>
      <c r="N191" s="269" t="s">
        <v>1</v>
      </c>
      <c r="O191" s="255" t="s">
        <v>45</v>
      </c>
      <c r="P191" s="256">
        <f>I191+J191</f>
        <v>0</v>
      </c>
      <c r="Q191" s="256">
        <f>ROUND(I191*H191,2)</f>
        <v>0</v>
      </c>
      <c r="R191" s="256">
        <f>ROUND(J191*H191,2)</f>
        <v>0</v>
      </c>
      <c r="S191" s="93"/>
      <c r="T191" s="257">
        <f>S191*H191</f>
        <v>0</v>
      </c>
      <c r="U191" s="257">
        <v>0</v>
      </c>
      <c r="V191" s="257">
        <f>U191*H191</f>
        <v>0</v>
      </c>
      <c r="W191" s="257">
        <v>0</v>
      </c>
      <c r="X191" s="258">
        <f>W191*H191</f>
        <v>0</v>
      </c>
      <c r="Y191" s="40"/>
      <c r="Z191" s="40"/>
      <c r="AA191" s="40"/>
      <c r="AB191" s="40"/>
      <c r="AC191" s="40"/>
      <c r="AD191" s="40"/>
      <c r="AE191" s="40"/>
      <c r="AR191" s="259" t="s">
        <v>212</v>
      </c>
      <c r="AT191" s="259" t="s">
        <v>175</v>
      </c>
      <c r="AU191" s="259" t="s">
        <v>92</v>
      </c>
      <c r="AY191" s="15" t="s">
        <v>149</v>
      </c>
      <c r="BE191" s="146">
        <f>IF(O191="základní",K191,0)</f>
        <v>0</v>
      </c>
      <c r="BF191" s="146">
        <f>IF(O191="snížená",K191,0)</f>
        <v>0</v>
      </c>
      <c r="BG191" s="146">
        <f>IF(O191="zákl. přenesená",K191,0)</f>
        <v>0</v>
      </c>
      <c r="BH191" s="146">
        <f>IF(O191="sníž. přenesená",K191,0)</f>
        <v>0</v>
      </c>
      <c r="BI191" s="146">
        <f>IF(O191="nulová",K191,0)</f>
        <v>0</v>
      </c>
      <c r="BJ191" s="15" t="s">
        <v>90</v>
      </c>
      <c r="BK191" s="146">
        <f>ROUND(P191*H191,2)</f>
        <v>0</v>
      </c>
      <c r="BL191" s="15" t="s">
        <v>207</v>
      </c>
      <c r="BM191" s="259" t="s">
        <v>766</v>
      </c>
    </row>
    <row r="192" s="2" customFormat="1" ht="16.5" customHeight="1">
      <c r="A192" s="40"/>
      <c r="B192" s="41"/>
      <c r="C192" s="260" t="s">
        <v>409</v>
      </c>
      <c r="D192" s="260" t="s">
        <v>175</v>
      </c>
      <c r="E192" s="261" t="s">
        <v>767</v>
      </c>
      <c r="F192" s="262" t="s">
        <v>768</v>
      </c>
      <c r="G192" s="263" t="s">
        <v>155</v>
      </c>
      <c r="H192" s="264">
        <v>2</v>
      </c>
      <c r="I192" s="265"/>
      <c r="J192" s="266"/>
      <c r="K192" s="267">
        <f>ROUND(P192*H192,2)</f>
        <v>0</v>
      </c>
      <c r="L192" s="262" t="s">
        <v>1</v>
      </c>
      <c r="M192" s="268"/>
      <c r="N192" s="269" t="s">
        <v>1</v>
      </c>
      <c r="O192" s="255" t="s">
        <v>45</v>
      </c>
      <c r="P192" s="256">
        <f>I192+J192</f>
        <v>0</v>
      </c>
      <c r="Q192" s="256">
        <f>ROUND(I192*H192,2)</f>
        <v>0</v>
      </c>
      <c r="R192" s="256">
        <f>ROUND(J192*H192,2)</f>
        <v>0</v>
      </c>
      <c r="S192" s="93"/>
      <c r="T192" s="257">
        <f>S192*H192</f>
        <v>0</v>
      </c>
      <c r="U192" s="257">
        <v>0</v>
      </c>
      <c r="V192" s="257">
        <f>U192*H192</f>
        <v>0</v>
      </c>
      <c r="W192" s="257">
        <v>0</v>
      </c>
      <c r="X192" s="258">
        <f>W192*H192</f>
        <v>0</v>
      </c>
      <c r="Y192" s="40"/>
      <c r="Z192" s="40"/>
      <c r="AA192" s="40"/>
      <c r="AB192" s="40"/>
      <c r="AC192" s="40"/>
      <c r="AD192" s="40"/>
      <c r="AE192" s="40"/>
      <c r="AR192" s="259" t="s">
        <v>212</v>
      </c>
      <c r="AT192" s="259" t="s">
        <v>175</v>
      </c>
      <c r="AU192" s="259" t="s">
        <v>92</v>
      </c>
      <c r="AY192" s="15" t="s">
        <v>149</v>
      </c>
      <c r="BE192" s="146">
        <f>IF(O192="základní",K192,0)</f>
        <v>0</v>
      </c>
      <c r="BF192" s="146">
        <f>IF(O192="snížená",K192,0)</f>
        <v>0</v>
      </c>
      <c r="BG192" s="146">
        <f>IF(O192="zákl. přenesená",K192,0)</f>
        <v>0</v>
      </c>
      <c r="BH192" s="146">
        <f>IF(O192="sníž. přenesená",K192,0)</f>
        <v>0</v>
      </c>
      <c r="BI192" s="146">
        <f>IF(O192="nulová",K192,0)</f>
        <v>0</v>
      </c>
      <c r="BJ192" s="15" t="s">
        <v>90</v>
      </c>
      <c r="BK192" s="146">
        <f>ROUND(P192*H192,2)</f>
        <v>0</v>
      </c>
      <c r="BL192" s="15" t="s">
        <v>207</v>
      </c>
      <c r="BM192" s="259" t="s">
        <v>769</v>
      </c>
    </row>
    <row r="193" s="2" customFormat="1">
      <c r="A193" s="40"/>
      <c r="B193" s="41"/>
      <c r="C193" s="247" t="s">
        <v>413</v>
      </c>
      <c r="D193" s="247" t="s">
        <v>152</v>
      </c>
      <c r="E193" s="248" t="s">
        <v>770</v>
      </c>
      <c r="F193" s="249" t="s">
        <v>771</v>
      </c>
      <c r="G193" s="250" t="s">
        <v>155</v>
      </c>
      <c r="H193" s="251">
        <v>1</v>
      </c>
      <c r="I193" s="252"/>
      <c r="J193" s="252"/>
      <c r="K193" s="253">
        <f>ROUND(P193*H193,2)</f>
        <v>0</v>
      </c>
      <c r="L193" s="249" t="s">
        <v>156</v>
      </c>
      <c r="M193" s="43"/>
      <c r="N193" s="254" t="s">
        <v>1</v>
      </c>
      <c r="O193" s="255" t="s">
        <v>45</v>
      </c>
      <c r="P193" s="256">
        <f>I193+J193</f>
        <v>0</v>
      </c>
      <c r="Q193" s="256">
        <f>ROUND(I193*H193,2)</f>
        <v>0</v>
      </c>
      <c r="R193" s="256">
        <f>ROUND(J193*H193,2)</f>
        <v>0</v>
      </c>
      <c r="S193" s="93"/>
      <c r="T193" s="257">
        <f>S193*H193</f>
        <v>0</v>
      </c>
      <c r="U193" s="257">
        <v>0</v>
      </c>
      <c r="V193" s="257">
        <f>U193*H193</f>
        <v>0</v>
      </c>
      <c r="W193" s="257">
        <v>0</v>
      </c>
      <c r="X193" s="258">
        <f>W193*H193</f>
        <v>0</v>
      </c>
      <c r="Y193" s="40"/>
      <c r="Z193" s="40"/>
      <c r="AA193" s="40"/>
      <c r="AB193" s="40"/>
      <c r="AC193" s="40"/>
      <c r="AD193" s="40"/>
      <c r="AE193" s="40"/>
      <c r="AR193" s="259" t="s">
        <v>207</v>
      </c>
      <c r="AT193" s="259" t="s">
        <v>152</v>
      </c>
      <c r="AU193" s="259" t="s">
        <v>92</v>
      </c>
      <c r="AY193" s="15" t="s">
        <v>149</v>
      </c>
      <c r="BE193" s="146">
        <f>IF(O193="základní",K193,0)</f>
        <v>0</v>
      </c>
      <c r="BF193" s="146">
        <f>IF(O193="snížená",K193,0)</f>
        <v>0</v>
      </c>
      <c r="BG193" s="146">
        <f>IF(O193="zákl. přenesená",K193,0)</f>
        <v>0</v>
      </c>
      <c r="BH193" s="146">
        <f>IF(O193="sníž. přenesená",K193,0)</f>
        <v>0</v>
      </c>
      <c r="BI193" s="146">
        <f>IF(O193="nulová",K193,0)</f>
        <v>0</v>
      </c>
      <c r="BJ193" s="15" t="s">
        <v>90</v>
      </c>
      <c r="BK193" s="146">
        <f>ROUND(P193*H193,2)</f>
        <v>0</v>
      </c>
      <c r="BL193" s="15" t="s">
        <v>207</v>
      </c>
      <c r="BM193" s="259" t="s">
        <v>772</v>
      </c>
    </row>
    <row r="194" s="2" customFormat="1" ht="16.5" customHeight="1">
      <c r="A194" s="40"/>
      <c r="B194" s="41"/>
      <c r="C194" s="260" t="s">
        <v>417</v>
      </c>
      <c r="D194" s="260" t="s">
        <v>175</v>
      </c>
      <c r="E194" s="261" t="s">
        <v>773</v>
      </c>
      <c r="F194" s="262" t="s">
        <v>774</v>
      </c>
      <c r="G194" s="263" t="s">
        <v>155</v>
      </c>
      <c r="H194" s="264">
        <v>1</v>
      </c>
      <c r="I194" s="265"/>
      <c r="J194" s="266"/>
      <c r="K194" s="267">
        <f>ROUND(P194*H194,2)</f>
        <v>0</v>
      </c>
      <c r="L194" s="262" t="s">
        <v>1</v>
      </c>
      <c r="M194" s="268"/>
      <c r="N194" s="269" t="s">
        <v>1</v>
      </c>
      <c r="O194" s="255" t="s">
        <v>45</v>
      </c>
      <c r="P194" s="256">
        <f>I194+J194</f>
        <v>0</v>
      </c>
      <c r="Q194" s="256">
        <f>ROUND(I194*H194,2)</f>
        <v>0</v>
      </c>
      <c r="R194" s="256">
        <f>ROUND(J194*H194,2)</f>
        <v>0</v>
      </c>
      <c r="S194" s="93"/>
      <c r="T194" s="257">
        <f>S194*H194</f>
        <v>0</v>
      </c>
      <c r="U194" s="257">
        <v>0</v>
      </c>
      <c r="V194" s="257">
        <f>U194*H194</f>
        <v>0</v>
      </c>
      <c r="W194" s="257">
        <v>0</v>
      </c>
      <c r="X194" s="258">
        <f>W194*H194</f>
        <v>0</v>
      </c>
      <c r="Y194" s="40"/>
      <c r="Z194" s="40"/>
      <c r="AA194" s="40"/>
      <c r="AB194" s="40"/>
      <c r="AC194" s="40"/>
      <c r="AD194" s="40"/>
      <c r="AE194" s="40"/>
      <c r="AR194" s="259" t="s">
        <v>212</v>
      </c>
      <c r="AT194" s="259" t="s">
        <v>175</v>
      </c>
      <c r="AU194" s="259" t="s">
        <v>92</v>
      </c>
      <c r="AY194" s="15" t="s">
        <v>149</v>
      </c>
      <c r="BE194" s="146">
        <f>IF(O194="základní",K194,0)</f>
        <v>0</v>
      </c>
      <c r="BF194" s="146">
        <f>IF(O194="snížená",K194,0)</f>
        <v>0</v>
      </c>
      <c r="BG194" s="146">
        <f>IF(O194="zákl. přenesená",K194,0)</f>
        <v>0</v>
      </c>
      <c r="BH194" s="146">
        <f>IF(O194="sníž. přenesená",K194,0)</f>
        <v>0</v>
      </c>
      <c r="BI194" s="146">
        <f>IF(O194="nulová",K194,0)</f>
        <v>0</v>
      </c>
      <c r="BJ194" s="15" t="s">
        <v>90</v>
      </c>
      <c r="BK194" s="146">
        <f>ROUND(P194*H194,2)</f>
        <v>0</v>
      </c>
      <c r="BL194" s="15" t="s">
        <v>207</v>
      </c>
      <c r="BM194" s="259" t="s">
        <v>775</v>
      </c>
    </row>
    <row r="195" s="2" customFormat="1">
      <c r="A195" s="40"/>
      <c r="B195" s="41"/>
      <c r="C195" s="247" t="s">
        <v>421</v>
      </c>
      <c r="D195" s="247" t="s">
        <v>152</v>
      </c>
      <c r="E195" s="248" t="s">
        <v>776</v>
      </c>
      <c r="F195" s="249" t="s">
        <v>777</v>
      </c>
      <c r="G195" s="250" t="s">
        <v>155</v>
      </c>
      <c r="H195" s="251">
        <v>13</v>
      </c>
      <c r="I195" s="252"/>
      <c r="J195" s="252"/>
      <c r="K195" s="253">
        <f>ROUND(P195*H195,2)</f>
        <v>0</v>
      </c>
      <c r="L195" s="249" t="s">
        <v>156</v>
      </c>
      <c r="M195" s="43"/>
      <c r="N195" s="254" t="s">
        <v>1</v>
      </c>
      <c r="O195" s="255" t="s">
        <v>45</v>
      </c>
      <c r="P195" s="256">
        <f>I195+J195</f>
        <v>0</v>
      </c>
      <c r="Q195" s="256">
        <f>ROUND(I195*H195,2)</f>
        <v>0</v>
      </c>
      <c r="R195" s="256">
        <f>ROUND(J195*H195,2)</f>
        <v>0</v>
      </c>
      <c r="S195" s="93"/>
      <c r="T195" s="257">
        <f>S195*H195</f>
        <v>0</v>
      </c>
      <c r="U195" s="257">
        <v>0</v>
      </c>
      <c r="V195" s="257">
        <f>U195*H195</f>
        <v>0</v>
      </c>
      <c r="W195" s="257">
        <v>0</v>
      </c>
      <c r="X195" s="258">
        <f>W195*H195</f>
        <v>0</v>
      </c>
      <c r="Y195" s="40"/>
      <c r="Z195" s="40"/>
      <c r="AA195" s="40"/>
      <c r="AB195" s="40"/>
      <c r="AC195" s="40"/>
      <c r="AD195" s="40"/>
      <c r="AE195" s="40"/>
      <c r="AR195" s="259" t="s">
        <v>207</v>
      </c>
      <c r="AT195" s="259" t="s">
        <v>152</v>
      </c>
      <c r="AU195" s="259" t="s">
        <v>92</v>
      </c>
      <c r="AY195" s="15" t="s">
        <v>149</v>
      </c>
      <c r="BE195" s="146">
        <f>IF(O195="základní",K195,0)</f>
        <v>0</v>
      </c>
      <c r="BF195" s="146">
        <f>IF(O195="snížená",K195,0)</f>
        <v>0</v>
      </c>
      <c r="BG195" s="146">
        <f>IF(O195="zákl. přenesená",K195,0)</f>
        <v>0</v>
      </c>
      <c r="BH195" s="146">
        <f>IF(O195="sníž. přenesená",K195,0)</f>
        <v>0</v>
      </c>
      <c r="BI195" s="146">
        <f>IF(O195="nulová",K195,0)</f>
        <v>0</v>
      </c>
      <c r="BJ195" s="15" t="s">
        <v>90</v>
      </c>
      <c r="BK195" s="146">
        <f>ROUND(P195*H195,2)</f>
        <v>0</v>
      </c>
      <c r="BL195" s="15" t="s">
        <v>207</v>
      </c>
      <c r="BM195" s="259" t="s">
        <v>778</v>
      </c>
    </row>
    <row r="196" s="2" customFormat="1" ht="16.5" customHeight="1">
      <c r="A196" s="40"/>
      <c r="B196" s="41"/>
      <c r="C196" s="260" t="s">
        <v>425</v>
      </c>
      <c r="D196" s="260" t="s">
        <v>175</v>
      </c>
      <c r="E196" s="261" t="s">
        <v>779</v>
      </c>
      <c r="F196" s="262" t="s">
        <v>780</v>
      </c>
      <c r="G196" s="263" t="s">
        <v>155</v>
      </c>
      <c r="H196" s="264">
        <v>3</v>
      </c>
      <c r="I196" s="265"/>
      <c r="J196" s="266"/>
      <c r="K196" s="267">
        <f>ROUND(P196*H196,2)</f>
        <v>0</v>
      </c>
      <c r="L196" s="262" t="s">
        <v>1</v>
      </c>
      <c r="M196" s="268"/>
      <c r="N196" s="269" t="s">
        <v>1</v>
      </c>
      <c r="O196" s="255" t="s">
        <v>45</v>
      </c>
      <c r="P196" s="256">
        <f>I196+J196</f>
        <v>0</v>
      </c>
      <c r="Q196" s="256">
        <f>ROUND(I196*H196,2)</f>
        <v>0</v>
      </c>
      <c r="R196" s="256">
        <f>ROUND(J196*H196,2)</f>
        <v>0</v>
      </c>
      <c r="S196" s="93"/>
      <c r="T196" s="257">
        <f>S196*H196</f>
        <v>0</v>
      </c>
      <c r="U196" s="257">
        <v>0</v>
      </c>
      <c r="V196" s="257">
        <f>U196*H196</f>
        <v>0</v>
      </c>
      <c r="W196" s="257">
        <v>0</v>
      </c>
      <c r="X196" s="258">
        <f>W196*H196</f>
        <v>0</v>
      </c>
      <c r="Y196" s="40"/>
      <c r="Z196" s="40"/>
      <c r="AA196" s="40"/>
      <c r="AB196" s="40"/>
      <c r="AC196" s="40"/>
      <c r="AD196" s="40"/>
      <c r="AE196" s="40"/>
      <c r="AR196" s="259" t="s">
        <v>212</v>
      </c>
      <c r="AT196" s="259" t="s">
        <v>175</v>
      </c>
      <c r="AU196" s="259" t="s">
        <v>92</v>
      </c>
      <c r="AY196" s="15" t="s">
        <v>149</v>
      </c>
      <c r="BE196" s="146">
        <f>IF(O196="základní",K196,0)</f>
        <v>0</v>
      </c>
      <c r="BF196" s="146">
        <f>IF(O196="snížená",K196,0)</f>
        <v>0</v>
      </c>
      <c r="BG196" s="146">
        <f>IF(O196="zákl. přenesená",K196,0)</f>
        <v>0</v>
      </c>
      <c r="BH196" s="146">
        <f>IF(O196="sníž. přenesená",K196,0)</f>
        <v>0</v>
      </c>
      <c r="BI196" s="146">
        <f>IF(O196="nulová",K196,0)</f>
        <v>0</v>
      </c>
      <c r="BJ196" s="15" t="s">
        <v>90</v>
      </c>
      <c r="BK196" s="146">
        <f>ROUND(P196*H196,2)</f>
        <v>0</v>
      </c>
      <c r="BL196" s="15" t="s">
        <v>207</v>
      </c>
      <c r="BM196" s="259" t="s">
        <v>781</v>
      </c>
    </row>
    <row r="197" s="2" customFormat="1" ht="16.5" customHeight="1">
      <c r="A197" s="40"/>
      <c r="B197" s="41"/>
      <c r="C197" s="260" t="s">
        <v>429</v>
      </c>
      <c r="D197" s="260" t="s">
        <v>175</v>
      </c>
      <c r="E197" s="261" t="s">
        <v>782</v>
      </c>
      <c r="F197" s="262" t="s">
        <v>783</v>
      </c>
      <c r="G197" s="263" t="s">
        <v>155</v>
      </c>
      <c r="H197" s="264">
        <v>10</v>
      </c>
      <c r="I197" s="265"/>
      <c r="J197" s="266"/>
      <c r="K197" s="267">
        <f>ROUND(P197*H197,2)</f>
        <v>0</v>
      </c>
      <c r="L197" s="262" t="s">
        <v>1</v>
      </c>
      <c r="M197" s="268"/>
      <c r="N197" s="269" t="s">
        <v>1</v>
      </c>
      <c r="O197" s="255" t="s">
        <v>45</v>
      </c>
      <c r="P197" s="256">
        <f>I197+J197</f>
        <v>0</v>
      </c>
      <c r="Q197" s="256">
        <f>ROUND(I197*H197,2)</f>
        <v>0</v>
      </c>
      <c r="R197" s="256">
        <f>ROUND(J197*H197,2)</f>
        <v>0</v>
      </c>
      <c r="S197" s="93"/>
      <c r="T197" s="257">
        <f>S197*H197</f>
        <v>0</v>
      </c>
      <c r="U197" s="257">
        <v>0</v>
      </c>
      <c r="V197" s="257">
        <f>U197*H197</f>
        <v>0</v>
      </c>
      <c r="W197" s="257">
        <v>0</v>
      </c>
      <c r="X197" s="258">
        <f>W197*H197</f>
        <v>0</v>
      </c>
      <c r="Y197" s="40"/>
      <c r="Z197" s="40"/>
      <c r="AA197" s="40"/>
      <c r="AB197" s="40"/>
      <c r="AC197" s="40"/>
      <c r="AD197" s="40"/>
      <c r="AE197" s="40"/>
      <c r="AR197" s="259" t="s">
        <v>212</v>
      </c>
      <c r="AT197" s="259" t="s">
        <v>175</v>
      </c>
      <c r="AU197" s="259" t="s">
        <v>92</v>
      </c>
      <c r="AY197" s="15" t="s">
        <v>149</v>
      </c>
      <c r="BE197" s="146">
        <f>IF(O197="základní",K197,0)</f>
        <v>0</v>
      </c>
      <c r="BF197" s="146">
        <f>IF(O197="snížená",K197,0)</f>
        <v>0</v>
      </c>
      <c r="BG197" s="146">
        <f>IF(O197="zákl. přenesená",K197,0)</f>
        <v>0</v>
      </c>
      <c r="BH197" s="146">
        <f>IF(O197="sníž. přenesená",K197,0)</f>
        <v>0</v>
      </c>
      <c r="BI197" s="146">
        <f>IF(O197="nulová",K197,0)</f>
        <v>0</v>
      </c>
      <c r="BJ197" s="15" t="s">
        <v>90</v>
      </c>
      <c r="BK197" s="146">
        <f>ROUND(P197*H197,2)</f>
        <v>0</v>
      </c>
      <c r="BL197" s="15" t="s">
        <v>207</v>
      </c>
      <c r="BM197" s="259" t="s">
        <v>784</v>
      </c>
    </row>
    <row r="198" s="2" customFormat="1">
      <c r="A198" s="40"/>
      <c r="B198" s="41"/>
      <c r="C198" s="247" t="s">
        <v>433</v>
      </c>
      <c r="D198" s="247" t="s">
        <v>152</v>
      </c>
      <c r="E198" s="248" t="s">
        <v>785</v>
      </c>
      <c r="F198" s="249" t="s">
        <v>786</v>
      </c>
      <c r="G198" s="250" t="s">
        <v>155</v>
      </c>
      <c r="H198" s="251">
        <v>10</v>
      </c>
      <c r="I198" s="252"/>
      <c r="J198" s="252"/>
      <c r="K198" s="253">
        <f>ROUND(P198*H198,2)</f>
        <v>0</v>
      </c>
      <c r="L198" s="249" t="s">
        <v>156</v>
      </c>
      <c r="M198" s="43"/>
      <c r="N198" s="254" t="s">
        <v>1</v>
      </c>
      <c r="O198" s="255" t="s">
        <v>45</v>
      </c>
      <c r="P198" s="256">
        <f>I198+J198</f>
        <v>0</v>
      </c>
      <c r="Q198" s="256">
        <f>ROUND(I198*H198,2)</f>
        <v>0</v>
      </c>
      <c r="R198" s="256">
        <f>ROUND(J198*H198,2)</f>
        <v>0</v>
      </c>
      <c r="S198" s="93"/>
      <c r="T198" s="257">
        <f>S198*H198</f>
        <v>0</v>
      </c>
      <c r="U198" s="257">
        <v>0</v>
      </c>
      <c r="V198" s="257">
        <f>U198*H198</f>
        <v>0</v>
      </c>
      <c r="W198" s="257">
        <v>0</v>
      </c>
      <c r="X198" s="258">
        <f>W198*H198</f>
        <v>0</v>
      </c>
      <c r="Y198" s="40"/>
      <c r="Z198" s="40"/>
      <c r="AA198" s="40"/>
      <c r="AB198" s="40"/>
      <c r="AC198" s="40"/>
      <c r="AD198" s="40"/>
      <c r="AE198" s="40"/>
      <c r="AR198" s="259" t="s">
        <v>207</v>
      </c>
      <c r="AT198" s="259" t="s">
        <v>152</v>
      </c>
      <c r="AU198" s="259" t="s">
        <v>92</v>
      </c>
      <c r="AY198" s="15" t="s">
        <v>149</v>
      </c>
      <c r="BE198" s="146">
        <f>IF(O198="základní",K198,0)</f>
        <v>0</v>
      </c>
      <c r="BF198" s="146">
        <f>IF(O198="snížená",K198,0)</f>
        <v>0</v>
      </c>
      <c r="BG198" s="146">
        <f>IF(O198="zákl. přenesená",K198,0)</f>
        <v>0</v>
      </c>
      <c r="BH198" s="146">
        <f>IF(O198="sníž. přenesená",K198,0)</f>
        <v>0</v>
      </c>
      <c r="BI198" s="146">
        <f>IF(O198="nulová",K198,0)</f>
        <v>0</v>
      </c>
      <c r="BJ198" s="15" t="s">
        <v>90</v>
      </c>
      <c r="BK198" s="146">
        <f>ROUND(P198*H198,2)</f>
        <v>0</v>
      </c>
      <c r="BL198" s="15" t="s">
        <v>207</v>
      </c>
      <c r="BM198" s="259" t="s">
        <v>787</v>
      </c>
    </row>
    <row r="199" s="2" customFormat="1" ht="16.5" customHeight="1">
      <c r="A199" s="40"/>
      <c r="B199" s="41"/>
      <c r="C199" s="260" t="s">
        <v>437</v>
      </c>
      <c r="D199" s="260" t="s">
        <v>175</v>
      </c>
      <c r="E199" s="261" t="s">
        <v>788</v>
      </c>
      <c r="F199" s="262" t="s">
        <v>789</v>
      </c>
      <c r="G199" s="263" t="s">
        <v>155</v>
      </c>
      <c r="H199" s="264">
        <v>4</v>
      </c>
      <c r="I199" s="265"/>
      <c r="J199" s="266"/>
      <c r="K199" s="267">
        <f>ROUND(P199*H199,2)</f>
        <v>0</v>
      </c>
      <c r="L199" s="262" t="s">
        <v>1</v>
      </c>
      <c r="M199" s="268"/>
      <c r="N199" s="269" t="s">
        <v>1</v>
      </c>
      <c r="O199" s="255" t="s">
        <v>45</v>
      </c>
      <c r="P199" s="256">
        <f>I199+J199</f>
        <v>0</v>
      </c>
      <c r="Q199" s="256">
        <f>ROUND(I199*H199,2)</f>
        <v>0</v>
      </c>
      <c r="R199" s="256">
        <f>ROUND(J199*H199,2)</f>
        <v>0</v>
      </c>
      <c r="S199" s="93"/>
      <c r="T199" s="257">
        <f>S199*H199</f>
        <v>0</v>
      </c>
      <c r="U199" s="257">
        <v>0</v>
      </c>
      <c r="V199" s="257">
        <f>U199*H199</f>
        <v>0</v>
      </c>
      <c r="W199" s="257">
        <v>0</v>
      </c>
      <c r="X199" s="258">
        <f>W199*H199</f>
        <v>0</v>
      </c>
      <c r="Y199" s="40"/>
      <c r="Z199" s="40"/>
      <c r="AA199" s="40"/>
      <c r="AB199" s="40"/>
      <c r="AC199" s="40"/>
      <c r="AD199" s="40"/>
      <c r="AE199" s="40"/>
      <c r="AR199" s="259" t="s">
        <v>212</v>
      </c>
      <c r="AT199" s="259" t="s">
        <v>175</v>
      </c>
      <c r="AU199" s="259" t="s">
        <v>92</v>
      </c>
      <c r="AY199" s="15" t="s">
        <v>149</v>
      </c>
      <c r="BE199" s="146">
        <f>IF(O199="základní",K199,0)</f>
        <v>0</v>
      </c>
      <c r="BF199" s="146">
        <f>IF(O199="snížená",K199,0)</f>
        <v>0</v>
      </c>
      <c r="BG199" s="146">
        <f>IF(O199="zákl. přenesená",K199,0)</f>
        <v>0</v>
      </c>
      <c r="BH199" s="146">
        <f>IF(O199="sníž. přenesená",K199,0)</f>
        <v>0</v>
      </c>
      <c r="BI199" s="146">
        <f>IF(O199="nulová",K199,0)</f>
        <v>0</v>
      </c>
      <c r="BJ199" s="15" t="s">
        <v>90</v>
      </c>
      <c r="BK199" s="146">
        <f>ROUND(P199*H199,2)</f>
        <v>0</v>
      </c>
      <c r="BL199" s="15" t="s">
        <v>207</v>
      </c>
      <c r="BM199" s="259" t="s">
        <v>790</v>
      </c>
    </row>
    <row r="200" s="2" customFormat="1" ht="16.5" customHeight="1">
      <c r="A200" s="40"/>
      <c r="B200" s="41"/>
      <c r="C200" s="260" t="s">
        <v>441</v>
      </c>
      <c r="D200" s="260" t="s">
        <v>175</v>
      </c>
      <c r="E200" s="261" t="s">
        <v>791</v>
      </c>
      <c r="F200" s="262" t="s">
        <v>792</v>
      </c>
      <c r="G200" s="263" t="s">
        <v>155</v>
      </c>
      <c r="H200" s="264">
        <v>6</v>
      </c>
      <c r="I200" s="265"/>
      <c r="J200" s="266"/>
      <c r="K200" s="267">
        <f>ROUND(P200*H200,2)</f>
        <v>0</v>
      </c>
      <c r="L200" s="262" t="s">
        <v>1</v>
      </c>
      <c r="M200" s="268"/>
      <c r="N200" s="269" t="s">
        <v>1</v>
      </c>
      <c r="O200" s="255" t="s">
        <v>45</v>
      </c>
      <c r="P200" s="256">
        <f>I200+J200</f>
        <v>0</v>
      </c>
      <c r="Q200" s="256">
        <f>ROUND(I200*H200,2)</f>
        <v>0</v>
      </c>
      <c r="R200" s="256">
        <f>ROUND(J200*H200,2)</f>
        <v>0</v>
      </c>
      <c r="S200" s="93"/>
      <c r="T200" s="257">
        <f>S200*H200</f>
        <v>0</v>
      </c>
      <c r="U200" s="257">
        <v>0</v>
      </c>
      <c r="V200" s="257">
        <f>U200*H200</f>
        <v>0</v>
      </c>
      <c r="W200" s="257">
        <v>0</v>
      </c>
      <c r="X200" s="258">
        <f>W200*H200</f>
        <v>0</v>
      </c>
      <c r="Y200" s="40"/>
      <c r="Z200" s="40"/>
      <c r="AA200" s="40"/>
      <c r="AB200" s="40"/>
      <c r="AC200" s="40"/>
      <c r="AD200" s="40"/>
      <c r="AE200" s="40"/>
      <c r="AR200" s="259" t="s">
        <v>212</v>
      </c>
      <c r="AT200" s="259" t="s">
        <v>175</v>
      </c>
      <c r="AU200" s="259" t="s">
        <v>92</v>
      </c>
      <c r="AY200" s="15" t="s">
        <v>149</v>
      </c>
      <c r="BE200" s="146">
        <f>IF(O200="základní",K200,0)</f>
        <v>0</v>
      </c>
      <c r="BF200" s="146">
        <f>IF(O200="snížená",K200,0)</f>
        <v>0</v>
      </c>
      <c r="BG200" s="146">
        <f>IF(O200="zákl. přenesená",K200,0)</f>
        <v>0</v>
      </c>
      <c r="BH200" s="146">
        <f>IF(O200="sníž. přenesená",K200,0)</f>
        <v>0</v>
      </c>
      <c r="BI200" s="146">
        <f>IF(O200="nulová",K200,0)</f>
        <v>0</v>
      </c>
      <c r="BJ200" s="15" t="s">
        <v>90</v>
      </c>
      <c r="BK200" s="146">
        <f>ROUND(P200*H200,2)</f>
        <v>0</v>
      </c>
      <c r="BL200" s="15" t="s">
        <v>207</v>
      </c>
      <c r="BM200" s="259" t="s">
        <v>793</v>
      </c>
    </row>
    <row r="201" s="2" customFormat="1">
      <c r="A201" s="40"/>
      <c r="B201" s="41"/>
      <c r="C201" s="247" t="s">
        <v>446</v>
      </c>
      <c r="D201" s="247" t="s">
        <v>152</v>
      </c>
      <c r="E201" s="248" t="s">
        <v>794</v>
      </c>
      <c r="F201" s="249" t="s">
        <v>795</v>
      </c>
      <c r="G201" s="250" t="s">
        <v>155</v>
      </c>
      <c r="H201" s="251">
        <v>1</v>
      </c>
      <c r="I201" s="252"/>
      <c r="J201" s="252"/>
      <c r="K201" s="253">
        <f>ROUND(P201*H201,2)</f>
        <v>0</v>
      </c>
      <c r="L201" s="249" t="s">
        <v>156</v>
      </c>
      <c r="M201" s="43"/>
      <c r="N201" s="254" t="s">
        <v>1</v>
      </c>
      <c r="O201" s="255" t="s">
        <v>45</v>
      </c>
      <c r="P201" s="256">
        <f>I201+J201</f>
        <v>0</v>
      </c>
      <c r="Q201" s="256">
        <f>ROUND(I201*H201,2)</f>
        <v>0</v>
      </c>
      <c r="R201" s="256">
        <f>ROUND(J201*H201,2)</f>
        <v>0</v>
      </c>
      <c r="S201" s="93"/>
      <c r="T201" s="257">
        <f>S201*H201</f>
        <v>0</v>
      </c>
      <c r="U201" s="257">
        <v>0</v>
      </c>
      <c r="V201" s="257">
        <f>U201*H201</f>
        <v>0</v>
      </c>
      <c r="W201" s="257">
        <v>0</v>
      </c>
      <c r="X201" s="258">
        <f>W201*H201</f>
        <v>0</v>
      </c>
      <c r="Y201" s="40"/>
      <c r="Z201" s="40"/>
      <c r="AA201" s="40"/>
      <c r="AB201" s="40"/>
      <c r="AC201" s="40"/>
      <c r="AD201" s="40"/>
      <c r="AE201" s="40"/>
      <c r="AR201" s="259" t="s">
        <v>207</v>
      </c>
      <c r="AT201" s="259" t="s">
        <v>152</v>
      </c>
      <c r="AU201" s="259" t="s">
        <v>92</v>
      </c>
      <c r="AY201" s="15" t="s">
        <v>149</v>
      </c>
      <c r="BE201" s="146">
        <f>IF(O201="základní",K201,0)</f>
        <v>0</v>
      </c>
      <c r="BF201" s="146">
        <f>IF(O201="snížená",K201,0)</f>
        <v>0</v>
      </c>
      <c r="BG201" s="146">
        <f>IF(O201="zákl. přenesená",K201,0)</f>
        <v>0</v>
      </c>
      <c r="BH201" s="146">
        <f>IF(O201="sníž. přenesená",K201,0)</f>
        <v>0</v>
      </c>
      <c r="BI201" s="146">
        <f>IF(O201="nulová",K201,0)</f>
        <v>0</v>
      </c>
      <c r="BJ201" s="15" t="s">
        <v>90</v>
      </c>
      <c r="BK201" s="146">
        <f>ROUND(P201*H201,2)</f>
        <v>0</v>
      </c>
      <c r="BL201" s="15" t="s">
        <v>207</v>
      </c>
      <c r="BM201" s="259" t="s">
        <v>796</v>
      </c>
    </row>
    <row r="202" s="2" customFormat="1" ht="16.5" customHeight="1">
      <c r="A202" s="40"/>
      <c r="B202" s="41"/>
      <c r="C202" s="260" t="s">
        <v>450</v>
      </c>
      <c r="D202" s="260" t="s">
        <v>175</v>
      </c>
      <c r="E202" s="261" t="s">
        <v>797</v>
      </c>
      <c r="F202" s="262" t="s">
        <v>798</v>
      </c>
      <c r="G202" s="263" t="s">
        <v>155</v>
      </c>
      <c r="H202" s="264">
        <v>1</v>
      </c>
      <c r="I202" s="265"/>
      <c r="J202" s="266"/>
      <c r="K202" s="267">
        <f>ROUND(P202*H202,2)</f>
        <v>0</v>
      </c>
      <c r="L202" s="262" t="s">
        <v>1</v>
      </c>
      <c r="M202" s="268"/>
      <c r="N202" s="269" t="s">
        <v>1</v>
      </c>
      <c r="O202" s="255" t="s">
        <v>45</v>
      </c>
      <c r="P202" s="256">
        <f>I202+J202</f>
        <v>0</v>
      </c>
      <c r="Q202" s="256">
        <f>ROUND(I202*H202,2)</f>
        <v>0</v>
      </c>
      <c r="R202" s="256">
        <f>ROUND(J202*H202,2)</f>
        <v>0</v>
      </c>
      <c r="S202" s="93"/>
      <c r="T202" s="257">
        <f>S202*H202</f>
        <v>0</v>
      </c>
      <c r="U202" s="257">
        <v>0</v>
      </c>
      <c r="V202" s="257">
        <f>U202*H202</f>
        <v>0</v>
      </c>
      <c r="W202" s="257">
        <v>0</v>
      </c>
      <c r="X202" s="258">
        <f>W202*H202</f>
        <v>0</v>
      </c>
      <c r="Y202" s="40"/>
      <c r="Z202" s="40"/>
      <c r="AA202" s="40"/>
      <c r="AB202" s="40"/>
      <c r="AC202" s="40"/>
      <c r="AD202" s="40"/>
      <c r="AE202" s="40"/>
      <c r="AR202" s="259" t="s">
        <v>212</v>
      </c>
      <c r="AT202" s="259" t="s">
        <v>175</v>
      </c>
      <c r="AU202" s="259" t="s">
        <v>92</v>
      </c>
      <c r="AY202" s="15" t="s">
        <v>149</v>
      </c>
      <c r="BE202" s="146">
        <f>IF(O202="základní",K202,0)</f>
        <v>0</v>
      </c>
      <c r="BF202" s="146">
        <f>IF(O202="snížená",K202,0)</f>
        <v>0</v>
      </c>
      <c r="BG202" s="146">
        <f>IF(O202="zákl. přenesená",K202,0)</f>
        <v>0</v>
      </c>
      <c r="BH202" s="146">
        <f>IF(O202="sníž. přenesená",K202,0)</f>
        <v>0</v>
      </c>
      <c r="BI202" s="146">
        <f>IF(O202="nulová",K202,0)</f>
        <v>0</v>
      </c>
      <c r="BJ202" s="15" t="s">
        <v>90</v>
      </c>
      <c r="BK202" s="146">
        <f>ROUND(P202*H202,2)</f>
        <v>0</v>
      </c>
      <c r="BL202" s="15" t="s">
        <v>207</v>
      </c>
      <c r="BM202" s="259" t="s">
        <v>799</v>
      </c>
    </row>
    <row r="203" s="2" customFormat="1">
      <c r="A203" s="40"/>
      <c r="B203" s="41"/>
      <c r="C203" s="247" t="s">
        <v>454</v>
      </c>
      <c r="D203" s="247" t="s">
        <v>152</v>
      </c>
      <c r="E203" s="248" t="s">
        <v>800</v>
      </c>
      <c r="F203" s="249" t="s">
        <v>801</v>
      </c>
      <c r="G203" s="250" t="s">
        <v>155</v>
      </c>
      <c r="H203" s="251">
        <v>1</v>
      </c>
      <c r="I203" s="252"/>
      <c r="J203" s="252"/>
      <c r="K203" s="253">
        <f>ROUND(P203*H203,2)</f>
        <v>0</v>
      </c>
      <c r="L203" s="249" t="s">
        <v>156</v>
      </c>
      <c r="M203" s="43"/>
      <c r="N203" s="254" t="s">
        <v>1</v>
      </c>
      <c r="O203" s="255" t="s">
        <v>45</v>
      </c>
      <c r="P203" s="256">
        <f>I203+J203</f>
        <v>0</v>
      </c>
      <c r="Q203" s="256">
        <f>ROUND(I203*H203,2)</f>
        <v>0</v>
      </c>
      <c r="R203" s="256">
        <f>ROUND(J203*H203,2)</f>
        <v>0</v>
      </c>
      <c r="S203" s="93"/>
      <c r="T203" s="257">
        <f>S203*H203</f>
        <v>0</v>
      </c>
      <c r="U203" s="257">
        <v>0</v>
      </c>
      <c r="V203" s="257">
        <f>U203*H203</f>
        <v>0</v>
      </c>
      <c r="W203" s="257">
        <v>0</v>
      </c>
      <c r="X203" s="258">
        <f>W203*H203</f>
        <v>0</v>
      </c>
      <c r="Y203" s="40"/>
      <c r="Z203" s="40"/>
      <c r="AA203" s="40"/>
      <c r="AB203" s="40"/>
      <c r="AC203" s="40"/>
      <c r="AD203" s="40"/>
      <c r="AE203" s="40"/>
      <c r="AR203" s="259" t="s">
        <v>207</v>
      </c>
      <c r="AT203" s="259" t="s">
        <v>152</v>
      </c>
      <c r="AU203" s="259" t="s">
        <v>92</v>
      </c>
      <c r="AY203" s="15" t="s">
        <v>149</v>
      </c>
      <c r="BE203" s="146">
        <f>IF(O203="základní",K203,0)</f>
        <v>0</v>
      </c>
      <c r="BF203" s="146">
        <f>IF(O203="snížená",K203,0)</f>
        <v>0</v>
      </c>
      <c r="BG203" s="146">
        <f>IF(O203="zákl. přenesená",K203,0)</f>
        <v>0</v>
      </c>
      <c r="BH203" s="146">
        <f>IF(O203="sníž. přenesená",K203,0)</f>
        <v>0</v>
      </c>
      <c r="BI203" s="146">
        <f>IF(O203="nulová",K203,0)</f>
        <v>0</v>
      </c>
      <c r="BJ203" s="15" t="s">
        <v>90</v>
      </c>
      <c r="BK203" s="146">
        <f>ROUND(P203*H203,2)</f>
        <v>0</v>
      </c>
      <c r="BL203" s="15" t="s">
        <v>207</v>
      </c>
      <c r="BM203" s="259" t="s">
        <v>802</v>
      </c>
    </row>
    <row r="204" s="2" customFormat="1">
      <c r="A204" s="40"/>
      <c r="B204" s="41"/>
      <c r="C204" s="260" t="s">
        <v>458</v>
      </c>
      <c r="D204" s="260" t="s">
        <v>175</v>
      </c>
      <c r="E204" s="261" t="s">
        <v>803</v>
      </c>
      <c r="F204" s="262" t="s">
        <v>804</v>
      </c>
      <c r="G204" s="263" t="s">
        <v>155</v>
      </c>
      <c r="H204" s="264">
        <v>1</v>
      </c>
      <c r="I204" s="265"/>
      <c r="J204" s="266"/>
      <c r="K204" s="267">
        <f>ROUND(P204*H204,2)</f>
        <v>0</v>
      </c>
      <c r="L204" s="262" t="s">
        <v>1</v>
      </c>
      <c r="M204" s="268"/>
      <c r="N204" s="269" t="s">
        <v>1</v>
      </c>
      <c r="O204" s="255" t="s">
        <v>45</v>
      </c>
      <c r="P204" s="256">
        <f>I204+J204</f>
        <v>0</v>
      </c>
      <c r="Q204" s="256">
        <f>ROUND(I204*H204,2)</f>
        <v>0</v>
      </c>
      <c r="R204" s="256">
        <f>ROUND(J204*H204,2)</f>
        <v>0</v>
      </c>
      <c r="S204" s="93"/>
      <c r="T204" s="257">
        <f>S204*H204</f>
        <v>0</v>
      </c>
      <c r="U204" s="257">
        <v>0</v>
      </c>
      <c r="V204" s="257">
        <f>U204*H204</f>
        <v>0</v>
      </c>
      <c r="W204" s="257">
        <v>0</v>
      </c>
      <c r="X204" s="258">
        <f>W204*H204</f>
        <v>0</v>
      </c>
      <c r="Y204" s="40"/>
      <c r="Z204" s="40"/>
      <c r="AA204" s="40"/>
      <c r="AB204" s="40"/>
      <c r="AC204" s="40"/>
      <c r="AD204" s="40"/>
      <c r="AE204" s="40"/>
      <c r="AR204" s="259" t="s">
        <v>212</v>
      </c>
      <c r="AT204" s="259" t="s">
        <v>175</v>
      </c>
      <c r="AU204" s="259" t="s">
        <v>92</v>
      </c>
      <c r="AY204" s="15" t="s">
        <v>149</v>
      </c>
      <c r="BE204" s="146">
        <f>IF(O204="základní",K204,0)</f>
        <v>0</v>
      </c>
      <c r="BF204" s="146">
        <f>IF(O204="snížená",K204,0)</f>
        <v>0</v>
      </c>
      <c r="BG204" s="146">
        <f>IF(O204="zákl. přenesená",K204,0)</f>
        <v>0</v>
      </c>
      <c r="BH204" s="146">
        <f>IF(O204="sníž. přenesená",K204,0)</f>
        <v>0</v>
      </c>
      <c r="BI204" s="146">
        <f>IF(O204="nulová",K204,0)</f>
        <v>0</v>
      </c>
      <c r="BJ204" s="15" t="s">
        <v>90</v>
      </c>
      <c r="BK204" s="146">
        <f>ROUND(P204*H204,2)</f>
        <v>0</v>
      </c>
      <c r="BL204" s="15" t="s">
        <v>207</v>
      </c>
      <c r="BM204" s="259" t="s">
        <v>805</v>
      </c>
    </row>
    <row r="205" s="2" customFormat="1">
      <c r="A205" s="40"/>
      <c r="B205" s="41"/>
      <c r="C205" s="247" t="s">
        <v>462</v>
      </c>
      <c r="D205" s="247" t="s">
        <v>152</v>
      </c>
      <c r="E205" s="248" t="s">
        <v>806</v>
      </c>
      <c r="F205" s="249" t="s">
        <v>807</v>
      </c>
      <c r="G205" s="250" t="s">
        <v>155</v>
      </c>
      <c r="H205" s="251">
        <v>2</v>
      </c>
      <c r="I205" s="252"/>
      <c r="J205" s="252"/>
      <c r="K205" s="253">
        <f>ROUND(P205*H205,2)</f>
        <v>0</v>
      </c>
      <c r="L205" s="249" t="s">
        <v>156</v>
      </c>
      <c r="M205" s="43"/>
      <c r="N205" s="254" t="s">
        <v>1</v>
      </c>
      <c r="O205" s="255" t="s">
        <v>45</v>
      </c>
      <c r="P205" s="256">
        <f>I205+J205</f>
        <v>0</v>
      </c>
      <c r="Q205" s="256">
        <f>ROUND(I205*H205,2)</f>
        <v>0</v>
      </c>
      <c r="R205" s="256">
        <f>ROUND(J205*H205,2)</f>
        <v>0</v>
      </c>
      <c r="S205" s="93"/>
      <c r="T205" s="257">
        <f>S205*H205</f>
        <v>0</v>
      </c>
      <c r="U205" s="257">
        <v>0</v>
      </c>
      <c r="V205" s="257">
        <f>U205*H205</f>
        <v>0</v>
      </c>
      <c r="W205" s="257">
        <v>0</v>
      </c>
      <c r="X205" s="258">
        <f>W205*H205</f>
        <v>0</v>
      </c>
      <c r="Y205" s="40"/>
      <c r="Z205" s="40"/>
      <c r="AA205" s="40"/>
      <c r="AB205" s="40"/>
      <c r="AC205" s="40"/>
      <c r="AD205" s="40"/>
      <c r="AE205" s="40"/>
      <c r="AR205" s="259" t="s">
        <v>207</v>
      </c>
      <c r="AT205" s="259" t="s">
        <v>152</v>
      </c>
      <c r="AU205" s="259" t="s">
        <v>92</v>
      </c>
      <c r="AY205" s="15" t="s">
        <v>149</v>
      </c>
      <c r="BE205" s="146">
        <f>IF(O205="základní",K205,0)</f>
        <v>0</v>
      </c>
      <c r="BF205" s="146">
        <f>IF(O205="snížená",K205,0)</f>
        <v>0</v>
      </c>
      <c r="BG205" s="146">
        <f>IF(O205="zákl. přenesená",K205,0)</f>
        <v>0</v>
      </c>
      <c r="BH205" s="146">
        <f>IF(O205="sníž. přenesená",K205,0)</f>
        <v>0</v>
      </c>
      <c r="BI205" s="146">
        <f>IF(O205="nulová",K205,0)</f>
        <v>0</v>
      </c>
      <c r="BJ205" s="15" t="s">
        <v>90</v>
      </c>
      <c r="BK205" s="146">
        <f>ROUND(P205*H205,2)</f>
        <v>0</v>
      </c>
      <c r="BL205" s="15" t="s">
        <v>207</v>
      </c>
      <c r="BM205" s="259" t="s">
        <v>808</v>
      </c>
    </row>
    <row r="206" s="2" customFormat="1">
      <c r="A206" s="40"/>
      <c r="B206" s="41"/>
      <c r="C206" s="260" t="s">
        <v>466</v>
      </c>
      <c r="D206" s="260" t="s">
        <v>175</v>
      </c>
      <c r="E206" s="261" t="s">
        <v>809</v>
      </c>
      <c r="F206" s="262" t="s">
        <v>810</v>
      </c>
      <c r="G206" s="263" t="s">
        <v>155</v>
      </c>
      <c r="H206" s="264">
        <v>2</v>
      </c>
      <c r="I206" s="265"/>
      <c r="J206" s="266"/>
      <c r="K206" s="267">
        <f>ROUND(P206*H206,2)</f>
        <v>0</v>
      </c>
      <c r="L206" s="262" t="s">
        <v>1</v>
      </c>
      <c r="M206" s="268"/>
      <c r="N206" s="269" t="s">
        <v>1</v>
      </c>
      <c r="O206" s="255" t="s">
        <v>45</v>
      </c>
      <c r="P206" s="256">
        <f>I206+J206</f>
        <v>0</v>
      </c>
      <c r="Q206" s="256">
        <f>ROUND(I206*H206,2)</f>
        <v>0</v>
      </c>
      <c r="R206" s="256">
        <f>ROUND(J206*H206,2)</f>
        <v>0</v>
      </c>
      <c r="S206" s="93"/>
      <c r="T206" s="257">
        <f>S206*H206</f>
        <v>0</v>
      </c>
      <c r="U206" s="257">
        <v>0</v>
      </c>
      <c r="V206" s="257">
        <f>U206*H206</f>
        <v>0</v>
      </c>
      <c r="W206" s="257">
        <v>0</v>
      </c>
      <c r="X206" s="258">
        <f>W206*H206</f>
        <v>0</v>
      </c>
      <c r="Y206" s="40"/>
      <c r="Z206" s="40"/>
      <c r="AA206" s="40"/>
      <c r="AB206" s="40"/>
      <c r="AC206" s="40"/>
      <c r="AD206" s="40"/>
      <c r="AE206" s="40"/>
      <c r="AR206" s="259" t="s">
        <v>212</v>
      </c>
      <c r="AT206" s="259" t="s">
        <v>175</v>
      </c>
      <c r="AU206" s="259" t="s">
        <v>92</v>
      </c>
      <c r="AY206" s="15" t="s">
        <v>149</v>
      </c>
      <c r="BE206" s="146">
        <f>IF(O206="základní",K206,0)</f>
        <v>0</v>
      </c>
      <c r="BF206" s="146">
        <f>IF(O206="snížená",K206,0)</f>
        <v>0</v>
      </c>
      <c r="BG206" s="146">
        <f>IF(O206="zákl. přenesená",K206,0)</f>
        <v>0</v>
      </c>
      <c r="BH206" s="146">
        <f>IF(O206="sníž. přenesená",K206,0)</f>
        <v>0</v>
      </c>
      <c r="BI206" s="146">
        <f>IF(O206="nulová",K206,0)</f>
        <v>0</v>
      </c>
      <c r="BJ206" s="15" t="s">
        <v>90</v>
      </c>
      <c r="BK206" s="146">
        <f>ROUND(P206*H206,2)</f>
        <v>0</v>
      </c>
      <c r="BL206" s="15" t="s">
        <v>207</v>
      </c>
      <c r="BM206" s="259" t="s">
        <v>811</v>
      </c>
    </row>
    <row r="207" s="2" customFormat="1" ht="21.75" customHeight="1">
      <c r="A207" s="40"/>
      <c r="B207" s="41"/>
      <c r="C207" s="260" t="s">
        <v>470</v>
      </c>
      <c r="D207" s="260" t="s">
        <v>175</v>
      </c>
      <c r="E207" s="261" t="s">
        <v>812</v>
      </c>
      <c r="F207" s="262" t="s">
        <v>813</v>
      </c>
      <c r="G207" s="263" t="s">
        <v>155</v>
      </c>
      <c r="H207" s="264">
        <v>2</v>
      </c>
      <c r="I207" s="265"/>
      <c r="J207" s="266"/>
      <c r="K207" s="267">
        <f>ROUND(P207*H207,2)</f>
        <v>0</v>
      </c>
      <c r="L207" s="262" t="s">
        <v>1</v>
      </c>
      <c r="M207" s="268"/>
      <c r="N207" s="269" t="s">
        <v>1</v>
      </c>
      <c r="O207" s="255" t="s">
        <v>45</v>
      </c>
      <c r="P207" s="256">
        <f>I207+J207</f>
        <v>0</v>
      </c>
      <c r="Q207" s="256">
        <f>ROUND(I207*H207,2)</f>
        <v>0</v>
      </c>
      <c r="R207" s="256">
        <f>ROUND(J207*H207,2)</f>
        <v>0</v>
      </c>
      <c r="S207" s="93"/>
      <c r="T207" s="257">
        <f>S207*H207</f>
        <v>0</v>
      </c>
      <c r="U207" s="257">
        <v>0</v>
      </c>
      <c r="V207" s="257">
        <f>U207*H207</f>
        <v>0</v>
      </c>
      <c r="W207" s="257">
        <v>0</v>
      </c>
      <c r="X207" s="258">
        <f>W207*H207</f>
        <v>0</v>
      </c>
      <c r="Y207" s="40"/>
      <c r="Z207" s="40"/>
      <c r="AA207" s="40"/>
      <c r="AB207" s="40"/>
      <c r="AC207" s="40"/>
      <c r="AD207" s="40"/>
      <c r="AE207" s="40"/>
      <c r="AR207" s="259" t="s">
        <v>212</v>
      </c>
      <c r="AT207" s="259" t="s">
        <v>175</v>
      </c>
      <c r="AU207" s="259" t="s">
        <v>92</v>
      </c>
      <c r="AY207" s="15" t="s">
        <v>149</v>
      </c>
      <c r="BE207" s="146">
        <f>IF(O207="základní",K207,0)</f>
        <v>0</v>
      </c>
      <c r="BF207" s="146">
        <f>IF(O207="snížená",K207,0)</f>
        <v>0</v>
      </c>
      <c r="BG207" s="146">
        <f>IF(O207="zákl. přenesená",K207,0)</f>
        <v>0</v>
      </c>
      <c r="BH207" s="146">
        <f>IF(O207="sníž. přenesená",K207,0)</f>
        <v>0</v>
      </c>
      <c r="BI207" s="146">
        <f>IF(O207="nulová",K207,0)</f>
        <v>0</v>
      </c>
      <c r="BJ207" s="15" t="s">
        <v>90</v>
      </c>
      <c r="BK207" s="146">
        <f>ROUND(P207*H207,2)</f>
        <v>0</v>
      </c>
      <c r="BL207" s="15" t="s">
        <v>207</v>
      </c>
      <c r="BM207" s="259" t="s">
        <v>814</v>
      </c>
    </row>
    <row r="208" s="2" customFormat="1">
      <c r="A208" s="40"/>
      <c r="B208" s="41"/>
      <c r="C208" s="247" t="s">
        <v>474</v>
      </c>
      <c r="D208" s="247" t="s">
        <v>152</v>
      </c>
      <c r="E208" s="248" t="s">
        <v>815</v>
      </c>
      <c r="F208" s="249" t="s">
        <v>816</v>
      </c>
      <c r="G208" s="250" t="s">
        <v>155</v>
      </c>
      <c r="H208" s="251">
        <v>1</v>
      </c>
      <c r="I208" s="252"/>
      <c r="J208" s="252"/>
      <c r="K208" s="253">
        <f>ROUND(P208*H208,2)</f>
        <v>0</v>
      </c>
      <c r="L208" s="249" t="s">
        <v>156</v>
      </c>
      <c r="M208" s="43"/>
      <c r="N208" s="254" t="s">
        <v>1</v>
      </c>
      <c r="O208" s="255" t="s">
        <v>45</v>
      </c>
      <c r="P208" s="256">
        <f>I208+J208</f>
        <v>0</v>
      </c>
      <c r="Q208" s="256">
        <f>ROUND(I208*H208,2)</f>
        <v>0</v>
      </c>
      <c r="R208" s="256">
        <f>ROUND(J208*H208,2)</f>
        <v>0</v>
      </c>
      <c r="S208" s="93"/>
      <c r="T208" s="257">
        <f>S208*H208</f>
        <v>0</v>
      </c>
      <c r="U208" s="257">
        <v>0</v>
      </c>
      <c r="V208" s="257">
        <f>U208*H208</f>
        <v>0</v>
      </c>
      <c r="W208" s="257">
        <v>0</v>
      </c>
      <c r="X208" s="258">
        <f>W208*H208</f>
        <v>0</v>
      </c>
      <c r="Y208" s="40"/>
      <c r="Z208" s="40"/>
      <c r="AA208" s="40"/>
      <c r="AB208" s="40"/>
      <c r="AC208" s="40"/>
      <c r="AD208" s="40"/>
      <c r="AE208" s="40"/>
      <c r="AR208" s="259" t="s">
        <v>207</v>
      </c>
      <c r="AT208" s="259" t="s">
        <v>152</v>
      </c>
      <c r="AU208" s="259" t="s">
        <v>92</v>
      </c>
      <c r="AY208" s="15" t="s">
        <v>149</v>
      </c>
      <c r="BE208" s="146">
        <f>IF(O208="základní",K208,0)</f>
        <v>0</v>
      </c>
      <c r="BF208" s="146">
        <f>IF(O208="snížená",K208,0)</f>
        <v>0</v>
      </c>
      <c r="BG208" s="146">
        <f>IF(O208="zákl. přenesená",K208,0)</f>
        <v>0</v>
      </c>
      <c r="BH208" s="146">
        <f>IF(O208="sníž. přenesená",K208,0)</f>
        <v>0</v>
      </c>
      <c r="BI208" s="146">
        <f>IF(O208="nulová",K208,0)</f>
        <v>0</v>
      </c>
      <c r="BJ208" s="15" t="s">
        <v>90</v>
      </c>
      <c r="BK208" s="146">
        <f>ROUND(P208*H208,2)</f>
        <v>0</v>
      </c>
      <c r="BL208" s="15" t="s">
        <v>207</v>
      </c>
      <c r="BM208" s="259" t="s">
        <v>817</v>
      </c>
    </row>
    <row r="209" s="2" customFormat="1" ht="16.5" customHeight="1">
      <c r="A209" s="40"/>
      <c r="B209" s="41"/>
      <c r="C209" s="260" t="s">
        <v>479</v>
      </c>
      <c r="D209" s="260" t="s">
        <v>175</v>
      </c>
      <c r="E209" s="261" t="s">
        <v>818</v>
      </c>
      <c r="F209" s="262" t="s">
        <v>819</v>
      </c>
      <c r="G209" s="263" t="s">
        <v>155</v>
      </c>
      <c r="H209" s="264">
        <v>1</v>
      </c>
      <c r="I209" s="265"/>
      <c r="J209" s="266"/>
      <c r="K209" s="267">
        <f>ROUND(P209*H209,2)</f>
        <v>0</v>
      </c>
      <c r="L209" s="262" t="s">
        <v>1</v>
      </c>
      <c r="M209" s="268"/>
      <c r="N209" s="269" t="s">
        <v>1</v>
      </c>
      <c r="O209" s="255" t="s">
        <v>45</v>
      </c>
      <c r="P209" s="256">
        <f>I209+J209</f>
        <v>0</v>
      </c>
      <c r="Q209" s="256">
        <f>ROUND(I209*H209,2)</f>
        <v>0</v>
      </c>
      <c r="R209" s="256">
        <f>ROUND(J209*H209,2)</f>
        <v>0</v>
      </c>
      <c r="S209" s="93"/>
      <c r="T209" s="257">
        <f>S209*H209</f>
        <v>0</v>
      </c>
      <c r="U209" s="257">
        <v>0.0043</v>
      </c>
      <c r="V209" s="257">
        <f>U209*H209</f>
        <v>0.0043</v>
      </c>
      <c r="W209" s="257">
        <v>0</v>
      </c>
      <c r="X209" s="258">
        <f>W209*H209</f>
        <v>0</v>
      </c>
      <c r="Y209" s="40"/>
      <c r="Z209" s="40"/>
      <c r="AA209" s="40"/>
      <c r="AB209" s="40"/>
      <c r="AC209" s="40"/>
      <c r="AD209" s="40"/>
      <c r="AE209" s="40"/>
      <c r="AR209" s="259" t="s">
        <v>212</v>
      </c>
      <c r="AT209" s="259" t="s">
        <v>175</v>
      </c>
      <c r="AU209" s="259" t="s">
        <v>92</v>
      </c>
      <c r="AY209" s="15" t="s">
        <v>149</v>
      </c>
      <c r="BE209" s="146">
        <f>IF(O209="základní",K209,0)</f>
        <v>0</v>
      </c>
      <c r="BF209" s="146">
        <f>IF(O209="snížená",K209,0)</f>
        <v>0</v>
      </c>
      <c r="BG209" s="146">
        <f>IF(O209="zákl. přenesená",K209,0)</f>
        <v>0</v>
      </c>
      <c r="BH209" s="146">
        <f>IF(O209="sníž. přenesená",K209,0)</f>
        <v>0</v>
      </c>
      <c r="BI209" s="146">
        <f>IF(O209="nulová",K209,0)</f>
        <v>0</v>
      </c>
      <c r="BJ209" s="15" t="s">
        <v>90</v>
      </c>
      <c r="BK209" s="146">
        <f>ROUND(P209*H209,2)</f>
        <v>0</v>
      </c>
      <c r="BL209" s="15" t="s">
        <v>207</v>
      </c>
      <c r="BM209" s="259" t="s">
        <v>820</v>
      </c>
    </row>
    <row r="210" s="2" customFormat="1" ht="44.25" customHeight="1">
      <c r="A210" s="40"/>
      <c r="B210" s="41"/>
      <c r="C210" s="247" t="s">
        <v>483</v>
      </c>
      <c r="D210" s="247" t="s">
        <v>152</v>
      </c>
      <c r="E210" s="248" t="s">
        <v>582</v>
      </c>
      <c r="F210" s="249" t="s">
        <v>583</v>
      </c>
      <c r="G210" s="250" t="s">
        <v>186</v>
      </c>
      <c r="H210" s="251">
        <v>0.02</v>
      </c>
      <c r="I210" s="252"/>
      <c r="J210" s="252"/>
      <c r="K210" s="253">
        <f>ROUND(P210*H210,2)</f>
        <v>0</v>
      </c>
      <c r="L210" s="249" t="s">
        <v>156</v>
      </c>
      <c r="M210" s="43"/>
      <c r="N210" s="254" t="s">
        <v>1</v>
      </c>
      <c r="O210" s="255" t="s">
        <v>45</v>
      </c>
      <c r="P210" s="256">
        <f>I210+J210</f>
        <v>0</v>
      </c>
      <c r="Q210" s="256">
        <f>ROUND(I210*H210,2)</f>
        <v>0</v>
      </c>
      <c r="R210" s="256">
        <f>ROUND(J210*H210,2)</f>
        <v>0</v>
      </c>
      <c r="S210" s="93"/>
      <c r="T210" s="257">
        <f>S210*H210</f>
        <v>0</v>
      </c>
      <c r="U210" s="257">
        <v>0</v>
      </c>
      <c r="V210" s="257">
        <f>U210*H210</f>
        <v>0</v>
      </c>
      <c r="W210" s="257">
        <v>0</v>
      </c>
      <c r="X210" s="258">
        <f>W210*H210</f>
        <v>0</v>
      </c>
      <c r="Y210" s="40"/>
      <c r="Z210" s="40"/>
      <c r="AA210" s="40"/>
      <c r="AB210" s="40"/>
      <c r="AC210" s="40"/>
      <c r="AD210" s="40"/>
      <c r="AE210" s="40"/>
      <c r="AR210" s="259" t="s">
        <v>207</v>
      </c>
      <c r="AT210" s="259" t="s">
        <v>152</v>
      </c>
      <c r="AU210" s="259" t="s">
        <v>92</v>
      </c>
      <c r="AY210" s="15" t="s">
        <v>149</v>
      </c>
      <c r="BE210" s="146">
        <f>IF(O210="základní",K210,0)</f>
        <v>0</v>
      </c>
      <c r="BF210" s="146">
        <f>IF(O210="snížená",K210,0)</f>
        <v>0</v>
      </c>
      <c r="BG210" s="146">
        <f>IF(O210="zákl. přenesená",K210,0)</f>
        <v>0</v>
      </c>
      <c r="BH210" s="146">
        <f>IF(O210="sníž. přenesená",K210,0)</f>
        <v>0</v>
      </c>
      <c r="BI210" s="146">
        <f>IF(O210="nulová",K210,0)</f>
        <v>0</v>
      </c>
      <c r="BJ210" s="15" t="s">
        <v>90</v>
      </c>
      <c r="BK210" s="146">
        <f>ROUND(P210*H210,2)</f>
        <v>0</v>
      </c>
      <c r="BL210" s="15" t="s">
        <v>207</v>
      </c>
      <c r="BM210" s="259" t="s">
        <v>821</v>
      </c>
    </row>
    <row r="211" s="12" customFormat="1" ht="25.92" customHeight="1">
      <c r="A211" s="12"/>
      <c r="B211" s="230"/>
      <c r="C211" s="231"/>
      <c r="D211" s="232" t="s">
        <v>81</v>
      </c>
      <c r="E211" s="233" t="s">
        <v>822</v>
      </c>
      <c r="F211" s="233" t="s">
        <v>823</v>
      </c>
      <c r="G211" s="231"/>
      <c r="H211" s="231"/>
      <c r="I211" s="234"/>
      <c r="J211" s="234"/>
      <c r="K211" s="235">
        <f>BK211</f>
        <v>0</v>
      </c>
      <c r="L211" s="231"/>
      <c r="M211" s="236"/>
      <c r="N211" s="237"/>
      <c r="O211" s="238"/>
      <c r="P211" s="238"/>
      <c r="Q211" s="239">
        <f>Q212</f>
        <v>0</v>
      </c>
      <c r="R211" s="239">
        <f>R212</f>
        <v>0</v>
      </c>
      <c r="S211" s="238"/>
      <c r="T211" s="240">
        <f>T212</f>
        <v>0</v>
      </c>
      <c r="U211" s="238"/>
      <c r="V211" s="240">
        <f>V212</f>
        <v>0</v>
      </c>
      <c r="W211" s="238"/>
      <c r="X211" s="241">
        <f>X212</f>
        <v>0</v>
      </c>
      <c r="Y211" s="12"/>
      <c r="Z211" s="12"/>
      <c r="AA211" s="12"/>
      <c r="AB211" s="12"/>
      <c r="AC211" s="12"/>
      <c r="AD211" s="12"/>
      <c r="AE211" s="12"/>
      <c r="AR211" s="242" t="s">
        <v>157</v>
      </c>
      <c r="AT211" s="243" t="s">
        <v>81</v>
      </c>
      <c r="AU211" s="243" t="s">
        <v>82</v>
      </c>
      <c r="AY211" s="242" t="s">
        <v>149</v>
      </c>
      <c r="BK211" s="244">
        <f>BK212</f>
        <v>0</v>
      </c>
    </row>
    <row r="212" s="2" customFormat="1">
      <c r="A212" s="40"/>
      <c r="B212" s="41"/>
      <c r="C212" s="247" t="s">
        <v>488</v>
      </c>
      <c r="D212" s="247" t="s">
        <v>152</v>
      </c>
      <c r="E212" s="248" t="s">
        <v>824</v>
      </c>
      <c r="F212" s="249" t="s">
        <v>825</v>
      </c>
      <c r="G212" s="250" t="s">
        <v>826</v>
      </c>
      <c r="H212" s="251">
        <v>4</v>
      </c>
      <c r="I212" s="252"/>
      <c r="J212" s="252"/>
      <c r="K212" s="253">
        <f>ROUND(P212*H212,2)</f>
        <v>0</v>
      </c>
      <c r="L212" s="249" t="s">
        <v>156</v>
      </c>
      <c r="M212" s="43"/>
      <c r="N212" s="281" t="s">
        <v>1</v>
      </c>
      <c r="O212" s="282" t="s">
        <v>45</v>
      </c>
      <c r="P212" s="283">
        <f>I212+J212</f>
        <v>0</v>
      </c>
      <c r="Q212" s="283">
        <f>ROUND(I212*H212,2)</f>
        <v>0</v>
      </c>
      <c r="R212" s="283">
        <f>ROUND(J212*H212,2)</f>
        <v>0</v>
      </c>
      <c r="S212" s="284"/>
      <c r="T212" s="285">
        <f>S212*H212</f>
        <v>0</v>
      </c>
      <c r="U212" s="285">
        <v>0</v>
      </c>
      <c r="V212" s="285">
        <f>U212*H212</f>
        <v>0</v>
      </c>
      <c r="W212" s="285">
        <v>0</v>
      </c>
      <c r="X212" s="286">
        <f>W212*H212</f>
        <v>0</v>
      </c>
      <c r="Y212" s="40"/>
      <c r="Z212" s="40"/>
      <c r="AA212" s="40"/>
      <c r="AB212" s="40"/>
      <c r="AC212" s="40"/>
      <c r="AD212" s="40"/>
      <c r="AE212" s="40"/>
      <c r="AR212" s="259" t="s">
        <v>827</v>
      </c>
      <c r="AT212" s="259" t="s">
        <v>152</v>
      </c>
      <c r="AU212" s="259" t="s">
        <v>90</v>
      </c>
      <c r="AY212" s="15" t="s">
        <v>149</v>
      </c>
      <c r="BE212" s="146">
        <f>IF(O212="základní",K212,0)</f>
        <v>0</v>
      </c>
      <c r="BF212" s="146">
        <f>IF(O212="snížená",K212,0)</f>
        <v>0</v>
      </c>
      <c r="BG212" s="146">
        <f>IF(O212="zákl. přenesená",K212,0)</f>
        <v>0</v>
      </c>
      <c r="BH212" s="146">
        <f>IF(O212="sníž. přenesená",K212,0)</f>
        <v>0</v>
      </c>
      <c r="BI212" s="146">
        <f>IF(O212="nulová",K212,0)</f>
        <v>0</v>
      </c>
      <c r="BJ212" s="15" t="s">
        <v>90</v>
      </c>
      <c r="BK212" s="146">
        <f>ROUND(P212*H212,2)</f>
        <v>0</v>
      </c>
      <c r="BL212" s="15" t="s">
        <v>827</v>
      </c>
      <c r="BM212" s="259" t="s">
        <v>828</v>
      </c>
    </row>
    <row r="213" s="2" customFormat="1" ht="6.96" customHeight="1">
      <c r="A213" s="40"/>
      <c r="B213" s="68"/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43"/>
      <c r="N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</row>
  </sheetData>
  <sheetProtection sheet="1" autoFilter="0" formatColumns="0" formatRows="0" objects="1" scenarios="1" spinCount="100000" saltValue="wPb2UjJbbWtlJyElNyUJ5Ft2iBFhFh7ueaGZICYqIzeHzz5eTswsUmRffBoJ02HxSsnIz5bSA0LJPr5klYqUYg==" hashValue="tqQsfYgZ+zQ0VIsvcVZmDc+tMX2OdR/KQnXTGAwn2z4s6vAOzJVxzL1V66QtuHEkTmv57AzuxIOFLrHg6KjbcQ==" algorithmName="SHA-512" password="CC35"/>
  <autoFilter ref="C128:L212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NOTEBOOK-DELL\Petr Kubala</dc:creator>
  <cp:lastModifiedBy>NOTEBOOK-DELL\Petr Kubala</cp:lastModifiedBy>
  <dcterms:created xsi:type="dcterms:W3CDTF">2021-06-27T10:19:32Z</dcterms:created>
  <dcterms:modified xsi:type="dcterms:W3CDTF">2021-06-27T10:19:36Z</dcterms:modified>
</cp:coreProperties>
</file>