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8 HOL\"/>
    </mc:Choice>
  </mc:AlternateContent>
  <bookViews>
    <workbookView xWindow="0" yWindow="0" windowWidth="21570" windowHeight="8055" firstSheet="1" activeTab="1"/>
  </bookViews>
  <sheets>
    <sheet name="Rekapitulace stavby" sheetId="1" state="veryHidden" r:id="rId1"/>
    <sheet name="4 - Bytová jednotka č.4" sheetId="2" r:id="rId2"/>
  </sheets>
  <definedNames>
    <definedName name="_xlnm._FilterDatabase" localSheetId="1" hidden="1">'4 - Bytová jednotka č.4'!$C$141:$K$440</definedName>
    <definedName name="_xlnm.Print_Titles" localSheetId="1">'4 - Bytová jednotka č.4'!$141:$141</definedName>
    <definedName name="_xlnm.Print_Titles" localSheetId="0">'Rekapitulace stavby'!$92:$92</definedName>
    <definedName name="_xlnm.Print_Area" localSheetId="1">'4 - Bytová jednotka č.4'!$C$4:$J$76,'4 - Bytová jednotka č.4'!$C$82:$J$123,'4 - Bytová jednotka č.4'!$C$129:$K$440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40" i="2"/>
  <c r="BH440" i="2"/>
  <c r="BG440" i="2"/>
  <c r="BE440" i="2"/>
  <c r="T440" i="2"/>
  <c r="T439" i="2" s="1"/>
  <c r="R440" i="2"/>
  <c r="R439" i="2" s="1"/>
  <c r="P440" i="2"/>
  <c r="P439" i="2" s="1"/>
  <c r="BI438" i="2"/>
  <c r="BH438" i="2"/>
  <c r="BG438" i="2"/>
  <c r="BE438" i="2"/>
  <c r="T438" i="2"/>
  <c r="T437" i="2" s="1"/>
  <c r="R438" i="2"/>
  <c r="R437" i="2" s="1"/>
  <c r="P438" i="2"/>
  <c r="P437" i="2" s="1"/>
  <c r="BI433" i="2"/>
  <c r="BH433" i="2"/>
  <c r="BG433" i="2"/>
  <c r="BE433" i="2"/>
  <c r="T433" i="2"/>
  <c r="R433" i="2"/>
  <c r="P433" i="2"/>
  <c r="BI427" i="2"/>
  <c r="BH427" i="2"/>
  <c r="BG427" i="2"/>
  <c r="BE427" i="2"/>
  <c r="T427" i="2"/>
  <c r="R427" i="2"/>
  <c r="P427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5" i="2"/>
  <c r="BH385" i="2"/>
  <c r="BG385" i="2"/>
  <c r="BE385" i="2"/>
  <c r="T385" i="2"/>
  <c r="R385" i="2"/>
  <c r="P385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R327" i="2"/>
  <c r="P327" i="2"/>
  <c r="BI320" i="2"/>
  <c r="BH320" i="2"/>
  <c r="BG320" i="2"/>
  <c r="BE320" i="2"/>
  <c r="T320" i="2"/>
  <c r="R320" i="2"/>
  <c r="P320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91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40" i="2"/>
  <c r="J440" i="2"/>
  <c r="BK438" i="2"/>
  <c r="J438" i="2"/>
  <c r="J433" i="2"/>
  <c r="J427" i="2"/>
  <c r="J412" i="2"/>
  <c r="J410" i="2"/>
  <c r="BK409" i="2"/>
  <c r="BK398" i="2"/>
  <c r="J396" i="2"/>
  <c r="BK393" i="2"/>
  <c r="J392" i="2"/>
  <c r="J390" i="2"/>
  <c r="J389" i="2"/>
  <c r="J388" i="2"/>
  <c r="BK387" i="2"/>
  <c r="BK385" i="2"/>
  <c r="J381" i="2"/>
  <c r="BK379" i="2"/>
  <c r="BK378" i="2"/>
  <c r="J376" i="2"/>
  <c r="BK374" i="2"/>
  <c r="BK368" i="2"/>
  <c r="BK366" i="2"/>
  <c r="J365" i="2"/>
  <c r="BK362" i="2"/>
  <c r="J361" i="2"/>
  <c r="J357" i="2"/>
  <c r="J355" i="2"/>
  <c r="BK354" i="2"/>
  <c r="J353" i="2"/>
  <c r="BK352" i="2"/>
  <c r="BK351" i="2"/>
  <c r="BK350" i="2"/>
  <c r="J349" i="2"/>
  <c r="BK348" i="2"/>
  <c r="BK347" i="2"/>
  <c r="J346" i="2"/>
  <c r="J345" i="2"/>
  <c r="J344" i="2"/>
  <c r="BK340" i="2"/>
  <c r="J337" i="2"/>
  <c r="J336" i="2"/>
  <c r="BK335" i="2"/>
  <c r="BK332" i="2"/>
  <c r="J331" i="2"/>
  <c r="J330" i="2"/>
  <c r="BK327" i="2"/>
  <c r="J320" i="2"/>
  <c r="J314" i="2"/>
  <c r="J312" i="2"/>
  <c r="J311" i="2"/>
  <c r="BK310" i="2"/>
  <c r="J309" i="2"/>
  <c r="J308" i="2"/>
  <c r="J306" i="2"/>
  <c r="J305" i="2"/>
  <c r="J304" i="2"/>
  <c r="J303" i="2"/>
  <c r="J302" i="2"/>
  <c r="J301" i="2"/>
  <c r="BK300" i="2"/>
  <c r="J299" i="2"/>
  <c r="BK298" i="2"/>
  <c r="BK297" i="2"/>
  <c r="J296" i="2"/>
  <c r="BK295" i="2"/>
  <c r="BK294" i="2"/>
  <c r="J293" i="2"/>
  <c r="J292" i="2"/>
  <c r="J291" i="2"/>
  <c r="J290" i="2"/>
  <c r="J289" i="2"/>
  <c r="J287" i="2"/>
  <c r="J286" i="2"/>
  <c r="BK285" i="2"/>
  <c r="BK283" i="2"/>
  <c r="BK282" i="2"/>
  <c r="J281" i="2"/>
  <c r="BK280" i="2"/>
  <c r="BK279" i="2"/>
  <c r="BK278" i="2"/>
  <c r="BK277" i="2"/>
  <c r="J276" i="2"/>
  <c r="BK275" i="2"/>
  <c r="J274" i="2"/>
  <c r="J273" i="2"/>
  <c r="BK272" i="2"/>
  <c r="J271" i="2"/>
  <c r="BK270" i="2"/>
  <c r="J269" i="2"/>
  <c r="J268" i="2"/>
  <c r="J267" i="2"/>
  <c r="J266" i="2"/>
  <c r="BK264" i="2"/>
  <c r="BK263" i="2"/>
  <c r="J262" i="2"/>
  <c r="J261" i="2"/>
  <c r="BK260" i="2"/>
  <c r="BK259" i="2"/>
  <c r="BK258" i="2"/>
  <c r="BK255" i="2"/>
  <c r="BK254" i="2"/>
  <c r="J251" i="2"/>
  <c r="BK250" i="2"/>
  <c r="J249" i="2"/>
  <c r="BK248" i="2"/>
  <c r="BK247" i="2"/>
  <c r="J246" i="2"/>
  <c r="BK245" i="2"/>
  <c r="BK244" i="2"/>
  <c r="BK243" i="2"/>
  <c r="BK242" i="2"/>
  <c r="J240" i="2"/>
  <c r="J239" i="2"/>
  <c r="BK235" i="2"/>
  <c r="J234" i="2"/>
  <c r="BK232" i="2"/>
  <c r="BK231" i="2"/>
  <c r="J231" i="2"/>
  <c r="J229" i="2"/>
  <c r="J228" i="2"/>
  <c r="J226" i="2"/>
  <c r="J225" i="2"/>
  <c r="BK216" i="2"/>
  <c r="BK213" i="2"/>
  <c r="J206" i="2"/>
  <c r="J202" i="2"/>
  <c r="BK199" i="2"/>
  <c r="J199" i="2"/>
  <c r="J198" i="2"/>
  <c r="BK197" i="2"/>
  <c r="BK195" i="2"/>
  <c r="J193" i="2"/>
  <c r="BK190" i="2"/>
  <c r="J189" i="2"/>
  <c r="BK184" i="2"/>
  <c r="BK182" i="2"/>
  <c r="J177" i="2"/>
  <c r="J171" i="2"/>
  <c r="J165" i="2"/>
  <c r="J163" i="2"/>
  <c r="BK162" i="2"/>
  <c r="J158" i="2"/>
  <c r="J155" i="2"/>
  <c r="J153" i="2"/>
  <c r="J152" i="2"/>
  <c r="J148" i="2"/>
  <c r="BK145" i="2"/>
  <c r="AS94" i="1"/>
  <c r="BK433" i="2"/>
  <c r="BK427" i="2"/>
  <c r="BK412" i="2"/>
  <c r="BK410" i="2"/>
  <c r="J409" i="2"/>
  <c r="J398" i="2"/>
  <c r="BK396" i="2"/>
  <c r="J393" i="2"/>
  <c r="BK392" i="2"/>
  <c r="BK390" i="2"/>
  <c r="BK389" i="2"/>
  <c r="BK388" i="2"/>
  <c r="J387" i="2"/>
  <c r="J385" i="2"/>
  <c r="BK381" i="2"/>
  <c r="J379" i="2"/>
  <c r="J378" i="2"/>
  <c r="BK376" i="2"/>
  <c r="J374" i="2"/>
  <c r="J368" i="2"/>
  <c r="J366" i="2"/>
  <c r="BK365" i="2"/>
  <c r="J362" i="2"/>
  <c r="BK361" i="2"/>
  <c r="BK357" i="2"/>
  <c r="BK355" i="2"/>
  <c r="J354" i="2"/>
  <c r="BK353" i="2"/>
  <c r="J352" i="2"/>
  <c r="J351" i="2"/>
  <c r="J350" i="2"/>
  <c r="BK349" i="2"/>
  <c r="J348" i="2"/>
  <c r="J347" i="2"/>
  <c r="BK346" i="2"/>
  <c r="BK345" i="2"/>
  <c r="BK344" i="2"/>
  <c r="J340" i="2"/>
  <c r="BK337" i="2"/>
  <c r="BK336" i="2"/>
  <c r="J335" i="2"/>
  <c r="J332" i="2"/>
  <c r="BK331" i="2"/>
  <c r="BK330" i="2"/>
  <c r="J327" i="2"/>
  <c r="BK320" i="2"/>
  <c r="BK314" i="2"/>
  <c r="BK312" i="2"/>
  <c r="BK311" i="2"/>
  <c r="J310" i="2"/>
  <c r="BK309" i="2"/>
  <c r="BK308" i="2"/>
  <c r="BK306" i="2"/>
  <c r="BK305" i="2"/>
  <c r="BK304" i="2"/>
  <c r="BK303" i="2"/>
  <c r="BK302" i="2"/>
  <c r="BK301" i="2"/>
  <c r="J300" i="2"/>
  <c r="BK299" i="2"/>
  <c r="J298" i="2"/>
  <c r="J297" i="2"/>
  <c r="BK296" i="2"/>
  <c r="J295" i="2"/>
  <c r="J294" i="2"/>
  <c r="BK293" i="2"/>
  <c r="BK292" i="2"/>
  <c r="BK291" i="2"/>
  <c r="BK290" i="2"/>
  <c r="BK289" i="2"/>
  <c r="BK287" i="2"/>
  <c r="BK286" i="2"/>
  <c r="J285" i="2"/>
  <c r="J283" i="2"/>
  <c r="J282" i="2"/>
  <c r="BK281" i="2"/>
  <c r="J280" i="2"/>
  <c r="J279" i="2"/>
  <c r="J278" i="2"/>
  <c r="J277" i="2"/>
  <c r="BK276" i="2"/>
  <c r="J275" i="2"/>
  <c r="BK274" i="2"/>
  <c r="BK273" i="2"/>
  <c r="J272" i="2"/>
  <c r="BK271" i="2"/>
  <c r="J270" i="2"/>
  <c r="BK269" i="2"/>
  <c r="BK268" i="2"/>
  <c r="BK267" i="2"/>
  <c r="BK266" i="2"/>
  <c r="J264" i="2"/>
  <c r="J263" i="2"/>
  <c r="BK262" i="2"/>
  <c r="BK261" i="2"/>
  <c r="J260" i="2"/>
  <c r="J259" i="2"/>
  <c r="J258" i="2"/>
  <c r="J255" i="2"/>
  <c r="J254" i="2"/>
  <c r="BK252" i="2"/>
  <c r="J252" i="2"/>
  <c r="BK251" i="2"/>
  <c r="J250" i="2"/>
  <c r="BK249" i="2"/>
  <c r="J248" i="2"/>
  <c r="J247" i="2"/>
  <c r="BK246" i="2"/>
  <c r="J245" i="2"/>
  <c r="J244" i="2"/>
  <c r="J243" i="2"/>
  <c r="J242" i="2"/>
  <c r="BK240" i="2"/>
  <c r="BK239" i="2"/>
  <c r="BK238" i="2"/>
  <c r="J238" i="2"/>
  <c r="J235" i="2"/>
  <c r="BK234" i="2"/>
  <c r="BK233" i="2"/>
  <c r="J233" i="2"/>
  <c r="J232" i="2"/>
  <c r="BK229" i="2"/>
  <c r="BK228" i="2"/>
  <c r="BK226" i="2"/>
  <c r="BK225" i="2"/>
  <c r="BK218" i="2"/>
  <c r="J218" i="2"/>
  <c r="J216" i="2"/>
  <c r="J213" i="2"/>
  <c r="BK206" i="2"/>
  <c r="BK202" i="2"/>
  <c r="BK198" i="2"/>
  <c r="J197" i="2"/>
  <c r="J195" i="2"/>
  <c r="BK193" i="2"/>
  <c r="BK192" i="2"/>
  <c r="J192" i="2"/>
  <c r="J190" i="2"/>
  <c r="BK189" i="2"/>
  <c r="J184" i="2"/>
  <c r="J182" i="2"/>
  <c r="BK177" i="2"/>
  <c r="BK171" i="2"/>
  <c r="BK165" i="2"/>
  <c r="BK163" i="2"/>
  <c r="J162" i="2"/>
  <c r="BK158" i="2"/>
  <c r="BK155" i="2"/>
  <c r="BK153" i="2"/>
  <c r="BK152" i="2"/>
  <c r="BK148" i="2"/>
  <c r="J145" i="2"/>
  <c r="T436" i="2" l="1"/>
  <c r="P436" i="2"/>
  <c r="R436" i="2"/>
  <c r="BK147" i="2"/>
  <c r="J147" i="2" s="1"/>
  <c r="J99" i="2" s="1"/>
  <c r="R147" i="2"/>
  <c r="BK164" i="2"/>
  <c r="J164" i="2" s="1"/>
  <c r="J100" i="2" s="1"/>
  <c r="R164" i="2"/>
  <c r="BK188" i="2"/>
  <c r="J188" i="2" s="1"/>
  <c r="J101" i="2" s="1"/>
  <c r="R188" i="2"/>
  <c r="BK196" i="2"/>
  <c r="J196" i="2" s="1"/>
  <c r="J102" i="2" s="1"/>
  <c r="R196" i="2"/>
  <c r="BK201" i="2"/>
  <c r="R201" i="2"/>
  <c r="BK230" i="2"/>
  <c r="J230" i="2" s="1"/>
  <c r="J105" i="2" s="1"/>
  <c r="P230" i="2"/>
  <c r="T230" i="2"/>
  <c r="P241" i="2"/>
  <c r="T241" i="2"/>
  <c r="P253" i="2"/>
  <c r="T253" i="2"/>
  <c r="P265" i="2"/>
  <c r="T265" i="2"/>
  <c r="R284" i="2"/>
  <c r="BK288" i="2"/>
  <c r="J288" i="2" s="1"/>
  <c r="J110" i="2" s="1"/>
  <c r="R288" i="2"/>
  <c r="BK307" i="2"/>
  <c r="J307" i="2" s="1"/>
  <c r="J111" i="2" s="1"/>
  <c r="R307" i="2"/>
  <c r="T307" i="2"/>
  <c r="P313" i="2"/>
  <c r="T313" i="2"/>
  <c r="P339" i="2"/>
  <c r="T339" i="2"/>
  <c r="R356" i="2"/>
  <c r="T356" i="2"/>
  <c r="P367" i="2"/>
  <c r="R367" i="2"/>
  <c r="T367" i="2"/>
  <c r="BK380" i="2"/>
  <c r="J380" i="2" s="1"/>
  <c r="J116" i="2" s="1"/>
  <c r="P380" i="2"/>
  <c r="R380" i="2"/>
  <c r="T380" i="2"/>
  <c r="BK391" i="2"/>
  <c r="J391" i="2" s="1"/>
  <c r="J117" i="2" s="1"/>
  <c r="P391" i="2"/>
  <c r="R391" i="2"/>
  <c r="T391" i="2"/>
  <c r="BK397" i="2"/>
  <c r="J397" i="2" s="1"/>
  <c r="J118" i="2" s="1"/>
  <c r="P397" i="2"/>
  <c r="R397" i="2"/>
  <c r="T397" i="2"/>
  <c r="BK411" i="2"/>
  <c r="J411" i="2" s="1"/>
  <c r="J119" i="2" s="1"/>
  <c r="P411" i="2"/>
  <c r="R411" i="2"/>
  <c r="P147" i="2"/>
  <c r="T147" i="2"/>
  <c r="P164" i="2"/>
  <c r="T164" i="2"/>
  <c r="P188" i="2"/>
  <c r="T188" i="2"/>
  <c r="P196" i="2"/>
  <c r="T196" i="2"/>
  <c r="P201" i="2"/>
  <c r="T201" i="2"/>
  <c r="R230" i="2"/>
  <c r="BK241" i="2"/>
  <c r="J241" i="2" s="1"/>
  <c r="J106" i="2" s="1"/>
  <c r="R241" i="2"/>
  <c r="BK253" i="2"/>
  <c r="J253" i="2" s="1"/>
  <c r="J107" i="2" s="1"/>
  <c r="R253" i="2"/>
  <c r="BK265" i="2"/>
  <c r="J265" i="2" s="1"/>
  <c r="J108" i="2" s="1"/>
  <c r="R265" i="2"/>
  <c r="BK284" i="2"/>
  <c r="J284" i="2" s="1"/>
  <c r="J109" i="2" s="1"/>
  <c r="P284" i="2"/>
  <c r="T284" i="2"/>
  <c r="P288" i="2"/>
  <c r="T288" i="2"/>
  <c r="P307" i="2"/>
  <c r="BK313" i="2"/>
  <c r="J313" i="2" s="1"/>
  <c r="J112" i="2" s="1"/>
  <c r="R313" i="2"/>
  <c r="BK339" i="2"/>
  <c r="J339" i="2" s="1"/>
  <c r="J113" i="2" s="1"/>
  <c r="R339" i="2"/>
  <c r="BK356" i="2"/>
  <c r="J356" i="2" s="1"/>
  <c r="J114" i="2" s="1"/>
  <c r="P356" i="2"/>
  <c r="BK367" i="2"/>
  <c r="J367" i="2" s="1"/>
  <c r="J115" i="2" s="1"/>
  <c r="T411" i="2"/>
  <c r="E85" i="2"/>
  <c r="J89" i="2"/>
  <c r="F92" i="2"/>
  <c r="F138" i="2"/>
  <c r="BF145" i="2"/>
  <c r="BF148" i="2"/>
  <c r="BF153" i="2"/>
  <c r="BF155" i="2"/>
  <c r="BF171" i="2"/>
  <c r="BF177" i="2"/>
  <c r="BF182" i="2"/>
  <c r="BF184" i="2"/>
  <c r="BF189" i="2"/>
  <c r="BF190" i="2"/>
  <c r="BF192" i="2"/>
  <c r="BF193" i="2"/>
  <c r="BF195" i="2"/>
  <c r="BF213" i="2"/>
  <c r="BF216" i="2"/>
  <c r="BF218" i="2"/>
  <c r="BF225" i="2"/>
  <c r="BF226" i="2"/>
  <c r="BF228" i="2"/>
  <c r="BF231" i="2"/>
  <c r="BF234" i="2"/>
  <c r="BF235" i="2"/>
  <c r="BF238" i="2"/>
  <c r="BF243" i="2"/>
  <c r="BF244" i="2"/>
  <c r="BF246" i="2"/>
  <c r="BF248" i="2"/>
  <c r="BF249" i="2"/>
  <c r="BF250" i="2"/>
  <c r="BF254" i="2"/>
  <c r="BF258" i="2"/>
  <c r="BF259" i="2"/>
  <c r="BF262" i="2"/>
  <c r="BF263" i="2"/>
  <c r="BF264" i="2"/>
  <c r="BF269" i="2"/>
  <c r="BF270" i="2"/>
  <c r="BF271" i="2"/>
  <c r="BF273" i="2"/>
  <c r="BF276" i="2"/>
  <c r="BF277" i="2"/>
  <c r="BF278" i="2"/>
  <c r="BF281" i="2"/>
  <c r="BF283" i="2"/>
  <c r="BF290" i="2"/>
  <c r="BF293" i="2"/>
  <c r="BF294" i="2"/>
  <c r="BF297" i="2"/>
  <c r="BF299" i="2"/>
  <c r="BF301" i="2"/>
  <c r="BF302" i="2"/>
  <c r="BF306" i="2"/>
  <c r="BF308" i="2"/>
  <c r="BF312" i="2"/>
  <c r="BF320" i="2"/>
  <c r="BF327" i="2"/>
  <c r="BF331" i="2"/>
  <c r="BF332" i="2"/>
  <c r="BF337" i="2"/>
  <c r="BF346" i="2"/>
  <c r="BF349" i="2"/>
  <c r="BF350" i="2"/>
  <c r="BF351" i="2"/>
  <c r="BF353" i="2"/>
  <c r="BF354" i="2"/>
  <c r="BF355" i="2"/>
  <c r="BF361" i="2"/>
  <c r="BF365" i="2"/>
  <c r="BF368" i="2"/>
  <c r="BF376" i="2"/>
  <c r="BF378" i="2"/>
  <c r="BF381" i="2"/>
  <c r="BF390" i="2"/>
  <c r="BF433" i="2"/>
  <c r="J92" i="2"/>
  <c r="BF152" i="2"/>
  <c r="BF158" i="2"/>
  <c r="BF162" i="2"/>
  <c r="BF163" i="2"/>
  <c r="BF165" i="2"/>
  <c r="BF197" i="2"/>
  <c r="BF198" i="2"/>
  <c r="BF199" i="2"/>
  <c r="BF202" i="2"/>
  <c r="BF206" i="2"/>
  <c r="BF229" i="2"/>
  <c r="BF232" i="2"/>
  <c r="BF233" i="2"/>
  <c r="BF239" i="2"/>
  <c r="BF240" i="2"/>
  <c r="BF242" i="2"/>
  <c r="BF245" i="2"/>
  <c r="BF247" i="2"/>
  <c r="BF251" i="2"/>
  <c r="BF252" i="2"/>
  <c r="BF255" i="2"/>
  <c r="BF260" i="2"/>
  <c r="BF261" i="2"/>
  <c r="BF266" i="2"/>
  <c r="BF267" i="2"/>
  <c r="BF268" i="2"/>
  <c r="BF272" i="2"/>
  <c r="BF274" i="2"/>
  <c r="BF275" i="2"/>
  <c r="BF279" i="2"/>
  <c r="BF280" i="2"/>
  <c r="BF282" i="2"/>
  <c r="BF285" i="2"/>
  <c r="BF286" i="2"/>
  <c r="BF287" i="2"/>
  <c r="BF289" i="2"/>
  <c r="BF291" i="2"/>
  <c r="BF292" i="2"/>
  <c r="BF295" i="2"/>
  <c r="BF296" i="2"/>
  <c r="BF298" i="2"/>
  <c r="BF300" i="2"/>
  <c r="BF303" i="2"/>
  <c r="BF304" i="2"/>
  <c r="BF305" i="2"/>
  <c r="BF309" i="2"/>
  <c r="BF310" i="2"/>
  <c r="BF311" i="2"/>
  <c r="BF314" i="2"/>
  <c r="BF330" i="2"/>
  <c r="BF335" i="2"/>
  <c r="BF336" i="2"/>
  <c r="BF340" i="2"/>
  <c r="BF344" i="2"/>
  <c r="BF345" i="2"/>
  <c r="BF347" i="2"/>
  <c r="BF348" i="2"/>
  <c r="BF352" i="2"/>
  <c r="BF357" i="2"/>
  <c r="BF362" i="2"/>
  <c r="BF366" i="2"/>
  <c r="BF374" i="2"/>
  <c r="BF379" i="2"/>
  <c r="BF385" i="2"/>
  <c r="BF387" i="2"/>
  <c r="BF388" i="2"/>
  <c r="BF389" i="2"/>
  <c r="BF392" i="2"/>
  <c r="BF393" i="2"/>
  <c r="BF396" i="2"/>
  <c r="BF398" i="2"/>
  <c r="BF409" i="2"/>
  <c r="BF410" i="2"/>
  <c r="BF412" i="2"/>
  <c r="BF427" i="2"/>
  <c r="BF438" i="2"/>
  <c r="BF440" i="2"/>
  <c r="BK144" i="2"/>
  <c r="J144" i="2" s="1"/>
  <c r="J98" i="2" s="1"/>
  <c r="BK437" i="2"/>
  <c r="J437" i="2" s="1"/>
  <c r="J121" i="2" s="1"/>
  <c r="BK439" i="2"/>
  <c r="J439" i="2" s="1"/>
  <c r="J122" i="2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J33" i="2"/>
  <c r="AV95" i="1" s="1"/>
  <c r="F37" i="2"/>
  <c r="BD95" i="1" s="1"/>
  <c r="BD94" i="1" s="1"/>
  <c r="W33" i="1" s="1"/>
  <c r="T143" i="2" l="1"/>
  <c r="R143" i="2"/>
  <c r="P143" i="2"/>
  <c r="T200" i="2"/>
  <c r="T142" i="2" s="1"/>
  <c r="P200" i="2"/>
  <c r="R200" i="2"/>
  <c r="R142" i="2" s="1"/>
  <c r="BK200" i="2"/>
  <c r="J200" i="2" s="1"/>
  <c r="J103" i="2" s="1"/>
  <c r="BK143" i="2"/>
  <c r="J143" i="2" s="1"/>
  <c r="J97" i="2" s="1"/>
  <c r="J201" i="2"/>
  <c r="J104" i="2" s="1"/>
  <c r="BK436" i="2"/>
  <c r="J436" i="2" s="1"/>
  <c r="J120" i="2" s="1"/>
  <c r="AV94" i="1"/>
  <c r="AK29" i="1" s="1"/>
  <c r="AY94" i="1"/>
  <c r="AX94" i="1"/>
  <c r="F34" i="2"/>
  <c r="BA95" i="1" s="1"/>
  <c r="BA94" i="1" s="1"/>
  <c r="W30" i="1" s="1"/>
  <c r="J34" i="2"/>
  <c r="AW95" i="1" s="1"/>
  <c r="AT95" i="1" s="1"/>
  <c r="P142" i="2" l="1"/>
  <c r="AU95" i="1" s="1"/>
  <c r="AU94" i="1" s="1"/>
  <c r="BK142" i="2"/>
  <c r="J142" i="2" s="1"/>
  <c r="J30" i="2" s="1"/>
  <c r="AG95" i="1" s="1"/>
  <c r="AG94" i="1" s="1"/>
  <c r="AW94" i="1"/>
  <c r="AK30" i="1" s="1"/>
  <c r="AN95" i="1" l="1"/>
  <c r="J96" i="2"/>
  <c r="J39" i="2"/>
  <c r="AT94" i="1"/>
  <c r="AK26" i="1"/>
  <c r="AK35" i="1" s="1"/>
  <c r="AN94" i="1" l="1"/>
</calcChain>
</file>

<file path=xl/sharedStrings.xml><?xml version="1.0" encoding="utf-8"?>
<sst xmlns="http://schemas.openxmlformats.org/spreadsheetml/2006/main" count="3666" uniqueCount="873">
  <si>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</si>
  <si>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</si>
  <si>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</si>
  <si>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</si>
  <si>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</si>
  <si>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</si>
  <si>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</si>
  <si>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</si>
  <si>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</si>
  <si>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</si>
  <si>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</si>
  <si>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</si>
  <si>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</si>
  <si>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</si>
  <si>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</si>
  <si>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</si>
  <si>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</si>
  <si>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</si>
  <si>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</si>
  <si>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</si>
  <si>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</si>
  <si>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</si>
  <si>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</si>
  <si>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</si>
  <si>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</si>
  <si>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</si>
  <si>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</si>
  <si>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</si>
  <si>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</si>
  <si>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</si>
  <si>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</si>
  <si>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</si>
  <si>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</si>
  <si>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</si>
  <si>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</si>
  <si>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</si>
  <si>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</si>
  <si>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</si>
  <si>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</si>
  <si>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</si>
  <si>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</si>
  <si>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</si>
  <si>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</si>
  <si>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</si>
  <si>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</si>
  <si>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</si>
  <si>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</si>
  <si>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</si>
  <si>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</si>
  <si>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</si>
  <si>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</si>
  <si>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</si>
  <si>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</si>
  <si>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</si>
  <si>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</si>
  <si>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</si>
  <si>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</si>
  <si>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</si>
  <si>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</si>
  <si>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</si>
  <si>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</si>
  <si>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</si>
  <si>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</si>
  <si>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</si>
  <si>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</si>
  <si>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</si>
  <si>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</si>
  <si>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</si>
  <si>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</si>
  <si>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</si>
  <si>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</si>
  <si>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</si>
  <si>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</si>
  <si>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</si>
  <si>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</si>
  <si>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</si>
  <si>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</si>
  <si>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</si>
  <si>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</si>
  <si>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</si>
  <si>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</si>
  <si>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</si>
  <si>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</si>
  <si>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</si>
  <si>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</si>
  <si>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{23e21788-9d16-4747-9839-7a169d98f5a8}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</si>
  <si>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</si>
  <si>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</si>
  <si>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</si>
  <si>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</si>
  <si>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</si>
  <si>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</si>
  <si>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</si>
  <si>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</si>
  <si>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</si>
  <si>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</si>
  <si>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</si>
  <si>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</si>
  <si>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</si>
  <si>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</si>
  <si>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</si>
  <si>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</si>
  <si>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</si>
  <si>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</si>
  <si>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</si>
  <si>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</si>
  <si>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</si>
  <si>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</si>
  <si>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</si>
  <si>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</si>
  <si>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</si>
  <si>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</si>
  <si>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</si>
  <si>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</si>
  <si>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</si>
  <si>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</si>
  <si>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</si>
  <si>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</si>
  <si>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</si>
  <si>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</si>
  <si>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</si>
  <si>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</si>
  <si>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</si>
  <si>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</si>
  <si>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</si>
  <si>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</si>
  <si>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</si>
  <si>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</si>
  <si>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</si>
  <si>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</si>
  <si>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</si>
  <si>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</si>
  <si>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</si>
  <si>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</si>
  <si>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</si>
  <si>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</si>
  <si>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</si>
  <si>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</si>
  <si>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</si>
  <si>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</si>
  <si>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</si>
  <si>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2</t>
  </si>
  <si>
    <t>-230030421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</si>
  <si>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</si>
  <si>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</si>
  <si>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</si>
  <si>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</si>
  <si>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</si>
  <si>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</si>
  <si>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-1215643103</t>
  </si>
  <si>
    <t>2,59*1,95</t>
  </si>
  <si>
    <t>-0,91*0,6</t>
  </si>
  <si>
    <t>Součet</t>
  </si>
  <si>
    <t>5</t>
  </si>
  <si>
    <t>612131121</t>
  </si>
  <si>
    <t>Penetrační disperzní nátěr vnitřních stěn nanášený ručně</t>
  </si>
  <si>
    <t>258498446</t>
  </si>
  <si>
    <t>8</t>
  </si>
  <si>
    <t>9</t>
  </si>
  <si>
    <t>612321111</t>
  </si>
  <si>
    <t>Vápenocementová omítka hrubá jednovrstvá zatřená vnitřních stěn nanášená ručně</t>
  </si>
  <si>
    <t>-633902874</t>
  </si>
  <si>
    <t>11</t>
  </si>
  <si>
    <t>619991011</t>
  </si>
  <si>
    <t>Obalení konstrukcí a prvků fólií přilepenou lepící páskou</t>
  </si>
  <si>
    <t>-1921179028</t>
  </si>
  <si>
    <t>konstrukce v blízkosti bytového jádra:</t>
  </si>
  <si>
    <t>50</t>
  </si>
  <si>
    <t>12</t>
  </si>
  <si>
    <t>632441112</t>
  </si>
  <si>
    <t>-1916689897</t>
  </si>
  <si>
    <t>1,535*1,87</t>
  </si>
  <si>
    <t>0,895*1,11</t>
  </si>
  <si>
    <t>13</t>
  </si>
  <si>
    <t>642944121</t>
  </si>
  <si>
    <t>Osazování ocelových zárubní dodatečné pl do 2,5 m2</t>
  </si>
  <si>
    <t>kus</t>
  </si>
  <si>
    <t>951499313</t>
  </si>
  <si>
    <t>14</t>
  </si>
  <si>
    <t>M</t>
  </si>
  <si>
    <t>55331521</t>
  </si>
  <si>
    <t>zárubeň ocelová pro sádrokarton 100 700 L/P</t>
  </si>
  <si>
    <t>-498642936</t>
  </si>
  <si>
    <t>Ostatní konstrukce a práce, bourání</t>
  </si>
  <si>
    <t>784111001</t>
  </si>
  <si>
    <t>Oprášení (ometení ) podkladu v místnostech výšky do 3,80 m</t>
  </si>
  <si>
    <t>16</t>
  </si>
  <si>
    <t>-1912129769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</si>
  <si>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</si>
  <si>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</si>
  <si>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</si>
  <si>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</si>
  <si>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</si>
  <si>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-810135468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</si>
  <si>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</si>
  <si>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</si>
  <si>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</si>
  <si>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</si>
  <si>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</si>
  <si>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bytové a občanské výstavby při výšce podlaží do 4 m</t>
  </si>
  <si>
    <t>-406822649</t>
  </si>
  <si>
    <t>3,5*3</t>
  </si>
  <si>
    <t>přístupová trasa do bytu-choba:</t>
  </si>
  <si>
    <t>18</t>
  </si>
  <si>
    <t>962084121</t>
  </si>
  <si>
    <t>Bourání příček umakartových tl do 50 mm</t>
  </si>
  <si>
    <t>-2081732611</t>
  </si>
  <si>
    <t>(2,565*2+1,895*2+3+0,895)*2,6</t>
  </si>
  <si>
    <t>19</t>
  </si>
  <si>
    <t>965046111</t>
  </si>
  <si>
    <t>Broušení stávajících betonových podlah úběr do 3 mm</t>
  </si>
  <si>
    <t>568667893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</si>
  <si>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</si>
  <si>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</si>
  <si>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</si>
  <si>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</si>
  <si>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</si>
  <si>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</si>
  <si>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</si>
  <si>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</si>
  <si>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608281192</t>
  </si>
  <si>
    <t>997013219</t>
  </si>
  <si>
    <t>Příplatek k vnitrostaveništní dopravě suti a vybouraných hmot za zvětšenou dopravu suti ZKD 10 m</t>
  </si>
  <si>
    <t>949041680</t>
  </si>
  <si>
    <t>3,816*50 'Přepočtené koeficientem množství</t>
  </si>
  <si>
    <t>22</t>
  </si>
  <si>
    <t>997013501</t>
  </si>
  <si>
    <t>Odvoz suti a vybouraných hmot na skládku nebo meziskládku do 1 km se složením</t>
  </si>
  <si>
    <t>1578182281</t>
  </si>
  <si>
    <t>23</t>
  </si>
  <si>
    <t>997013509</t>
  </si>
  <si>
    <t>Příplatek k odvozu suti a vybouraných hmot na skládku ZKD 1 km přes 1 km</t>
  </si>
  <si>
    <t>1370369615</t>
  </si>
  <si>
    <t>3,816*9 'Přepočtené koeficientem množství</t>
  </si>
  <si>
    <t>24</t>
  </si>
  <si>
    <t>997013831</t>
  </si>
  <si>
    <t>Poplatek za uložení na skládce (skládkovné) stavebního odpadu směsného kód odpadu 170 904</t>
  </si>
  <si>
    <t>-1669664860</t>
  </si>
  <si>
    <t>998</t>
  </si>
  <si>
    <t>Přesun hmot</t>
  </si>
  <si>
    <t>25</t>
  </si>
  <si>
    <t>998011003</t>
  </si>
  <si>
    <t>Přesun hmot pro budovy zděné v do 24 m</t>
  </si>
  <si>
    <t>-756144324</t>
  </si>
  <si>
    <t>26</t>
  </si>
  <si>
    <t>998011014</t>
  </si>
  <si>
    <t>Příplatek k přesunu hmot pro budovy zděné za zvětšený přesun do 500 m</t>
  </si>
  <si>
    <t>-1279070227</t>
  </si>
  <si>
    <t>27</t>
  </si>
  <si>
    <t>998017003</t>
  </si>
  <si>
    <t>Přesun hmot s omezením mechanizace pro budovy v do 24 m</t>
  </si>
  <si>
    <t>-634070589</t>
  </si>
  <si>
    <t>PSV</t>
  </si>
  <si>
    <t>Práce a dodávky PSV</t>
  </si>
  <si>
    <t>711</t>
  </si>
  <si>
    <t>Izolace proti vodě, vlhkosti a plynům</t>
  </si>
  <si>
    <t>28</t>
  </si>
  <si>
    <t>711191201</t>
  </si>
  <si>
    <t>1496579925</t>
  </si>
  <si>
    <t>1,87*1,535</t>
  </si>
  <si>
    <t>29</t>
  </si>
  <si>
    <t>711192201</t>
  </si>
  <si>
    <t>80389370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</si>
  <si>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</si>
  <si>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</si>
  <si>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</si>
  <si>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</si>
  <si>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</si>
  <si>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</si>
  <si>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</si>
  <si>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</si>
  <si>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</si>
  <si>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</si>
  <si>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-1870575960</t>
  </si>
  <si>
    <t>spotřeba 3kg/m2, tl. 2mm</t>
  </si>
  <si>
    <t>(3,863+8,589)*3</t>
  </si>
  <si>
    <t>31</t>
  </si>
  <si>
    <t>711199095</t>
  </si>
  <si>
    <t>-1579548769</t>
  </si>
  <si>
    <t>3,863+8,589</t>
  </si>
  <si>
    <t>711199101</t>
  </si>
  <si>
    <t>Provedení těsnícího pásu do spoje dilatační nebo styčné spáry podlaha - stěna</t>
  </si>
  <si>
    <t>m</t>
  </si>
  <si>
    <t>1259038509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</si>
  <si>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</si>
  <si>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</si>
  <si>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</si>
  <si>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</si>
  <si>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</si>
  <si>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</si>
  <si>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</si>
  <si>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těsnícího koutu pro vnější nebo vnitřní roh spáry podlaha - stěna</t>
  </si>
  <si>
    <t>1143706838</t>
  </si>
  <si>
    <t>34</t>
  </si>
  <si>
    <t>28355020</t>
  </si>
  <si>
    <t>páska pružná těsnící š 80mm</t>
  </si>
  <si>
    <t>1225280987</t>
  </si>
  <si>
    <t>17,86*1,1</t>
  </si>
  <si>
    <t>35</t>
  </si>
  <si>
    <t>998711103</t>
  </si>
  <si>
    <t>Přesun hmot tonážní pro izolace proti vodě, vlhkosti a plynům v objektech výšky do 60 m</t>
  </si>
  <si>
    <t>110057182</t>
  </si>
  <si>
    <t>36</t>
  </si>
  <si>
    <t>998711181</t>
  </si>
  <si>
    <t>Příplatek k přesunu hmot tonážní 711 prováděný bez použití mechanizace</t>
  </si>
  <si>
    <t>-1256462338</t>
  </si>
  <si>
    <t>721</t>
  </si>
  <si>
    <t>Zdravotechnika - vnitřní kanalizace</t>
  </si>
  <si>
    <t>37</t>
  </si>
  <si>
    <t>721171808</t>
  </si>
  <si>
    <t>Demontáž potrubí z PVC do D 114</t>
  </si>
  <si>
    <t>378634712</t>
  </si>
  <si>
    <t>38</t>
  </si>
  <si>
    <t>721173706</t>
  </si>
  <si>
    <t>Potrubí kanalizační z PE odpadní DN 100</t>
  </si>
  <si>
    <t>2095631350</t>
  </si>
  <si>
    <t>39</t>
  </si>
  <si>
    <t>721173722</t>
  </si>
  <si>
    <t>Potrubí kanalizační z PE připojovací DN 40</t>
  </si>
  <si>
    <t>-908906074</t>
  </si>
  <si>
    <t>40</t>
  </si>
  <si>
    <t>721173724</t>
  </si>
  <si>
    <t>Potrubí kanalizační z PE připojovací DN 70</t>
  </si>
  <si>
    <t>-515041787</t>
  </si>
  <si>
    <t>41</t>
  </si>
  <si>
    <t>721220801</t>
  </si>
  <si>
    <t>Demontáž uzávěrek zápachových DN 70</t>
  </si>
  <si>
    <t>1743087307</t>
  </si>
  <si>
    <t>vana,umyvadlo,pračka:</t>
  </si>
  <si>
    <t>42</t>
  </si>
  <si>
    <t>721290111</t>
  </si>
  <si>
    <t>Zkouška těsnosti potrubí kanalizace vodou do DN 125</t>
  </si>
  <si>
    <t>258186706</t>
  </si>
  <si>
    <t>43</t>
  </si>
  <si>
    <t>998721103</t>
  </si>
  <si>
    <t>Přesun hmot tonážní pro vnitřní kanalizace v objektech v do 24 m</t>
  </si>
  <si>
    <t>538451434</t>
  </si>
  <si>
    <t>44</t>
  </si>
  <si>
    <t>998721181</t>
  </si>
  <si>
    <t>Příplatek k přesunu hmot tonážní 721 prováděný bez použití mechanizace</t>
  </si>
  <si>
    <t>-1485487860</t>
  </si>
  <si>
    <t>722</t>
  </si>
  <si>
    <t>Zdravotechnika - vnitřní vodovod</t>
  </si>
  <si>
    <t>45</t>
  </si>
  <si>
    <t>722170801</t>
  </si>
  <si>
    <t>Demontáž rozvodů vody z plastů do D 25</t>
  </si>
  <si>
    <t>-2061918965</t>
  </si>
  <si>
    <t>46</t>
  </si>
  <si>
    <t>722176113</t>
  </si>
  <si>
    <t>Montáž potrubí plastové spojované svary polyfuzně do D 25 mm</t>
  </si>
  <si>
    <t>-138771445</t>
  </si>
  <si>
    <t>47</t>
  </si>
  <si>
    <t>28615150</t>
  </si>
  <si>
    <t>trubka vodovodní tlaková PPR řada PN 20 D 16mm dl 4m</t>
  </si>
  <si>
    <t>-2082740101</t>
  </si>
  <si>
    <t>48</t>
  </si>
  <si>
    <t>28615152</t>
  </si>
  <si>
    <t>trubka vodovodní tlaková PPR řada PN 20 D 20mm dl 4m</t>
  </si>
  <si>
    <t>1089052622</t>
  </si>
  <si>
    <t>49</t>
  </si>
  <si>
    <t>28615153</t>
  </si>
  <si>
    <t>trubka vodovodní tlaková PPR řada PN 20 D 25mm dl 4m</t>
  </si>
  <si>
    <t>-1078087621</t>
  </si>
  <si>
    <t>722179191</t>
  </si>
  <si>
    <t>Příplatek k rozvodu vody z plastů za malý rozsah prací na zakázce do 20 m</t>
  </si>
  <si>
    <t>soubor</t>
  </si>
  <si>
    <t>-992247021</t>
  </si>
  <si>
    <t>51</t>
  </si>
  <si>
    <t>722179192</t>
  </si>
  <si>
    <t>Příplatek k rozvodu vody z plastů za potrubí do D 32 mm do 15 svarů</t>
  </si>
  <si>
    <t>285663236</t>
  </si>
  <si>
    <t>52</t>
  </si>
  <si>
    <t>722290215</t>
  </si>
  <si>
    <t>Zkouška těsnosti vodovodního potrubí hrdlového nebo přírubového do DN 100</t>
  </si>
  <si>
    <t>-182004935</t>
  </si>
  <si>
    <t>53</t>
  </si>
  <si>
    <t>722290234</t>
  </si>
  <si>
    <t>Proplach a dezinfekce vodovodního potrubí do DN 80</t>
  </si>
  <si>
    <t>-251997562</t>
  </si>
  <si>
    <t>54</t>
  </si>
  <si>
    <t>998722103</t>
  </si>
  <si>
    <t>Přesun hmot tonážní pro vnitřní vodovod v objektech v do 24 m</t>
  </si>
  <si>
    <t>-844807808</t>
  </si>
  <si>
    <t>55</t>
  </si>
  <si>
    <t>998722181</t>
  </si>
  <si>
    <t>Příplatek k přesunu hmot tonážní 722 prováděný bez použití mechanizace</t>
  </si>
  <si>
    <t>1549491297</t>
  </si>
  <si>
    <t>723</t>
  </si>
  <si>
    <t>Zdravotechnika - vnitřní plynovod</t>
  </si>
  <si>
    <t>56</t>
  </si>
  <si>
    <t>723120804</t>
  </si>
  <si>
    <t>Demontáž potrubí ocelové závitové svařované do DN 25</t>
  </si>
  <si>
    <t>1009226557</t>
  </si>
  <si>
    <t>57</t>
  </si>
  <si>
    <t>723150402</t>
  </si>
  <si>
    <t>Potrubí plyn ocelové z ušlechtilé oceli spojované lisováním DN 15</t>
  </si>
  <si>
    <t>-521521271</t>
  </si>
  <si>
    <t>chránička:</t>
  </si>
  <si>
    <t>58</t>
  </si>
  <si>
    <t>723181002</t>
  </si>
  <si>
    <t>Potrubí měděné měkké spojované lisováním DN 15 ZTI</t>
  </si>
  <si>
    <t>-865683360</t>
  </si>
  <si>
    <t>59</t>
  </si>
  <si>
    <t>723190105</t>
  </si>
  <si>
    <t>Přípojka plynovodní nerezová hadice G1/2 F x G1/2 F délky 100 cm spojovaná na závit</t>
  </si>
  <si>
    <t>-1621755068</t>
  </si>
  <si>
    <t>60</t>
  </si>
  <si>
    <t>723190901</t>
  </si>
  <si>
    <t>Uzavření,otevření plynovodního potrubí při opravě</t>
  </si>
  <si>
    <t>1001086167</t>
  </si>
  <si>
    <t>61</t>
  </si>
  <si>
    <t>723190907</t>
  </si>
  <si>
    <t>Odvzdušnění nebo napuštění plynovodního potrubí</t>
  </si>
  <si>
    <t>-654055651</t>
  </si>
  <si>
    <t>62</t>
  </si>
  <si>
    <t>723190909</t>
  </si>
  <si>
    <t>Zkouška těsnosti potrubí plynovodního</t>
  </si>
  <si>
    <t>1194536016</t>
  </si>
  <si>
    <t>63</t>
  </si>
  <si>
    <t>998723103</t>
  </si>
  <si>
    <t>Přesun hmot tonážní pro vnitřní plynovod v objektech v do 24 m</t>
  </si>
  <si>
    <t>-1057268168</t>
  </si>
  <si>
    <t>64</t>
  </si>
  <si>
    <t>998723181</t>
  </si>
  <si>
    <t>Příplatek k přesunu hmot tonážní 723 prováděný bez použití mechanizace</t>
  </si>
  <si>
    <t>1902620593</t>
  </si>
  <si>
    <t>725</t>
  </si>
  <si>
    <t>Zdravotechnika - zařizovací předměty</t>
  </si>
  <si>
    <t>65</t>
  </si>
  <si>
    <t>725110811</t>
  </si>
  <si>
    <t>Demontáž klozetů splachovací s nádrží</t>
  </si>
  <si>
    <t>-174572764</t>
  </si>
  <si>
    <t>66</t>
  </si>
  <si>
    <t>725112001</t>
  </si>
  <si>
    <t>Klozet keramický standardní samostatně stojící s hlubokým splachováním odpad vodorovný</t>
  </si>
  <si>
    <t>1099664160</t>
  </si>
  <si>
    <t>67</t>
  </si>
  <si>
    <t>725210821</t>
  </si>
  <si>
    <t>Demontáž umyvadel bez výtokových armatur</t>
  </si>
  <si>
    <t>-1178053335</t>
  </si>
  <si>
    <t>68</t>
  </si>
  <si>
    <t>725211602</t>
  </si>
  <si>
    <t>Umyvadlo keramické připevněné na stěnu šrouby bílé bez krytu na sifon 550 mm</t>
  </si>
  <si>
    <t>681332805</t>
  </si>
  <si>
    <t>69</t>
  </si>
  <si>
    <t>725220841</t>
  </si>
  <si>
    <t>Demontáž van ocelová</t>
  </si>
  <si>
    <t>1228928835</t>
  </si>
  <si>
    <t>70</t>
  </si>
  <si>
    <t>725222116</t>
  </si>
  <si>
    <t>Vana bez armatur výtokových akrylátová se zápachovou uzávěrkou 1500x700 mm</t>
  </si>
  <si>
    <t>-2024192995</t>
  </si>
  <si>
    <t>71</t>
  </si>
  <si>
    <t>725810811</t>
  </si>
  <si>
    <t>Demontáž ventilů výtokových nástěnných</t>
  </si>
  <si>
    <t>-1605752681</t>
  </si>
  <si>
    <t>72</t>
  </si>
  <si>
    <t>725811115</t>
  </si>
  <si>
    <t>Ventil nástěnný pevný výtok G1/2x80 mm</t>
  </si>
  <si>
    <t>1104407473</t>
  </si>
  <si>
    <t>73</t>
  </si>
  <si>
    <t>725820801</t>
  </si>
  <si>
    <t>Demontáž baterie nástěnné do G 3 / 4</t>
  </si>
  <si>
    <t>-704668129</t>
  </si>
  <si>
    <t>74</t>
  </si>
  <si>
    <t>725822611</t>
  </si>
  <si>
    <t>Baterie umyvadlová stojánková páková bez výpusti</t>
  </si>
  <si>
    <t>-519890329</t>
  </si>
  <si>
    <t>76</t>
  </si>
  <si>
    <t>725865501</t>
  </si>
  <si>
    <t>Odpadní souprava DN 40/50 se zápachovou uzávěrkou pro vanu, ovládání bovdenem</t>
  </si>
  <si>
    <t>-712044161</t>
  </si>
  <si>
    <t>77</t>
  </si>
  <si>
    <t>725869101</t>
  </si>
  <si>
    <t>Montáž zápachových uzávěrek do DN 40</t>
  </si>
  <si>
    <t>298114146</t>
  </si>
  <si>
    <t>78</t>
  </si>
  <si>
    <t>55161837</t>
  </si>
  <si>
    <t>uzávěrka zápachová pro pračku a myčku nástěnná PP-bílá DN 40</t>
  </si>
  <si>
    <t>806924276</t>
  </si>
  <si>
    <t>79</t>
  </si>
  <si>
    <t>ZUU</t>
  </si>
  <si>
    <t>Zápachová uzávěra - sifon pro umyvadla, provedení chrom</t>
  </si>
  <si>
    <t>-809733491</t>
  </si>
  <si>
    <t>80</t>
  </si>
  <si>
    <t>725980123</t>
  </si>
  <si>
    <t>-1703430381</t>
  </si>
  <si>
    <t>81</t>
  </si>
  <si>
    <t>998725103</t>
  </si>
  <si>
    <t>Přesun hmot tonážní pro zařizovací předměty v objektech v do 24 m</t>
  </si>
  <si>
    <t>188415339</t>
  </si>
  <si>
    <t>82</t>
  </si>
  <si>
    <t>998725181</t>
  </si>
  <si>
    <t>Příplatek k přesunu hmot tonážní 725 prováděný bez použití mechanizace</t>
  </si>
  <si>
    <t>-370882148</t>
  </si>
  <si>
    <t>83</t>
  </si>
  <si>
    <t>OIM</t>
  </si>
  <si>
    <t>Ostatní instalační materiál nutný pro dopojení zařizovacích předmětů (pancéřové hadičky, těsnění atd...)</t>
  </si>
  <si>
    <t>kpl</t>
  </si>
  <si>
    <t>-1598420440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</si>
  <si>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</si>
  <si>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</si>
  <si>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</si>
  <si>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</si>
  <si>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</si>
  <si>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1813738744</t>
  </si>
  <si>
    <t>85</t>
  </si>
  <si>
    <t>998726113</t>
  </si>
  <si>
    <t>Přesun hmot tonážní pro instalační prefabrikáty v objektech v do 24 m</t>
  </si>
  <si>
    <t>1401483388</t>
  </si>
  <si>
    <t>86</t>
  </si>
  <si>
    <t>998726181</t>
  </si>
  <si>
    <t>Příplatek k přesunu hmot tonážní 726 prováděný bez použití mechanizace</t>
  </si>
  <si>
    <t>1432678768</t>
  </si>
  <si>
    <t>741</t>
  </si>
  <si>
    <t>Elektroinstalace - silnoproud</t>
  </si>
  <si>
    <t>89</t>
  </si>
  <si>
    <t>741112001</t>
  </si>
  <si>
    <t>Montáž krabice zapuštěná plastová kruhová</t>
  </si>
  <si>
    <t>-686325338</t>
  </si>
  <si>
    <t>90</t>
  </si>
  <si>
    <t>34571515</t>
  </si>
  <si>
    <t>krabice přístrojová instalační 400 V, 142x71x45mm do dutých stěn</t>
  </si>
  <si>
    <t>-1875470376</t>
  </si>
  <si>
    <t>91</t>
  </si>
  <si>
    <t>741120001</t>
  </si>
  <si>
    <t>Montáž vodič Cu izolovaný plný a laněný žíla 0,35-6 mm2 pod omítku (CY)</t>
  </si>
  <si>
    <t>-662387061</t>
  </si>
  <si>
    <t>92</t>
  </si>
  <si>
    <t>34111036</t>
  </si>
  <si>
    <t>kabel silový s Cu jádrem 1 kV 3x2,5mm2</t>
  </si>
  <si>
    <t>353713659</t>
  </si>
  <si>
    <t>93</t>
  </si>
  <si>
    <t>34111018</t>
  </si>
  <si>
    <t>kabel silový s Cu jádrem 6mm2</t>
  </si>
  <si>
    <t>-1705656027</t>
  </si>
  <si>
    <t>94</t>
  </si>
  <si>
    <t>741210001</t>
  </si>
  <si>
    <t>Montáž rozvodnice oceloplechová nebo plastová běžná do 20 kg</t>
  </si>
  <si>
    <t>-2011181704</t>
  </si>
  <si>
    <t>95</t>
  </si>
  <si>
    <t>35713850</t>
  </si>
  <si>
    <t>rozvodnice elektroměrové s jedním 1 fázovým místem bez požární úpravy 18 pozic</t>
  </si>
  <si>
    <t>1708263702</t>
  </si>
  <si>
    <t>96</t>
  </si>
  <si>
    <t>741310001</t>
  </si>
  <si>
    <t>Montáž vypínač nástěnný 1-jednopólový prostředí normální</t>
  </si>
  <si>
    <t>1386358302</t>
  </si>
  <si>
    <t>97</t>
  </si>
  <si>
    <t>34535799</t>
  </si>
  <si>
    <t>ovladač zapínací tlačítkový 10A 3553-80289 velkoplošný</t>
  </si>
  <si>
    <t>1784328407</t>
  </si>
  <si>
    <t>98</t>
  </si>
  <si>
    <t>741313001</t>
  </si>
  <si>
    <t>Montáž zásuvka (polo)zapuštěná bezšroubové připojení 2P+PE se zapojením vodičů</t>
  </si>
  <si>
    <t>-1251345692</t>
  </si>
  <si>
    <t>99</t>
  </si>
  <si>
    <t>35811077</t>
  </si>
  <si>
    <t>zásuvka nepropustná nástěnná 16A 220 V 3pólová</t>
  </si>
  <si>
    <t>-547141876</t>
  </si>
  <si>
    <t>100</t>
  </si>
  <si>
    <t>741370002</t>
  </si>
  <si>
    <t>Montáž svítidlo žárovkové bytové stropní přisazené 1 zdroj se sklem</t>
  </si>
  <si>
    <t>-1098508100</t>
  </si>
  <si>
    <t>101</t>
  </si>
  <si>
    <t>34821275</t>
  </si>
  <si>
    <t>svítidlo bytové žárovkové IP 42, max. 60 W E27</t>
  </si>
  <si>
    <t>-850369270</t>
  </si>
  <si>
    <t>102</t>
  </si>
  <si>
    <t>34111030</t>
  </si>
  <si>
    <t>kabel silový s Cu jádrem 1 kV 3x1,5mm2</t>
  </si>
  <si>
    <t>543534978</t>
  </si>
  <si>
    <t>103</t>
  </si>
  <si>
    <t>741810001</t>
  </si>
  <si>
    <t>Celková prohlídka elektrického rozvodu a zařízení do 100 000,- Kč</t>
  </si>
  <si>
    <t>-379602653</t>
  </si>
  <si>
    <t>104</t>
  </si>
  <si>
    <t>998741103</t>
  </si>
  <si>
    <t>Přesun hmot tonážní pro silnoproud v objektech v do 24 m</t>
  </si>
  <si>
    <t>1668076357</t>
  </si>
  <si>
    <t>105</t>
  </si>
  <si>
    <t>998741181</t>
  </si>
  <si>
    <t>Příplatek k přesunu hmot tonážní 741 prováděný bez použití mechanizace</t>
  </si>
  <si>
    <t>55546311</t>
  </si>
  <si>
    <t>106</t>
  </si>
  <si>
    <t>34823735</t>
  </si>
  <si>
    <t>svítidlo zářivkové interiérové s kompenzací, barva bílá, 18W, délka 974 mm</t>
  </si>
  <si>
    <t>859952002</t>
  </si>
  <si>
    <t>751</t>
  </si>
  <si>
    <t>Vzduchotechnika</t>
  </si>
  <si>
    <t>107</t>
  </si>
  <si>
    <t>751111012</t>
  </si>
  <si>
    <t>Mtž vent ax ntl nástěnného základního D do 200 mm</t>
  </si>
  <si>
    <t>992906445</t>
  </si>
  <si>
    <t>108</t>
  </si>
  <si>
    <t>V</t>
  </si>
  <si>
    <t>Axiální ventilátor max. 20x20cm, pr. 125 mm</t>
  </si>
  <si>
    <t>505143984</t>
  </si>
  <si>
    <t>109</t>
  </si>
  <si>
    <t>751111811</t>
  </si>
  <si>
    <t>Demontáž ventilátoru axiálního nízkotlakého kruhové potrubí D do 200 mm</t>
  </si>
  <si>
    <t>845568716</t>
  </si>
  <si>
    <t>110</t>
  </si>
  <si>
    <t>998751102</t>
  </si>
  <si>
    <t>Přesun hmot tonážní pro vzduchotechniku v objektech v do 24 m</t>
  </si>
  <si>
    <t>-79315669</t>
  </si>
  <si>
    <t>111</t>
  </si>
  <si>
    <t>998751181</t>
  </si>
  <si>
    <t>Příplatek k přesunu hmot tonážní 751 prováděný bez použití mechanizace</t>
  </si>
  <si>
    <t>-543520754</t>
  </si>
  <si>
    <t>763</t>
  </si>
  <si>
    <t>Konstrukce suché výstavby</t>
  </si>
  <si>
    <t>112</t>
  </si>
  <si>
    <t>763111331</t>
  </si>
  <si>
    <t>SDK příčka tl 80 mm profil CW+UW 50 desky 1xH2 15 TI 40 mm</t>
  </si>
  <si>
    <t>-1574221121</t>
  </si>
  <si>
    <t>1,95*2*2,6</t>
  </si>
  <si>
    <t>2,85*2,6</t>
  </si>
  <si>
    <t>(0,91+2,59)*2,6</t>
  </si>
  <si>
    <t>113</t>
  </si>
  <si>
    <t>763111718</t>
  </si>
  <si>
    <t>SDK příčka úprava styku příčky a stropu/stávající stěny páskou nebo silikonováním</t>
  </si>
  <si>
    <t>832993782</t>
  </si>
  <si>
    <t>2,85</t>
  </si>
  <si>
    <t>(0,895+1,11)*2</t>
  </si>
  <si>
    <t>0,9+2,59+1,95</t>
  </si>
  <si>
    <t>2,6*6</t>
  </si>
  <si>
    <t>114</t>
  </si>
  <si>
    <t>763111724</t>
  </si>
  <si>
    <t>SDK příčka páska k vyztužení různých úhlů</t>
  </si>
  <si>
    <t>-422312772</t>
  </si>
  <si>
    <t>115</t>
  </si>
  <si>
    <t>763111751</t>
  </si>
  <si>
    <t>Příplatek k SDK příčce za plochu do 6 m2 jednotlivě</t>
  </si>
  <si>
    <t>-701200086</t>
  </si>
  <si>
    <t>116</t>
  </si>
  <si>
    <t>763111762</t>
  </si>
  <si>
    <t>Příplatek k SDK příčce s jednoduchou nosnou konstrukcí za zahuštění profilů na vzdálenost 41 mm</t>
  </si>
  <si>
    <t>-1716903282</t>
  </si>
  <si>
    <t>117</t>
  </si>
  <si>
    <t>763111771</t>
  </si>
  <si>
    <t>Příplatek k SDK příčce za rovinnost kvality Q3</t>
  </si>
  <si>
    <t>2090021014</t>
  </si>
  <si>
    <t>118</t>
  </si>
  <si>
    <t>998763303</t>
  </si>
  <si>
    <t>Přesun hmot tonážní pro sádrokartonové konstrukce v objektech v do 24 m</t>
  </si>
  <si>
    <t>-1862274680</t>
  </si>
  <si>
    <t>119</t>
  </si>
  <si>
    <t>998763381</t>
  </si>
  <si>
    <t>Příplatek k přesunu hmot tonážní 763 SDK prováděný bez použití mechanizace</t>
  </si>
  <si>
    <t>-896415685</t>
  </si>
  <si>
    <t>120</t>
  </si>
  <si>
    <t>VS</t>
  </si>
  <si>
    <t>Příplatek za použití vysokopevnostního sádrokartonu tvrzeného v místě zavěšení kuchyňské linky</t>
  </si>
  <si>
    <t>1251612458</t>
  </si>
  <si>
    <t>766</t>
  </si>
  <si>
    <t>Konstrukce truhlářské</t>
  </si>
  <si>
    <t>121</t>
  </si>
  <si>
    <t>766421812</t>
  </si>
  <si>
    <t>Demontáž truhlářského obložení podhledů z panelů plochy přes 1,5 m2</t>
  </si>
  <si>
    <t>1051147664</t>
  </si>
  <si>
    <t>demontáž obložení stropu umakartem:</t>
  </si>
  <si>
    <t>2,6*1,895</t>
  </si>
  <si>
    <t>122</t>
  </si>
  <si>
    <t>766660001</t>
  </si>
  <si>
    <t>Montáž dveřních křídel otvíravých 1křídlových š do 0,8 m do ocelové zárubně</t>
  </si>
  <si>
    <t>97369482</t>
  </si>
  <si>
    <t>123</t>
  </si>
  <si>
    <t>61162854</t>
  </si>
  <si>
    <t>dveře vnitřní foliované plné 1křídlové 70x197 cm</t>
  </si>
  <si>
    <t>-368308266</t>
  </si>
  <si>
    <t>124</t>
  </si>
  <si>
    <t>54914610</t>
  </si>
  <si>
    <t>kování vrchní dveřní klika včetně rozet a montážního materiál nerez PK</t>
  </si>
  <si>
    <t>-465137334</t>
  </si>
  <si>
    <t>125</t>
  </si>
  <si>
    <t>766660722</t>
  </si>
  <si>
    <t>Montáž dveřního kování - zámku</t>
  </si>
  <si>
    <t>527128473</t>
  </si>
  <si>
    <t>126</t>
  </si>
  <si>
    <t>54925015</t>
  </si>
  <si>
    <t>1382369011</t>
  </si>
  <si>
    <t>127</t>
  </si>
  <si>
    <t>766695212</t>
  </si>
  <si>
    <t>Montáž truhlářských prahů dveří 1křídlových šířky do 10 cm</t>
  </si>
  <si>
    <t>-1706585986</t>
  </si>
  <si>
    <t>128</t>
  </si>
  <si>
    <t>61187416</t>
  </si>
  <si>
    <t>práh dveřní dřevěný bukový tl 2cm dl 92cm š 10cm</t>
  </si>
  <si>
    <t>605504515</t>
  </si>
  <si>
    <t>129</t>
  </si>
  <si>
    <t>766812840</t>
  </si>
  <si>
    <t>Demontáž kuchyňských linek dřevěných nebo kovových délky do 2,1 m</t>
  </si>
  <si>
    <t>2106376950</t>
  </si>
  <si>
    <t>130</t>
  </si>
  <si>
    <t>998766103</t>
  </si>
  <si>
    <t>Přesun hmot tonážní pro konstrukce truhlářské v objektech v do 24 m</t>
  </si>
  <si>
    <t>-1905799070</t>
  </si>
  <si>
    <t>131</t>
  </si>
  <si>
    <t>998766181</t>
  </si>
  <si>
    <t>Příplatek k přesunu hmot tonážní 766 prováděný bez použití mechanizace</t>
  </si>
  <si>
    <t>-850657564</t>
  </si>
  <si>
    <t>132</t>
  </si>
  <si>
    <t>DV</t>
  </si>
  <si>
    <t>Dodávka a osazení SDK konstrukce dvířek za wc - pro obklad vč. úchytek a začištění</t>
  </si>
  <si>
    <t>-1888154911</t>
  </si>
  <si>
    <t>135</t>
  </si>
  <si>
    <t>UP</t>
  </si>
  <si>
    <t>Dodatečná úprava dveřních prahů vzhledem k výškovým rozdílům podlah</t>
  </si>
  <si>
    <t>1658452434</t>
  </si>
  <si>
    <t>771</t>
  </si>
  <si>
    <t>Podlahy z dlaždic</t>
  </si>
  <si>
    <t>136</t>
  </si>
  <si>
    <t>771571113</t>
  </si>
  <si>
    <t>Montáž podlah z keramických dlaždic režných hladkých do malty do 12 ks/m2</t>
  </si>
  <si>
    <t>462411129</t>
  </si>
  <si>
    <t>137</t>
  </si>
  <si>
    <t>771591111</t>
  </si>
  <si>
    <t>Podlahy penetrace podkladu</t>
  </si>
  <si>
    <t>-1851732505</t>
  </si>
  <si>
    <t>138</t>
  </si>
  <si>
    <t>59761408</t>
  </si>
  <si>
    <t>dlaždice keramická barevná přes 9 do 12 ks/m2</t>
  </si>
  <si>
    <t>1312357119</t>
  </si>
  <si>
    <t>3,863*1,1</t>
  </si>
  <si>
    <t>4,249*1,1 'Přepočtené koeficientem množství</t>
  </si>
  <si>
    <t>139</t>
  </si>
  <si>
    <t>998771103</t>
  </si>
  <si>
    <t>Přesun hmot tonážní pro podlahy z dlaždic v objektech v do 24 m</t>
  </si>
  <si>
    <t>-1396774131</t>
  </si>
  <si>
    <t>140</t>
  </si>
  <si>
    <t>998771181</t>
  </si>
  <si>
    <t>Příplatek k přesunu hmot tonážní 771 prováděný bez použití mechanizace</t>
  </si>
  <si>
    <t>744023665</t>
  </si>
  <si>
    <t>776</t>
  </si>
  <si>
    <t>Podlahy povlakové</t>
  </si>
  <si>
    <t>141</t>
  </si>
  <si>
    <t>776201812</t>
  </si>
  <si>
    <t>Demontáž lepených povlakových podlah s podložkou ručně</t>
  </si>
  <si>
    <t>-1606498581</t>
  </si>
  <si>
    <t>demontáž nášlapné vrstvy z pvc:</t>
  </si>
  <si>
    <t>1,13*0,895</t>
  </si>
  <si>
    <t>1,6*1,78</t>
  </si>
  <si>
    <t>0,7*2,85</t>
  </si>
  <si>
    <t>142</t>
  </si>
  <si>
    <t>776421111</t>
  </si>
  <si>
    <t>Montáž obvodových lišt lepením</t>
  </si>
  <si>
    <t>1475772186</t>
  </si>
  <si>
    <t>143</t>
  </si>
  <si>
    <t>28411003</t>
  </si>
  <si>
    <t>lišta soklová PVC 30 x 30 mm</t>
  </si>
  <si>
    <t>-1955549923</t>
  </si>
  <si>
    <t>6,21714285714286*1,02 'Přepočtené koeficientem množství</t>
  </si>
  <si>
    <t>144</t>
  </si>
  <si>
    <t>998776103</t>
  </si>
  <si>
    <t>Přesun hmot tonážní pro podlahy povlakové v objektech v do 24 m</t>
  </si>
  <si>
    <t>-1645241704</t>
  </si>
  <si>
    <t>145</t>
  </si>
  <si>
    <t>998776181</t>
  </si>
  <si>
    <t>Příplatek k přesunu hmot tonážní 776 prováděný bez použití mechanizace</t>
  </si>
  <si>
    <t>-423677885</t>
  </si>
  <si>
    <t>781</t>
  </si>
  <si>
    <t>Dokončovací práce - obklady</t>
  </si>
  <si>
    <t>148</t>
  </si>
  <si>
    <t>781471113</t>
  </si>
  <si>
    <t>Montáž obkladů vnitřních keramických hladkých do 19 ks/m2 kladených do malty</t>
  </si>
  <si>
    <t>-512844021</t>
  </si>
  <si>
    <t>149</t>
  </si>
  <si>
    <t>59761155</t>
  </si>
  <si>
    <t>dlaždice keramické koupelnové(barevné) přes 19 do 25 ks/m2</t>
  </si>
  <si>
    <t>-29932086</t>
  </si>
  <si>
    <t>150</t>
  </si>
  <si>
    <t>781495111</t>
  </si>
  <si>
    <t>Penetrace podkladu vnitřních obkladů</t>
  </si>
  <si>
    <t>1858364760</t>
  </si>
  <si>
    <t>151</t>
  </si>
  <si>
    <t>998781103</t>
  </si>
  <si>
    <t>Přesun hmot tonážní pro obklady keramické v objektech v do 24 m</t>
  </si>
  <si>
    <t>1352102266</t>
  </si>
  <si>
    <t>152</t>
  </si>
  <si>
    <t>998781181</t>
  </si>
  <si>
    <t>Příplatek k přesunu hmot tonážní 781 prováděný bez použití mechanizace</t>
  </si>
  <si>
    <t>-1107366139</t>
  </si>
  <si>
    <t>153</t>
  </si>
  <si>
    <t>Z</t>
  </si>
  <si>
    <t>Dodávka a montáž zrcadla na zeď</t>
  </si>
  <si>
    <t>1727455</t>
  </si>
  <si>
    <t>783</t>
  </si>
  <si>
    <t>Dokončovací práce - nátěry</t>
  </si>
  <si>
    <t>154</t>
  </si>
  <si>
    <t>783301313</t>
  </si>
  <si>
    <t>Odmaštění zámečnických konstrukcí ředidlovým odmašťovačem</t>
  </si>
  <si>
    <t>203409850</t>
  </si>
  <si>
    <t>155</t>
  </si>
  <si>
    <t>783314101</t>
  </si>
  <si>
    <t>Základní jednonásobný syntetický nátěr zámečnických konstrukcí</t>
  </si>
  <si>
    <t>-54242148</t>
  </si>
  <si>
    <t>zárubně:</t>
  </si>
  <si>
    <t>(2*2+0,9)*2*0,5</t>
  </si>
  <si>
    <t>156</t>
  </si>
  <si>
    <t>783317101</t>
  </si>
  <si>
    <t>Krycí jednonásobný syntetický standardní nátěr zámečnických konstrukcí</t>
  </si>
  <si>
    <t>-1285434734</t>
  </si>
  <si>
    <t>784</t>
  </si>
  <si>
    <t>Dokončovací práce - malby a tapety</t>
  </si>
  <si>
    <t>157</t>
  </si>
  <si>
    <t>1174582965</t>
  </si>
  <si>
    <t>stěny:</t>
  </si>
  <si>
    <t>(1,87+1,535)*2*0,6</t>
  </si>
  <si>
    <t>(1,11+0,895)*2*0,6</t>
  </si>
  <si>
    <t>(0,7+3+0,7)*2</t>
  </si>
  <si>
    <t>chodba:</t>
  </si>
  <si>
    <t>158</t>
  </si>
  <si>
    <t>784181111</t>
  </si>
  <si>
    <t>Základní silikátová jednonásobná penetrace podkladu v místnostech výšky do 3,80m</t>
  </si>
  <si>
    <t>-1306588778</t>
  </si>
  <si>
    <t>159</t>
  </si>
  <si>
    <t>784321001</t>
  </si>
  <si>
    <t>Jednonásobné silikátové bílé malby v místnosti výšky do 3,80 m</t>
  </si>
  <si>
    <t>-1745517978</t>
  </si>
  <si>
    <t>HZS</t>
  </si>
  <si>
    <t>Hodinové zúčtovací sazby</t>
  </si>
  <si>
    <t>160</t>
  </si>
  <si>
    <t>HZS1292</t>
  </si>
  <si>
    <t>Hodinová zúčtovací sazba stavební dělník</t>
  </si>
  <si>
    <t>hod</t>
  </si>
  <si>
    <t>512</t>
  </si>
  <si>
    <t>340556408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</si>
  <si>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</si>
  <si>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</si>
  <si>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</si>
  <si>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</si>
  <si>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</si>
  <si>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</si>
  <si>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</si>
  <si>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</si>
  <si>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</si>
  <si>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Hodinová zúčtovací sazba instalatér odborný</t>
  </si>
  <si>
    <t>-383784328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</si>
  <si>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</si>
  <si>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</si>
  <si>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</si>
  <si>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</si>
  <si>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Hodinová zúčtovací sazba montér potrubí</t>
  </si>
  <si>
    <t>239936975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</si>
  <si>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</si>
  <si>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</si>
  <si>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</si>
  <si>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</si>
  <si>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</si>
  <si>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</si>
  <si>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</si>
  <si>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</si>
  <si>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942569072</t>
  </si>
  <si>
    <t>VRN7</t>
  </si>
  <si>
    <t>Provozní vlivy</t>
  </si>
  <si>
    <t>165</t>
  </si>
  <si>
    <t>070001000</t>
  </si>
  <si>
    <t>-1383717616</t>
  </si>
  <si>
    <t>Bytová jednotka č.45 - varianta 1</t>
  </si>
  <si>
    <t>Potěr samonivelační tl do 30 mm ze suchých směsí</t>
  </si>
  <si>
    <t>Provedení izolace stěrkou vodorovné na betonu, 2 vrstvy</t>
  </si>
  <si>
    <t>Provedení izolace hydroizolační stěrkou svislé na betonu, 2 vrstvy</t>
  </si>
  <si>
    <t>Příplatek k izolacím za plochu do 10 m2 natěradly za studena nebo za horka</t>
  </si>
  <si>
    <t>0,8*2,1</t>
  </si>
  <si>
    <t>2,6*3</t>
  </si>
  <si>
    <t>24,970*2</t>
  </si>
  <si>
    <t>WC zámek stavební zadlabací dozický 02-03 L Zn</t>
  </si>
  <si>
    <t>(1,87+1,535)*2*2,5</t>
  </si>
  <si>
    <t>(0,895+1,11)*2*2,5</t>
  </si>
  <si>
    <t>27,05*1,1</t>
  </si>
  <si>
    <t>Revizní dvířka pod obklad  s uchycením na magnety vč. montáže a začištění k obkladu</t>
  </si>
  <si>
    <t>(0,9+2,59+1,95+3+3+1,5)*2,6-0,8*2,1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</si>
</sst>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32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s="1" customFormat="1" ht="14.45" customHeight="1" x14ac:dyDescent="0.2">
      <c r="B9" s="20"/>
      <c r="AR9" s="20"/>
      <c r="BE9" s="216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16"/>
      <c r="BS11" s="17" t="s">
        <v>6</v>
      </c>
    </row>
    <row r="12" spans="1:74" s="1" customFormat="1" ht="6.95" customHeight="1" x14ac:dyDescent="0.2">
      <c r="B12" s="20"/>
      <c r="AR12" s="20"/>
      <c r="BE12" s="216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16"/>
      <c r="BS13" s="17" t="s">
        <v>6</v>
      </c>
    </row>
    <row r="14" spans="1:74" ht="12.75" x14ac:dyDescent="0.2">
      <c r="B14" s="20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26</v>
      </c>
      <c r="AN14" s="29" t="s">
        <v>28</v>
      </c>
      <c r="AR14" s="20"/>
      <c r="BE14" s="216"/>
      <c r="BS14" s="17" t="s">
        <v>6</v>
      </c>
    </row>
    <row r="15" spans="1:74" s="1" customFormat="1" ht="6.95" customHeight="1" x14ac:dyDescent="0.2">
      <c r="B15" s="20"/>
      <c r="AR15" s="20"/>
      <c r="BE15" s="216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16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16"/>
      <c r="BS17" s="17" t="s">
        <v>33</v>
      </c>
    </row>
    <row r="18" spans="1:71" s="1" customFormat="1" ht="6.95" customHeight="1" x14ac:dyDescent="0.2">
      <c r="B18" s="20"/>
      <c r="AR18" s="20"/>
      <c r="BE18" s="216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16"/>
      <c r="BS20" s="17" t="s">
        <v>33</v>
      </c>
    </row>
    <row r="21" spans="1:71" s="1" customFormat="1" ht="6.95" customHeight="1" x14ac:dyDescent="0.2">
      <c r="B21" s="20"/>
      <c r="AR21" s="20"/>
      <c r="BE21" s="216"/>
    </row>
    <row r="22" spans="1:71" s="1" customFormat="1" ht="12" customHeight="1" x14ac:dyDescent="0.2">
      <c r="B22" s="20"/>
      <c r="D22" s="27" t="s">
        <v>35</v>
      </c>
      <c r="AR22" s="20"/>
      <c r="BE22" s="216"/>
    </row>
    <row r="23" spans="1:71" s="1" customFormat="1" ht="16.5" customHeight="1" x14ac:dyDescent="0.2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1:71" s="1" customFormat="1" ht="6.95" customHeight="1" x14ac:dyDescent="0.2">
      <c r="B24" s="20"/>
      <c r="AR24" s="20"/>
      <c r="BE24" s="216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4">
        <f>ROUND(AG94,2)</f>
        <v>0</v>
      </c>
      <c r="AL26" s="225"/>
      <c r="AM26" s="225"/>
      <c r="AN26" s="225"/>
      <c r="AO26" s="225"/>
      <c r="AP26" s="32"/>
      <c r="AQ26" s="32"/>
      <c r="AR26" s="33"/>
      <c r="BE26" s="216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6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6" t="s">
        <v>37</v>
      </c>
      <c r="M28" s="226"/>
      <c r="N28" s="226"/>
      <c r="O28" s="226"/>
      <c r="P28" s="226"/>
      <c r="Q28" s="32"/>
      <c r="R28" s="32"/>
      <c r="S28" s="32"/>
      <c r="T28" s="32"/>
      <c r="U28" s="32"/>
      <c r="V28" s="32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2"/>
      <c r="AG28" s="32"/>
      <c r="AH28" s="32"/>
      <c r="AI28" s="32"/>
      <c r="AJ28" s="32"/>
      <c r="AK28" s="226" t="s">
        <v>39</v>
      </c>
      <c r="AL28" s="226"/>
      <c r="AM28" s="226"/>
      <c r="AN28" s="226"/>
      <c r="AO28" s="226"/>
      <c r="AP28" s="32"/>
      <c r="AQ28" s="32"/>
      <c r="AR28" s="33"/>
      <c r="BE28" s="216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7"/>
      <c r="BE29" s="217"/>
    </row>
    <row r="30" spans="1:71" s="3" customFormat="1" ht="14.45" customHeight="1" x14ac:dyDescent="0.2">
      <c r="B30" s="37"/>
      <c r="F30" s="27" t="s">
        <v>42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7"/>
      <c r="BE30" s="217"/>
    </row>
    <row r="31" spans="1:71" s="3" customFormat="1" ht="14.45" hidden="1" customHeight="1" x14ac:dyDescent="0.2">
      <c r="B31" s="37"/>
      <c r="F31" s="27" t="s">
        <v>43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7"/>
      <c r="BE31" s="217"/>
    </row>
    <row r="32" spans="1:71" s="3" customFormat="1" ht="14.45" hidden="1" customHeight="1" x14ac:dyDescent="0.2">
      <c r="B32" s="37"/>
      <c r="F32" s="27" t="s">
        <v>44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7"/>
      <c r="BE32" s="217"/>
    </row>
    <row r="33" spans="1:57" s="3" customFormat="1" ht="14.45" hidden="1" customHeight="1" x14ac:dyDescent="0.2">
      <c r="B33" s="37"/>
      <c r="F33" s="27" t="s">
        <v>45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7"/>
      <c r="BE33" s="217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6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47" t="s">
        <v>48</v>
      </c>
      <c r="Y35" s="248"/>
      <c r="Z35" s="248"/>
      <c r="AA35" s="248"/>
      <c r="AB35" s="248"/>
      <c r="AC35" s="40"/>
      <c r="AD35" s="40"/>
      <c r="AE35" s="40"/>
      <c r="AF35" s="40"/>
      <c r="AG35" s="40"/>
      <c r="AH35" s="40"/>
      <c r="AI35" s="40"/>
      <c r="AJ35" s="40"/>
      <c r="AK35" s="249">
        <f>SUM(AK26:AK33)</f>
        <v>0</v>
      </c>
      <c r="AL35" s="248"/>
      <c r="AM35" s="248"/>
      <c r="AN35" s="248"/>
      <c r="AO35" s="250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 x14ac:dyDescent="0.2">
      <c r="B85" s="52"/>
      <c r="C85" s="53" t="s">
        <v>16</v>
      </c>
      <c r="L85" s="238" t="str">
        <f>K6</f>
        <v>V. Košaře 122/1</v>
      </c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0" t="str">
        <f>IF(AN8= "","",AN8)</f>
        <v>27. 8. 2019</v>
      </c>
      <c r="AN87" s="240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41" t="str">
        <f>IF(E17="","",E17)</f>
        <v>Ing. Vladimír Slonka</v>
      </c>
      <c r="AN89" s="242"/>
      <c r="AO89" s="242"/>
      <c r="AP89" s="242"/>
      <c r="AQ89" s="32"/>
      <c r="AR89" s="33"/>
      <c r="AS89" s="243" t="s">
        <v>56</v>
      </c>
      <c r="AT89" s="24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41" t="str">
        <f>IF(E20="","",E20)</f>
        <v xml:space="preserve"> </v>
      </c>
      <c r="AN90" s="242"/>
      <c r="AO90" s="242"/>
      <c r="AP90" s="242"/>
      <c r="AQ90" s="32"/>
      <c r="AR90" s="33"/>
      <c r="AS90" s="245"/>
      <c r="AT90" s="24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5"/>
      <c r="AT91" s="24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33" t="s">
        <v>57</v>
      </c>
      <c r="D92" s="234"/>
      <c r="E92" s="234"/>
      <c r="F92" s="234"/>
      <c r="G92" s="234"/>
      <c r="H92" s="60"/>
      <c r="I92" s="235" t="s">
        <v>58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6" t="s">
        <v>59</v>
      </c>
      <c r="AH92" s="234"/>
      <c r="AI92" s="234"/>
      <c r="AJ92" s="234"/>
      <c r="AK92" s="234"/>
      <c r="AL92" s="234"/>
      <c r="AM92" s="234"/>
      <c r="AN92" s="235" t="s">
        <v>60</v>
      </c>
      <c r="AO92" s="234"/>
      <c r="AP92" s="237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29" t="s">
        <v>81</v>
      </c>
      <c r="E95" s="229"/>
      <c r="F95" s="229"/>
      <c r="G95" s="229"/>
      <c r="H95" s="229"/>
      <c r="I95" s="82"/>
      <c r="J95" s="229" t="s">
        <v>82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'4 - Bytová jednotka č.4'!J30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83</v>
      </c>
      <c r="AR95" s="80"/>
      <c r="AS95" s="84">
        <v>0</v>
      </c>
      <c r="AT95" s="85">
        <f>ROUND(SUM(AV95:AW95),2)</f>
        <v>0</v>
      </c>
      <c r="AU95" s="86">
        <f>'4 - Bytová jednotka č.4'!P142</f>
        <v>0</v>
      </c>
      <c r="AV95" s="85">
        <f>'4 - Bytová jednotka č.4'!J33</f>
        <v>0</v>
      </c>
      <c r="AW95" s="85">
        <f>'4 - Bytová jednotka č.4'!J34</f>
        <v>0</v>
      </c>
      <c r="AX95" s="85">
        <f>'4 - Bytová jednotka č.4'!J35</f>
        <v>0</v>
      </c>
      <c r="AY95" s="85">
        <f>'4 - Bytová jednotka č.4'!J36</f>
        <v>0</v>
      </c>
      <c r="AZ95" s="85">
        <f>'4 - Bytová jednotka č.4'!F33</f>
        <v>0</v>
      </c>
      <c r="BA95" s="85">
        <f>'4 - Bytová jednotka č.4'!F34</f>
        <v>0</v>
      </c>
      <c r="BB95" s="85">
        <f>'4 - Bytová jednotka č.4'!F35</f>
        <v>0</v>
      </c>
      <c r="BC95" s="85">
        <f>'4 - Bytová jednotka č.4'!F36</f>
        <v>0</v>
      </c>
      <c r="BD95" s="87">
        <f>'4 - Bytová jednotka č.4'!F37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4 - Bytová jednotka č.4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1"/>
  <sheetViews>
    <sheetView showGridLines="0" tabSelected="1" topLeftCell="A395" workbookViewId="0">
      <selection activeCell="I408" sqref="I40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32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2" t="str">
        <f>'Rekapitulace stavby'!K6</f>
        <v>V. Košaře 122/1</v>
      </c>
      <c r="F7" s="253"/>
      <c r="G7" s="253"/>
      <c r="H7" s="253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38" t="s">
        <v>859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4" t="str">
        <f>'Rekapitulace stavby'!E14</f>
        <v>Vyplň údaj</v>
      </c>
      <c r="F18" s="218"/>
      <c r="G18" s="218"/>
      <c r="H18" s="218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23" t="s">
        <v>1</v>
      </c>
      <c r="F27" s="223"/>
      <c r="G27" s="223"/>
      <c r="H27" s="223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ROUND((SUM(BE142:BE440)),  2)</f>
        <v>0</v>
      </c>
      <c r="G33" s="32"/>
      <c r="H33" s="32"/>
      <c r="I33" s="103">
        <v>0.21</v>
      </c>
      <c r="J33" s="102">
        <f>ROUND(((SUM(BE142:BE440))*I33),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ROUND((SUM(BF142:BF440)),  2)</f>
        <v>0</v>
      </c>
      <c r="G34" s="32"/>
      <c r="H34" s="32"/>
      <c r="I34" s="103">
        <v>0.15</v>
      </c>
      <c r="J34" s="102">
        <f>ROUND(((SUM(BF142:BF440))*I34),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ROUND((SUM(BG142:BG440)),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ROUND((SUM(BH142:BH440)),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ROUND((SUM(BI142:BI440)),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2" t="str">
        <f>E7</f>
        <v>V. Košaře 122/1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38" t="str">
        <f>E9</f>
        <v>Bytová jednotka č.45 - varianta 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 x14ac:dyDescent="0.2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96</v>
      </c>
      <c r="E100" s="129"/>
      <c r="F100" s="129"/>
      <c r="G100" s="129"/>
      <c r="H100" s="129"/>
      <c r="I100" s="130"/>
      <c r="J100" s="131">
        <f>J164</f>
        <v>0</v>
      </c>
      <c r="L100" s="127"/>
    </row>
    <row r="101" spans="2:12" s="10" customFormat="1" ht="19.899999999999999" customHeight="1" x14ac:dyDescent="0.2">
      <c r="B101" s="127"/>
      <c r="D101" s="128" t="s">
        <v>97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 x14ac:dyDescent="0.2">
      <c r="B102" s="127"/>
      <c r="D102" s="128" t="s">
        <v>98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 x14ac:dyDescent="0.2">
      <c r="B103" s="122"/>
      <c r="D103" s="123" t="s">
        <v>99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 x14ac:dyDescent="0.2">
      <c r="B104" s="127"/>
      <c r="D104" s="128" t="s">
        <v>100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 x14ac:dyDescent="0.2">
      <c r="B105" s="127"/>
      <c r="D105" s="128" t="s">
        <v>101</v>
      </c>
      <c r="E105" s="129"/>
      <c r="F105" s="129"/>
      <c r="G105" s="129"/>
      <c r="H105" s="129"/>
      <c r="I105" s="130"/>
      <c r="J105" s="131">
        <f>J230</f>
        <v>0</v>
      </c>
      <c r="L105" s="127"/>
    </row>
    <row r="106" spans="2:12" s="10" customFormat="1" ht="19.899999999999999" customHeight="1" x14ac:dyDescent="0.2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 x14ac:dyDescent="0.2">
      <c r="B107" s="127"/>
      <c r="D107" s="128" t="s">
        <v>103</v>
      </c>
      <c r="E107" s="129"/>
      <c r="F107" s="129"/>
      <c r="G107" s="129"/>
      <c r="H107" s="129"/>
      <c r="I107" s="130"/>
      <c r="J107" s="131">
        <f>J253</f>
        <v>0</v>
      </c>
      <c r="L107" s="127"/>
    </row>
    <row r="108" spans="2:12" s="10" customFormat="1" ht="19.899999999999999" customHeight="1" x14ac:dyDescent="0.2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 x14ac:dyDescent="0.2">
      <c r="B109" s="127"/>
      <c r="D109" s="128" t="s">
        <v>105</v>
      </c>
      <c r="E109" s="129"/>
      <c r="F109" s="129"/>
      <c r="G109" s="129"/>
      <c r="H109" s="129"/>
      <c r="I109" s="130"/>
      <c r="J109" s="131">
        <f>J284</f>
        <v>0</v>
      </c>
      <c r="L109" s="127"/>
    </row>
    <row r="110" spans="2:12" s="10" customFormat="1" ht="19.899999999999999" customHeight="1" x14ac:dyDescent="0.2">
      <c r="B110" s="127"/>
      <c r="D110" s="128" t="s">
        <v>106</v>
      </c>
      <c r="E110" s="129"/>
      <c r="F110" s="129"/>
      <c r="G110" s="129"/>
      <c r="H110" s="129"/>
      <c r="I110" s="130"/>
      <c r="J110" s="131">
        <f>J288</f>
        <v>0</v>
      </c>
      <c r="L110" s="127"/>
    </row>
    <row r="111" spans="2:12" s="10" customFormat="1" ht="19.899999999999999" customHeight="1" x14ac:dyDescent="0.2">
      <c r="B111" s="127"/>
      <c r="D111" s="128" t="s">
        <v>107</v>
      </c>
      <c r="E111" s="129"/>
      <c r="F111" s="129"/>
      <c r="G111" s="129"/>
      <c r="H111" s="129"/>
      <c r="I111" s="130"/>
      <c r="J111" s="131">
        <f>J307</f>
        <v>0</v>
      </c>
      <c r="L111" s="127"/>
    </row>
    <row r="112" spans="2:12" s="10" customFormat="1" ht="19.899999999999999" customHeight="1" x14ac:dyDescent="0.2">
      <c r="B112" s="127"/>
      <c r="D112" s="128" t="s">
        <v>108</v>
      </c>
      <c r="E112" s="129"/>
      <c r="F112" s="129"/>
      <c r="G112" s="129"/>
      <c r="H112" s="129"/>
      <c r="I112" s="130"/>
      <c r="J112" s="131">
        <f>J313</f>
        <v>0</v>
      </c>
      <c r="L112" s="127"/>
    </row>
    <row r="113" spans="1:31" s="10" customFormat="1" ht="19.899999999999999" customHeight="1" x14ac:dyDescent="0.2">
      <c r="B113" s="127"/>
      <c r="D113" s="128" t="s">
        <v>109</v>
      </c>
      <c r="E113" s="129"/>
      <c r="F113" s="129"/>
      <c r="G113" s="129"/>
      <c r="H113" s="129"/>
      <c r="I113" s="130"/>
      <c r="J113" s="131">
        <f>J339</f>
        <v>0</v>
      </c>
      <c r="L113" s="127"/>
    </row>
    <row r="114" spans="1:31" s="10" customFormat="1" ht="19.899999999999999" customHeight="1" x14ac:dyDescent="0.2">
      <c r="B114" s="127"/>
      <c r="D114" s="128" t="s">
        <v>110</v>
      </c>
      <c r="E114" s="129"/>
      <c r="F114" s="129"/>
      <c r="G114" s="129"/>
      <c r="H114" s="129"/>
      <c r="I114" s="130"/>
      <c r="J114" s="131">
        <f>J356</f>
        <v>0</v>
      </c>
      <c r="L114" s="127"/>
    </row>
    <row r="115" spans="1:31" s="10" customFormat="1" ht="19.899999999999999" customHeight="1" x14ac:dyDescent="0.2">
      <c r="B115" s="127"/>
      <c r="D115" s="128" t="s">
        <v>111</v>
      </c>
      <c r="E115" s="129"/>
      <c r="F115" s="129"/>
      <c r="G115" s="129"/>
      <c r="H115" s="129"/>
      <c r="I115" s="130"/>
      <c r="J115" s="131">
        <f>J367</f>
        <v>0</v>
      </c>
      <c r="L115" s="127"/>
    </row>
    <row r="116" spans="1:31" s="10" customFormat="1" ht="19.899999999999999" customHeight="1" x14ac:dyDescent="0.2">
      <c r="B116" s="127"/>
      <c r="D116" s="128" t="s">
        <v>112</v>
      </c>
      <c r="E116" s="129"/>
      <c r="F116" s="129"/>
      <c r="G116" s="129"/>
      <c r="H116" s="129"/>
      <c r="I116" s="130"/>
      <c r="J116" s="131">
        <f>J380</f>
        <v>0</v>
      </c>
      <c r="L116" s="127"/>
    </row>
    <row r="117" spans="1:31" s="10" customFormat="1" ht="19.899999999999999" customHeight="1" x14ac:dyDescent="0.2">
      <c r="B117" s="127"/>
      <c r="D117" s="128" t="s">
        <v>113</v>
      </c>
      <c r="E117" s="129"/>
      <c r="F117" s="129"/>
      <c r="G117" s="129"/>
      <c r="H117" s="129"/>
      <c r="I117" s="130"/>
      <c r="J117" s="131">
        <f>J391</f>
        <v>0</v>
      </c>
      <c r="L117" s="127"/>
    </row>
    <row r="118" spans="1:31" s="10" customFormat="1" ht="19.899999999999999" customHeight="1" x14ac:dyDescent="0.2">
      <c r="B118" s="127"/>
      <c r="D118" s="128" t="s">
        <v>114</v>
      </c>
      <c r="E118" s="129"/>
      <c r="F118" s="129"/>
      <c r="G118" s="129"/>
      <c r="H118" s="129"/>
      <c r="I118" s="130"/>
      <c r="J118" s="131">
        <f>J397</f>
        <v>0</v>
      </c>
      <c r="L118" s="127"/>
    </row>
    <row r="119" spans="1:31" s="9" customFormat="1" ht="24.95" customHeight="1" x14ac:dyDescent="0.2">
      <c r="B119" s="122"/>
      <c r="D119" s="123" t="s">
        <v>115</v>
      </c>
      <c r="E119" s="124"/>
      <c r="F119" s="124"/>
      <c r="G119" s="124"/>
      <c r="H119" s="124"/>
      <c r="I119" s="125"/>
      <c r="J119" s="126">
        <f>J411</f>
        <v>0</v>
      </c>
      <c r="L119" s="122"/>
    </row>
    <row r="120" spans="1:31" s="9" customFormat="1" ht="24.95" customHeight="1" x14ac:dyDescent="0.2">
      <c r="B120" s="122"/>
      <c r="D120" s="123" t="s">
        <v>116</v>
      </c>
      <c r="E120" s="124"/>
      <c r="F120" s="124"/>
      <c r="G120" s="124"/>
      <c r="H120" s="124"/>
      <c r="I120" s="125"/>
      <c r="J120" s="126">
        <f>J436</f>
        <v>0</v>
      </c>
      <c r="L120" s="122"/>
    </row>
    <row r="121" spans="1:31" s="10" customFormat="1" ht="19.899999999999999" customHeight="1" x14ac:dyDescent="0.2">
      <c r="B121" s="127"/>
      <c r="D121" s="128" t="s">
        <v>117</v>
      </c>
      <c r="E121" s="129"/>
      <c r="F121" s="129"/>
      <c r="G121" s="129"/>
      <c r="H121" s="129"/>
      <c r="I121" s="130"/>
      <c r="J121" s="131">
        <f>J437</f>
        <v>0</v>
      </c>
      <c r="L121" s="127"/>
    </row>
    <row r="122" spans="1:31" s="10" customFormat="1" ht="19.899999999999999" customHeight="1" x14ac:dyDescent="0.2">
      <c r="B122" s="127"/>
      <c r="D122" s="128" t="s">
        <v>118</v>
      </c>
      <c r="E122" s="129"/>
      <c r="F122" s="129"/>
      <c r="G122" s="129"/>
      <c r="H122" s="129"/>
      <c r="I122" s="130"/>
      <c r="J122" s="131">
        <f>J439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52" t="str">
        <f>E7</f>
        <v>V. Košaře 122/1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38" t="str">
        <f>E9</f>
        <v>Bytová jednotka č.45 - varianta 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P143+P200+P411+P436</f>
        <v>0</v>
      </c>
      <c r="Q142" s="66"/>
      <c r="R142" s="141">
        <f>R143+R200+R411+R436</f>
        <v>3.1047547199999999</v>
      </c>
      <c r="S142" s="66"/>
      <c r="T142" s="142">
        <f>T143+T200+T411+T436</f>
        <v>3.7575187000000003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BK143+BK200+BK411+BK436</f>
        <v>0</v>
      </c>
    </row>
    <row r="143" spans="1:63" s="12" customFormat="1" ht="25.9" customHeight="1" x14ac:dyDescent="0.2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P144+P147+P164+P188+P196</f>
        <v>0</v>
      </c>
      <c r="Q143" s="150"/>
      <c r="R143" s="151">
        <f>R144+R147+R164+R188+R196</f>
        <v>0.57203139999999997</v>
      </c>
      <c r="S143" s="150"/>
      <c r="T143" s="152">
        <f>T144+T147+T164+T188+T196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134</v>
      </c>
      <c r="BK143" s="154">
        <f>BK144+BK147+BK164+BK188+BK196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134</v>
      </c>
      <c r="BK144" s="154">
        <f>SUM(BK145:BK146)</f>
        <v>0</v>
      </c>
    </row>
    <row r="145" spans="1:65" s="2" customFormat="1" ht="21.75" customHeight="1" x14ac:dyDescent="0.2">
      <c r="A145" s="32"/>
      <c r="B145" s="157"/>
      <c r="C145" s="158" t="s">
        <v>84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81</v>
      </c>
      <c r="AT145" s="170" t="s">
        <v>137</v>
      </c>
      <c r="AU145" s="170" t="s">
        <v>141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141</v>
      </c>
      <c r="BK145" s="171">
        <f>ROUND(I145*H145,2)</f>
        <v>0</v>
      </c>
      <c r="BL145" s="17" t="s">
        <v>81</v>
      </c>
      <c r="BM145" s="170" t="s">
        <v>142</v>
      </c>
    </row>
    <row r="146" spans="1:65" s="13" customFormat="1" x14ac:dyDescent="0.2">
      <c r="B146" s="172"/>
      <c r="D146" s="173" t="s">
        <v>143</v>
      </c>
      <c r="E146" s="174" t="s">
        <v>1</v>
      </c>
      <c r="F146" s="175" t="s">
        <v>144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143</v>
      </c>
      <c r="AU146" s="174" t="s">
        <v>141</v>
      </c>
      <c r="AV146" s="13" t="s">
        <v>141</v>
      </c>
      <c r="AW146" s="13" t="s">
        <v>33</v>
      </c>
      <c r="AX146" s="13" t="s">
        <v>84</v>
      </c>
      <c r="AY146" s="174" t="s">
        <v>134</v>
      </c>
    </row>
    <row r="147" spans="1:65" s="12" customFormat="1" ht="22.9" customHeight="1" x14ac:dyDescent="0.2">
      <c r="B147" s="144"/>
      <c r="D147" s="145" t="s">
        <v>75</v>
      </c>
      <c r="E147" s="155" t="s">
        <v>145</v>
      </c>
      <c r="F147" s="155" t="s">
        <v>146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SUM(P148:P163)</f>
        <v>0</v>
      </c>
      <c r="Q147" s="150"/>
      <c r="R147" s="151">
        <f>SUM(R148:R163)</f>
        <v>0.4568834</v>
      </c>
      <c r="S147" s="150"/>
      <c r="T147" s="152">
        <f>SUM(T148:T163)</f>
        <v>0</v>
      </c>
      <c r="AR147" s="145" t="s">
        <v>84</v>
      </c>
      <c r="AT147" s="153" t="s">
        <v>75</v>
      </c>
      <c r="AU147" s="153" t="s">
        <v>84</v>
      </c>
      <c r="AY147" s="145" t="s">
        <v>134</v>
      </c>
      <c r="BK147" s="154">
        <f>SUM(BK148:BK163)</f>
        <v>0</v>
      </c>
    </row>
    <row r="148" spans="1:65" s="2" customFormat="1" ht="21.75" customHeight="1" x14ac:dyDescent="0.2">
      <c r="A148" s="32"/>
      <c r="B148" s="157"/>
      <c r="C148" s="158" t="s">
        <v>141</v>
      </c>
      <c r="D148" s="158" t="s">
        <v>137</v>
      </c>
      <c r="E148" s="159" t="s">
        <v>147</v>
      </c>
      <c r="F148" s="160" t="s">
        <v>148</v>
      </c>
      <c r="G148" s="161" t="s">
        <v>140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81</v>
      </c>
      <c r="AT148" s="170" t="s">
        <v>137</v>
      </c>
      <c r="AU148" s="170" t="s">
        <v>141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141</v>
      </c>
      <c r="BK148" s="171">
        <f>ROUND(I148*H148,2)</f>
        <v>0</v>
      </c>
      <c r="BL148" s="17" t="s">
        <v>81</v>
      </c>
      <c r="BM148" s="170" t="s">
        <v>149</v>
      </c>
    </row>
    <row r="149" spans="1:65" s="13" customFormat="1" x14ac:dyDescent="0.2">
      <c r="B149" s="172"/>
      <c r="D149" s="173" t="s">
        <v>143</v>
      </c>
      <c r="E149" s="174" t="s">
        <v>1</v>
      </c>
      <c r="F149" s="175" t="s">
        <v>150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143</v>
      </c>
      <c r="AU149" s="174" t="s">
        <v>141</v>
      </c>
      <c r="AV149" s="13" t="s">
        <v>141</v>
      </c>
      <c r="AW149" s="13" t="s">
        <v>33</v>
      </c>
      <c r="AX149" s="13" t="s">
        <v>76</v>
      </c>
      <c r="AY149" s="174" t="s">
        <v>134</v>
      </c>
    </row>
    <row r="150" spans="1:65" s="13" customFormat="1" x14ac:dyDescent="0.2">
      <c r="B150" s="172"/>
      <c r="D150" s="173" t="s">
        <v>143</v>
      </c>
      <c r="E150" s="174" t="s">
        <v>1</v>
      </c>
      <c r="F150" s="175" t="s">
        <v>151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143</v>
      </c>
      <c r="AU150" s="174" t="s">
        <v>141</v>
      </c>
      <c r="AV150" s="13" t="s">
        <v>141</v>
      </c>
      <c r="AW150" s="13" t="s">
        <v>33</v>
      </c>
      <c r="AX150" s="13" t="s">
        <v>76</v>
      </c>
      <c r="AY150" s="174" t="s">
        <v>134</v>
      </c>
    </row>
    <row r="151" spans="1:65" s="14" customFormat="1" x14ac:dyDescent="0.2">
      <c r="B151" s="181"/>
      <c r="D151" s="173" t="s">
        <v>143</v>
      </c>
      <c r="E151" s="182" t="s">
        <v>1</v>
      </c>
      <c r="F151" s="183" t="s">
        <v>152</v>
      </c>
      <c r="H151" s="184">
        <v>4.5049999999999999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143</v>
      </c>
      <c r="AU151" s="182" t="s">
        <v>141</v>
      </c>
      <c r="AV151" s="14" t="s">
        <v>81</v>
      </c>
      <c r="AW151" s="14" t="s">
        <v>33</v>
      </c>
      <c r="AX151" s="14" t="s">
        <v>84</v>
      </c>
      <c r="AY151" s="182" t="s">
        <v>134</v>
      </c>
    </row>
    <row r="152" spans="1:65" s="2" customFormat="1" ht="21.75" customHeight="1" x14ac:dyDescent="0.2">
      <c r="A152" s="32"/>
      <c r="B152" s="157"/>
      <c r="C152" s="158" t="s">
        <v>145</v>
      </c>
      <c r="D152" s="158" t="s">
        <v>137</v>
      </c>
      <c r="E152" s="159" t="s">
        <v>154</v>
      </c>
      <c r="F152" s="160" t="s">
        <v>155</v>
      </c>
      <c r="G152" s="161" t="s">
        <v>140</v>
      </c>
      <c r="H152" s="162">
        <v>6</v>
      </c>
      <c r="I152" s="163"/>
      <c r="J152" s="164">
        <f t="shared" ref="J152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" si="1">O152*H152</f>
        <v>0</v>
      </c>
      <c r="Q152" s="168">
        <v>2.5999999999999998E-4</v>
      </c>
      <c r="R152" s="168">
        <f t="shared" ref="R152" si="2">Q152*H152</f>
        <v>1.5599999999999998E-3</v>
      </c>
      <c r="S152" s="168">
        <v>0</v>
      </c>
      <c r="T152" s="169">
        <f t="shared" ref="T152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81</v>
      </c>
      <c r="AT152" s="170" t="s">
        <v>137</v>
      </c>
      <c r="AU152" s="170" t="s">
        <v>141</v>
      </c>
      <c r="AY152" s="17" t="s">
        <v>134</v>
      </c>
      <c r="BE152" s="171">
        <f t="shared" ref="BE152" si="4">IF(N152="základní",J152,0)</f>
        <v>0</v>
      </c>
      <c r="BF152" s="171">
        <f t="shared" ref="BF152" si="5">IF(N152="snížená",J152,0)</f>
        <v>0</v>
      </c>
      <c r="BG152" s="171">
        <f t="shared" ref="BG152" si="6">IF(N152="zákl. přenesená",J152,0)</f>
        <v>0</v>
      </c>
      <c r="BH152" s="171">
        <f t="shared" ref="BH152" si="7">IF(N152="sníž. přenesená",J152,0)</f>
        <v>0</v>
      </c>
      <c r="BI152" s="171">
        <f t="shared" ref="BI152" si="8">IF(N152="nulová",J152,0)</f>
        <v>0</v>
      </c>
      <c r="BJ152" s="17" t="s">
        <v>141</v>
      </c>
      <c r="BK152" s="171">
        <f t="shared" ref="BK152" si="9">ROUND(I152*H152,2)</f>
        <v>0</v>
      </c>
      <c r="BL152" s="17" t="s">
        <v>81</v>
      </c>
      <c r="BM152" s="170" t="s">
        <v>156</v>
      </c>
    </row>
    <row r="153" spans="1:65" s="2" customFormat="1" ht="21.75" customHeight="1" x14ac:dyDescent="0.2">
      <c r="A153" s="32"/>
      <c r="B153" s="157"/>
      <c r="C153" s="158" t="s">
        <v>158</v>
      </c>
      <c r="D153" s="158" t="s">
        <v>137</v>
      </c>
      <c r="E153" s="159" t="s">
        <v>159</v>
      </c>
      <c r="F153" s="160" t="s">
        <v>160</v>
      </c>
      <c r="G153" s="161" t="s">
        <v>140</v>
      </c>
      <c r="H153" s="162">
        <v>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1.575E-2</v>
      </c>
      <c r="R153" s="168">
        <f>Q153*H153</f>
        <v>9.4500000000000001E-2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81</v>
      </c>
      <c r="AT153" s="170" t="s">
        <v>137</v>
      </c>
      <c r="AU153" s="170" t="s">
        <v>141</v>
      </c>
      <c r="AY153" s="17" t="s">
        <v>134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141</v>
      </c>
      <c r="BK153" s="171">
        <f>ROUND(I153*H153,2)</f>
        <v>0</v>
      </c>
      <c r="BL153" s="17" t="s">
        <v>81</v>
      </c>
      <c r="BM153" s="170" t="s">
        <v>161</v>
      </c>
    </row>
    <row r="154" spans="1:65" s="13" customFormat="1" x14ac:dyDescent="0.2">
      <c r="B154" s="172"/>
      <c r="D154" s="173" t="s">
        <v>143</v>
      </c>
      <c r="E154" s="174" t="s">
        <v>1</v>
      </c>
      <c r="F154" s="175"/>
      <c r="H154" s="176"/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143</v>
      </c>
      <c r="AU154" s="174" t="s">
        <v>141</v>
      </c>
      <c r="AV154" s="13" t="s">
        <v>141</v>
      </c>
      <c r="AW154" s="13" t="s">
        <v>33</v>
      </c>
      <c r="AX154" s="13" t="s">
        <v>84</v>
      </c>
      <c r="AY154" s="174" t="s">
        <v>134</v>
      </c>
    </row>
    <row r="155" spans="1:65" s="2" customFormat="1" ht="21.75" customHeight="1" x14ac:dyDescent="0.2">
      <c r="A155" s="32"/>
      <c r="B155" s="157"/>
      <c r="C155" s="158" t="s">
        <v>162</v>
      </c>
      <c r="D155" s="158" t="s">
        <v>137</v>
      </c>
      <c r="E155" s="159" t="s">
        <v>163</v>
      </c>
      <c r="F155" s="160" t="s">
        <v>164</v>
      </c>
      <c r="G155" s="161" t="s">
        <v>140</v>
      </c>
      <c r="H155" s="162">
        <v>50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81</v>
      </c>
      <c r="AT155" s="170" t="s">
        <v>137</v>
      </c>
      <c r="AU155" s="170" t="s">
        <v>141</v>
      </c>
      <c r="AY155" s="17" t="s">
        <v>134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141</v>
      </c>
      <c r="BK155" s="171">
        <f>ROUND(I155*H155,2)</f>
        <v>0</v>
      </c>
      <c r="BL155" s="17" t="s">
        <v>81</v>
      </c>
      <c r="BM155" s="170" t="s">
        <v>165</v>
      </c>
    </row>
    <row r="156" spans="1:65" s="15" customFormat="1" x14ac:dyDescent="0.2">
      <c r="B156" s="189"/>
      <c r="D156" s="173" t="s">
        <v>143</v>
      </c>
      <c r="E156" s="190" t="s">
        <v>1</v>
      </c>
      <c r="F156" s="191" t="s">
        <v>166</v>
      </c>
      <c r="H156" s="190" t="s">
        <v>1</v>
      </c>
      <c r="I156" s="192"/>
      <c r="L156" s="189"/>
      <c r="M156" s="193"/>
      <c r="N156" s="194"/>
      <c r="O156" s="194"/>
      <c r="P156" s="194"/>
      <c r="Q156" s="194"/>
      <c r="R156" s="194"/>
      <c r="S156" s="194"/>
      <c r="T156" s="195"/>
      <c r="AT156" s="190" t="s">
        <v>143</v>
      </c>
      <c r="AU156" s="190" t="s">
        <v>141</v>
      </c>
      <c r="AV156" s="15" t="s">
        <v>84</v>
      </c>
      <c r="AW156" s="15" t="s">
        <v>33</v>
      </c>
      <c r="AX156" s="15" t="s">
        <v>76</v>
      </c>
      <c r="AY156" s="190" t="s">
        <v>134</v>
      </c>
    </row>
    <row r="157" spans="1:65" s="13" customFormat="1" x14ac:dyDescent="0.2">
      <c r="B157" s="172"/>
      <c r="D157" s="173" t="s">
        <v>143</v>
      </c>
      <c r="E157" s="174" t="s">
        <v>1</v>
      </c>
      <c r="F157" s="175" t="s">
        <v>167</v>
      </c>
      <c r="H157" s="176">
        <v>50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143</v>
      </c>
      <c r="AU157" s="174" t="s">
        <v>141</v>
      </c>
      <c r="AV157" s="13" t="s">
        <v>141</v>
      </c>
      <c r="AW157" s="13" t="s">
        <v>33</v>
      </c>
      <c r="AX157" s="13" t="s">
        <v>84</v>
      </c>
      <c r="AY157" s="174" t="s">
        <v>134</v>
      </c>
    </row>
    <row r="158" spans="1:65" s="2" customFormat="1" ht="21.75" customHeight="1" x14ac:dyDescent="0.2">
      <c r="A158" s="32"/>
      <c r="B158" s="157"/>
      <c r="C158" s="158" t="s">
        <v>168</v>
      </c>
      <c r="D158" s="158" t="s">
        <v>137</v>
      </c>
      <c r="E158" s="159" t="s">
        <v>169</v>
      </c>
      <c r="F158" s="160" t="s">
        <v>860</v>
      </c>
      <c r="G158" s="161" t="s">
        <v>140</v>
      </c>
      <c r="H158" s="162">
        <v>3.863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5.67E-2</v>
      </c>
      <c r="R158" s="168">
        <f>Q158*H158</f>
        <v>0.21903210000000001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81</v>
      </c>
      <c r="AT158" s="170" t="s">
        <v>137</v>
      </c>
      <c r="AU158" s="170" t="s">
        <v>141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141</v>
      </c>
      <c r="BK158" s="171">
        <f>ROUND(I158*H158,2)</f>
        <v>0</v>
      </c>
      <c r="BL158" s="17" t="s">
        <v>81</v>
      </c>
      <c r="BM158" s="170" t="s">
        <v>170</v>
      </c>
    </row>
    <row r="159" spans="1:65" s="13" customFormat="1" x14ac:dyDescent="0.2">
      <c r="B159" s="172"/>
      <c r="D159" s="173" t="s">
        <v>143</v>
      </c>
      <c r="E159" s="174" t="s">
        <v>1</v>
      </c>
      <c r="F159" s="175" t="s">
        <v>171</v>
      </c>
      <c r="H159" s="176">
        <v>2.87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143</v>
      </c>
      <c r="AU159" s="174" t="s">
        <v>141</v>
      </c>
      <c r="AV159" s="13" t="s">
        <v>141</v>
      </c>
      <c r="AW159" s="13" t="s">
        <v>33</v>
      </c>
      <c r="AX159" s="13" t="s">
        <v>76</v>
      </c>
      <c r="AY159" s="174" t="s">
        <v>134</v>
      </c>
    </row>
    <row r="160" spans="1:65" s="13" customFormat="1" x14ac:dyDescent="0.2">
      <c r="B160" s="172"/>
      <c r="D160" s="173" t="s">
        <v>143</v>
      </c>
      <c r="E160" s="174" t="s">
        <v>1</v>
      </c>
      <c r="F160" s="175" t="s">
        <v>172</v>
      </c>
      <c r="H160" s="176">
        <v>0.99299999999999999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143</v>
      </c>
      <c r="AU160" s="174" t="s">
        <v>141</v>
      </c>
      <c r="AV160" s="13" t="s">
        <v>141</v>
      </c>
      <c r="AW160" s="13" t="s">
        <v>33</v>
      </c>
      <c r="AX160" s="13" t="s">
        <v>76</v>
      </c>
      <c r="AY160" s="174" t="s">
        <v>134</v>
      </c>
    </row>
    <row r="161" spans="1:65" s="14" customFormat="1" x14ac:dyDescent="0.2">
      <c r="B161" s="181"/>
      <c r="D161" s="173" t="s">
        <v>143</v>
      </c>
      <c r="E161" s="182" t="s">
        <v>1</v>
      </c>
      <c r="F161" s="183" t="s">
        <v>152</v>
      </c>
      <c r="H161" s="184">
        <v>3.863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143</v>
      </c>
      <c r="AU161" s="182" t="s">
        <v>141</v>
      </c>
      <c r="AV161" s="14" t="s">
        <v>81</v>
      </c>
      <c r="AW161" s="14" t="s">
        <v>33</v>
      </c>
      <c r="AX161" s="14" t="s">
        <v>84</v>
      </c>
      <c r="AY161" s="182" t="s">
        <v>134</v>
      </c>
    </row>
    <row r="162" spans="1:65" s="2" customFormat="1" ht="16.5" customHeight="1" x14ac:dyDescent="0.2">
      <c r="A162" s="32"/>
      <c r="B162" s="157"/>
      <c r="C162" s="158" t="s">
        <v>173</v>
      </c>
      <c r="D162" s="158" t="s">
        <v>137</v>
      </c>
      <c r="E162" s="159" t="s">
        <v>174</v>
      </c>
      <c r="F162" s="160" t="s">
        <v>175</v>
      </c>
      <c r="G162" s="161" t="s">
        <v>176</v>
      </c>
      <c r="H162" s="162">
        <v>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4.684E-2</v>
      </c>
      <c r="R162" s="168">
        <f>Q162*H162</f>
        <v>9.3679999999999999E-2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81</v>
      </c>
      <c r="AT162" s="170" t="s">
        <v>137</v>
      </c>
      <c r="AU162" s="170" t="s">
        <v>141</v>
      </c>
      <c r="AY162" s="17" t="s">
        <v>134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141</v>
      </c>
      <c r="BK162" s="171">
        <f>ROUND(I162*H162,2)</f>
        <v>0</v>
      </c>
      <c r="BL162" s="17" t="s">
        <v>81</v>
      </c>
      <c r="BM162" s="170" t="s">
        <v>177</v>
      </c>
    </row>
    <row r="163" spans="1:65" s="2" customFormat="1" ht="16.5" customHeight="1" x14ac:dyDescent="0.2">
      <c r="A163" s="32"/>
      <c r="B163" s="157"/>
      <c r="C163" s="196" t="s">
        <v>178</v>
      </c>
      <c r="D163" s="196" t="s">
        <v>179</v>
      </c>
      <c r="E163" s="197" t="s">
        <v>180</v>
      </c>
      <c r="F163" s="198" t="s">
        <v>181</v>
      </c>
      <c r="G163" s="199" t="s">
        <v>176</v>
      </c>
      <c r="H163" s="200">
        <v>2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42</v>
      </c>
      <c r="O163" s="58"/>
      <c r="P163" s="168">
        <f>O163*H163</f>
        <v>0</v>
      </c>
      <c r="Q163" s="168">
        <v>2.3470000000000001E-2</v>
      </c>
      <c r="R163" s="168">
        <f>Q163*H163</f>
        <v>4.6940000000000003E-2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157</v>
      </c>
      <c r="AT163" s="170" t="s">
        <v>179</v>
      </c>
      <c r="AU163" s="170" t="s">
        <v>141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141</v>
      </c>
      <c r="BK163" s="171">
        <f>ROUND(I163*H163,2)</f>
        <v>0</v>
      </c>
      <c r="BL163" s="17" t="s">
        <v>81</v>
      </c>
      <c r="BM163" s="170" t="s">
        <v>182</v>
      </c>
    </row>
    <row r="164" spans="1:65" s="12" customFormat="1" ht="22.9" customHeight="1" x14ac:dyDescent="0.2">
      <c r="B164" s="144"/>
      <c r="D164" s="145" t="s">
        <v>75</v>
      </c>
      <c r="E164" s="155" t="s">
        <v>158</v>
      </c>
      <c r="F164" s="155" t="s">
        <v>183</v>
      </c>
      <c r="I164" s="147"/>
      <c r="J164" s="156">
        <f>BK164</f>
        <v>0</v>
      </c>
      <c r="L164" s="144"/>
      <c r="M164" s="149"/>
      <c r="N164" s="150"/>
      <c r="O164" s="150"/>
      <c r="P164" s="151">
        <f>SUM(P165:P187)</f>
        <v>0</v>
      </c>
      <c r="Q164" s="150"/>
      <c r="R164" s="151">
        <f>SUM(R165:R187)</f>
        <v>2.4200000000000003E-3</v>
      </c>
      <c r="S164" s="150"/>
      <c r="T164" s="152">
        <f>SUM(T165:T187)</f>
        <v>3.3338861500000005</v>
      </c>
      <c r="AR164" s="145" t="s">
        <v>84</v>
      </c>
      <c r="AT164" s="153" t="s">
        <v>75</v>
      </c>
      <c r="AU164" s="153" t="s">
        <v>84</v>
      </c>
      <c r="AY164" s="145" t="s">
        <v>134</v>
      </c>
      <c r="BK164" s="154">
        <f>SUM(BK165:BK187)</f>
        <v>0</v>
      </c>
    </row>
    <row r="165" spans="1:65" s="2" customFormat="1" ht="21.75" customHeight="1" x14ac:dyDescent="0.2">
      <c r="A165" s="32"/>
      <c r="B165" s="157"/>
      <c r="C165" s="158" t="s">
        <v>8</v>
      </c>
      <c r="D165" s="158" t="s">
        <v>137</v>
      </c>
      <c r="E165" s="159" t="s">
        <v>184</v>
      </c>
      <c r="F165" s="160" t="s">
        <v>185</v>
      </c>
      <c r="G165" s="161" t="s">
        <v>140</v>
      </c>
      <c r="H165" s="162">
        <v>15.606999999999999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186</v>
      </c>
      <c r="AT165" s="170" t="s">
        <v>137</v>
      </c>
      <c r="AU165" s="170" t="s">
        <v>141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141</v>
      </c>
      <c r="BK165" s="171">
        <f>ROUND(I165*H165,2)</f>
        <v>0</v>
      </c>
      <c r="BL165" s="17" t="s">
        <v>186</v>
      </c>
      <c r="BM165" s="170" t="s">
        <v>187</v>
      </c>
    </row>
    <row r="166" spans="1:65" s="15" customFormat="1" x14ac:dyDescent="0.2">
      <c r="B166" s="189"/>
      <c r="D166" s="173" t="s">
        <v>143</v>
      </c>
      <c r="E166" s="190" t="s">
        <v>1</v>
      </c>
      <c r="F166" s="191" t="s">
        <v>188</v>
      </c>
      <c r="H166" s="190" t="s">
        <v>1</v>
      </c>
      <c r="I166" s="192"/>
      <c r="L166" s="189"/>
      <c r="M166" s="193"/>
      <c r="N166" s="194"/>
      <c r="O166" s="194"/>
      <c r="P166" s="194"/>
      <c r="Q166" s="194"/>
      <c r="R166" s="194"/>
      <c r="S166" s="194"/>
      <c r="T166" s="195"/>
      <c r="AT166" s="190" t="s">
        <v>143</v>
      </c>
      <c r="AU166" s="190" t="s">
        <v>141</v>
      </c>
      <c r="AV166" s="15" t="s">
        <v>84</v>
      </c>
      <c r="AW166" s="15" t="s">
        <v>33</v>
      </c>
      <c r="AX166" s="15" t="s">
        <v>76</v>
      </c>
      <c r="AY166" s="190" t="s">
        <v>134</v>
      </c>
    </row>
    <row r="167" spans="1:65" s="13" customFormat="1" x14ac:dyDescent="0.2">
      <c r="B167" s="172"/>
      <c r="D167" s="173" t="s">
        <v>143</v>
      </c>
      <c r="E167" s="174" t="s">
        <v>1</v>
      </c>
      <c r="F167" s="175" t="s">
        <v>189</v>
      </c>
      <c r="H167" s="176">
        <v>10.555999999999999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143</v>
      </c>
      <c r="AU167" s="174" t="s">
        <v>141</v>
      </c>
      <c r="AV167" s="13" t="s">
        <v>141</v>
      </c>
      <c r="AW167" s="13" t="s">
        <v>33</v>
      </c>
      <c r="AX167" s="13" t="s">
        <v>76</v>
      </c>
      <c r="AY167" s="174" t="s">
        <v>134</v>
      </c>
    </row>
    <row r="168" spans="1:65" s="15" customFormat="1" x14ac:dyDescent="0.2">
      <c r="B168" s="189"/>
      <c r="D168" s="173" t="s">
        <v>143</v>
      </c>
      <c r="E168" s="190" t="s">
        <v>1</v>
      </c>
      <c r="F168" s="191" t="s">
        <v>190</v>
      </c>
      <c r="H168" s="190" t="s">
        <v>1</v>
      </c>
      <c r="I168" s="192"/>
      <c r="L168" s="189"/>
      <c r="M168" s="193"/>
      <c r="N168" s="194"/>
      <c r="O168" s="194"/>
      <c r="P168" s="194"/>
      <c r="Q168" s="194"/>
      <c r="R168" s="194"/>
      <c r="S168" s="194"/>
      <c r="T168" s="195"/>
      <c r="AT168" s="190" t="s">
        <v>143</v>
      </c>
      <c r="AU168" s="190" t="s">
        <v>141</v>
      </c>
      <c r="AV168" s="15" t="s">
        <v>84</v>
      </c>
      <c r="AW168" s="15" t="s">
        <v>33</v>
      </c>
      <c r="AX168" s="15" t="s">
        <v>76</v>
      </c>
      <c r="AY168" s="190" t="s">
        <v>134</v>
      </c>
    </row>
    <row r="169" spans="1:65" s="13" customFormat="1" x14ac:dyDescent="0.2">
      <c r="B169" s="172"/>
      <c r="D169" s="173" t="s">
        <v>143</v>
      </c>
      <c r="E169" s="174" t="s">
        <v>1</v>
      </c>
      <c r="F169" s="175" t="s">
        <v>150</v>
      </c>
      <c r="H169" s="176">
        <v>5.0510000000000002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143</v>
      </c>
      <c r="AU169" s="174" t="s">
        <v>141</v>
      </c>
      <c r="AV169" s="13" t="s">
        <v>141</v>
      </c>
      <c r="AW169" s="13" t="s">
        <v>33</v>
      </c>
      <c r="AX169" s="13" t="s">
        <v>76</v>
      </c>
      <c r="AY169" s="174" t="s">
        <v>134</v>
      </c>
    </row>
    <row r="170" spans="1:65" s="14" customFormat="1" x14ac:dyDescent="0.2">
      <c r="B170" s="181"/>
      <c r="D170" s="173" t="s">
        <v>143</v>
      </c>
      <c r="E170" s="182" t="s">
        <v>1</v>
      </c>
      <c r="F170" s="183" t="s">
        <v>152</v>
      </c>
      <c r="H170" s="184">
        <v>15.606999999999999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143</v>
      </c>
      <c r="AU170" s="182" t="s">
        <v>141</v>
      </c>
      <c r="AV170" s="14" t="s">
        <v>81</v>
      </c>
      <c r="AW170" s="14" t="s">
        <v>33</v>
      </c>
      <c r="AX170" s="14" t="s">
        <v>84</v>
      </c>
      <c r="AY170" s="182" t="s">
        <v>134</v>
      </c>
    </row>
    <row r="171" spans="1:65" s="2" customFormat="1" ht="21.75" customHeight="1" x14ac:dyDescent="0.2">
      <c r="A171" s="32"/>
      <c r="B171" s="157"/>
      <c r="C171" s="158" t="s">
        <v>186</v>
      </c>
      <c r="D171" s="158" t="s">
        <v>137</v>
      </c>
      <c r="E171" s="159" t="s">
        <v>191</v>
      </c>
      <c r="F171" s="160" t="s">
        <v>192</v>
      </c>
      <c r="G171" s="161" t="s">
        <v>140</v>
      </c>
      <c r="H171" s="162">
        <v>13.241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1.4999999999999999E-4</v>
      </c>
      <c r="T171" s="169">
        <f>S171*H171</f>
        <v>1.9861499999999999E-3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186</v>
      </c>
      <c r="AT171" s="170" t="s">
        <v>137</v>
      </c>
      <c r="AU171" s="170" t="s">
        <v>141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141</v>
      </c>
      <c r="BK171" s="171">
        <f>ROUND(I171*H171,2)</f>
        <v>0</v>
      </c>
      <c r="BL171" s="17" t="s">
        <v>186</v>
      </c>
      <c r="BM171" s="170" t="s">
        <v>193</v>
      </c>
    </row>
    <row r="172" spans="1:65" s="15" customFormat="1" ht="22.5" x14ac:dyDescent="0.2">
      <c r="B172" s="189"/>
      <c r="D172" s="173" t="s">
        <v>143</v>
      </c>
      <c r="E172" s="190" t="s">
        <v>1</v>
      </c>
      <c r="F172" s="191" t="s">
        <v>194</v>
      </c>
      <c r="H172" s="190" t="s">
        <v>1</v>
      </c>
      <c r="I172" s="192"/>
      <c r="L172" s="189"/>
      <c r="M172" s="193"/>
      <c r="N172" s="194"/>
      <c r="O172" s="194"/>
      <c r="P172" s="194"/>
      <c r="Q172" s="194"/>
      <c r="R172" s="194"/>
      <c r="S172" s="194"/>
      <c r="T172" s="195"/>
      <c r="AT172" s="190" t="s">
        <v>143</v>
      </c>
      <c r="AU172" s="190" t="s">
        <v>141</v>
      </c>
      <c r="AV172" s="15" t="s">
        <v>84</v>
      </c>
      <c r="AW172" s="15" t="s">
        <v>33</v>
      </c>
      <c r="AX172" s="15" t="s">
        <v>76</v>
      </c>
      <c r="AY172" s="190" t="s">
        <v>134</v>
      </c>
    </row>
    <row r="173" spans="1:65" s="13" customFormat="1" x14ac:dyDescent="0.2">
      <c r="B173" s="172"/>
      <c r="D173" s="173" t="s">
        <v>143</v>
      </c>
      <c r="E173" s="174" t="s">
        <v>1</v>
      </c>
      <c r="F173" s="175" t="s">
        <v>195</v>
      </c>
      <c r="H173" s="176">
        <v>3.8220000000000001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143</v>
      </c>
      <c r="AU173" s="174" t="s">
        <v>141</v>
      </c>
      <c r="AV173" s="13" t="s">
        <v>141</v>
      </c>
      <c r="AW173" s="13" t="s">
        <v>33</v>
      </c>
      <c r="AX173" s="13" t="s">
        <v>76</v>
      </c>
      <c r="AY173" s="174" t="s">
        <v>134</v>
      </c>
    </row>
    <row r="174" spans="1:65" s="13" customFormat="1" x14ac:dyDescent="0.2">
      <c r="B174" s="172"/>
      <c r="D174" s="173" t="s">
        <v>143</v>
      </c>
      <c r="E174" s="174" t="s">
        <v>1</v>
      </c>
      <c r="F174" s="175" t="s">
        <v>196</v>
      </c>
      <c r="H174" s="176">
        <v>4.3680000000000003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143</v>
      </c>
      <c r="AU174" s="174" t="s">
        <v>141</v>
      </c>
      <c r="AV174" s="13" t="s">
        <v>141</v>
      </c>
      <c r="AW174" s="13" t="s">
        <v>33</v>
      </c>
      <c r="AX174" s="13" t="s">
        <v>76</v>
      </c>
      <c r="AY174" s="174" t="s">
        <v>134</v>
      </c>
    </row>
    <row r="175" spans="1:65" s="13" customFormat="1" x14ac:dyDescent="0.2">
      <c r="B175" s="172"/>
      <c r="D175" s="173" t="s">
        <v>143</v>
      </c>
      <c r="E175" s="174" t="s">
        <v>1</v>
      </c>
      <c r="F175" s="175" t="s">
        <v>150</v>
      </c>
      <c r="H175" s="176">
        <v>5.0510000000000002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143</v>
      </c>
      <c r="AU175" s="174" t="s">
        <v>141</v>
      </c>
      <c r="AV175" s="13" t="s">
        <v>141</v>
      </c>
      <c r="AW175" s="13" t="s">
        <v>33</v>
      </c>
      <c r="AX175" s="13" t="s">
        <v>76</v>
      </c>
      <c r="AY175" s="174" t="s">
        <v>134</v>
      </c>
    </row>
    <row r="176" spans="1:65" s="14" customFormat="1" x14ac:dyDescent="0.2">
      <c r="B176" s="181"/>
      <c r="D176" s="173" t="s">
        <v>143</v>
      </c>
      <c r="E176" s="182" t="s">
        <v>1</v>
      </c>
      <c r="F176" s="183" t="s">
        <v>152</v>
      </c>
      <c r="H176" s="184">
        <v>13.241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143</v>
      </c>
      <c r="AU176" s="182" t="s">
        <v>141</v>
      </c>
      <c r="AV176" s="14" t="s">
        <v>81</v>
      </c>
      <c r="AW176" s="14" t="s">
        <v>33</v>
      </c>
      <c r="AX176" s="14" t="s">
        <v>84</v>
      </c>
      <c r="AY176" s="182" t="s">
        <v>134</v>
      </c>
    </row>
    <row r="177" spans="1:65" s="2" customFormat="1" ht="21.75" customHeight="1" x14ac:dyDescent="0.2">
      <c r="A177" s="32"/>
      <c r="B177" s="157"/>
      <c r="C177" s="158" t="s">
        <v>197</v>
      </c>
      <c r="D177" s="158" t="s">
        <v>137</v>
      </c>
      <c r="E177" s="159" t="s">
        <v>198</v>
      </c>
      <c r="F177" s="160" t="s">
        <v>199</v>
      </c>
      <c r="G177" s="161" t="s">
        <v>140</v>
      </c>
      <c r="H177" s="162">
        <v>60.5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2.4200000000000003E-3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81</v>
      </c>
      <c r="AT177" s="170" t="s">
        <v>137</v>
      </c>
      <c r="AU177" s="170" t="s">
        <v>141</v>
      </c>
      <c r="AY177" s="17" t="s">
        <v>134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141</v>
      </c>
      <c r="BK177" s="171">
        <f>ROUND(I177*H177,2)</f>
        <v>0</v>
      </c>
      <c r="BL177" s="17" t="s">
        <v>81</v>
      </c>
      <c r="BM177" s="170" t="s">
        <v>200</v>
      </c>
    </row>
    <row r="178" spans="1:65" s="13" customFormat="1" x14ac:dyDescent="0.2">
      <c r="B178" s="172"/>
      <c r="D178" s="173" t="s">
        <v>143</v>
      </c>
      <c r="E178" s="174" t="s">
        <v>1</v>
      </c>
      <c r="F178" s="175" t="s">
        <v>201</v>
      </c>
      <c r="H178" s="176">
        <v>10.5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143</v>
      </c>
      <c r="AU178" s="174" t="s">
        <v>141</v>
      </c>
      <c r="AV178" s="13" t="s">
        <v>141</v>
      </c>
      <c r="AW178" s="13" t="s">
        <v>33</v>
      </c>
      <c r="AX178" s="13" t="s">
        <v>76</v>
      </c>
      <c r="AY178" s="174" t="s">
        <v>134</v>
      </c>
    </row>
    <row r="179" spans="1:65" s="15" customFormat="1" x14ac:dyDescent="0.2">
      <c r="B179" s="189"/>
      <c r="D179" s="173" t="s">
        <v>143</v>
      </c>
      <c r="E179" s="190" t="s">
        <v>1</v>
      </c>
      <c r="F179" s="191" t="s">
        <v>202</v>
      </c>
      <c r="H179" s="190" t="s">
        <v>1</v>
      </c>
      <c r="I179" s="192"/>
      <c r="L179" s="189"/>
      <c r="M179" s="193"/>
      <c r="N179" s="194"/>
      <c r="O179" s="194"/>
      <c r="P179" s="194"/>
      <c r="Q179" s="194"/>
      <c r="R179" s="194"/>
      <c r="S179" s="194"/>
      <c r="T179" s="195"/>
      <c r="AT179" s="190" t="s">
        <v>143</v>
      </c>
      <c r="AU179" s="190" t="s">
        <v>141</v>
      </c>
      <c r="AV179" s="15" t="s">
        <v>84</v>
      </c>
      <c r="AW179" s="15" t="s">
        <v>33</v>
      </c>
      <c r="AX179" s="15" t="s">
        <v>76</v>
      </c>
      <c r="AY179" s="190" t="s">
        <v>134</v>
      </c>
    </row>
    <row r="180" spans="1:65" s="13" customFormat="1" x14ac:dyDescent="0.2">
      <c r="B180" s="172"/>
      <c r="D180" s="173" t="s">
        <v>143</v>
      </c>
      <c r="E180" s="174" t="s">
        <v>1</v>
      </c>
      <c r="F180" s="175" t="s">
        <v>167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143</v>
      </c>
      <c r="AU180" s="174" t="s">
        <v>141</v>
      </c>
      <c r="AV180" s="13" t="s">
        <v>141</v>
      </c>
      <c r="AW180" s="13" t="s">
        <v>33</v>
      </c>
      <c r="AX180" s="13" t="s">
        <v>76</v>
      </c>
      <c r="AY180" s="174" t="s">
        <v>134</v>
      </c>
    </row>
    <row r="181" spans="1:65" s="14" customFormat="1" x14ac:dyDescent="0.2">
      <c r="B181" s="181"/>
      <c r="D181" s="173" t="s">
        <v>143</v>
      </c>
      <c r="E181" s="182" t="s">
        <v>1</v>
      </c>
      <c r="F181" s="183" t="s">
        <v>152</v>
      </c>
      <c r="H181" s="184">
        <v>60.5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143</v>
      </c>
      <c r="AU181" s="182" t="s">
        <v>141</v>
      </c>
      <c r="AV181" s="14" t="s">
        <v>81</v>
      </c>
      <c r="AW181" s="14" t="s">
        <v>33</v>
      </c>
      <c r="AX181" s="14" t="s">
        <v>84</v>
      </c>
      <c r="AY181" s="182" t="s">
        <v>134</v>
      </c>
    </row>
    <row r="182" spans="1:65" s="2" customFormat="1" ht="16.5" customHeight="1" x14ac:dyDescent="0.2">
      <c r="A182" s="32"/>
      <c r="B182" s="157"/>
      <c r="C182" s="158" t="s">
        <v>203</v>
      </c>
      <c r="D182" s="158" t="s">
        <v>137</v>
      </c>
      <c r="E182" s="159" t="s">
        <v>204</v>
      </c>
      <c r="F182" s="160" t="s">
        <v>205</v>
      </c>
      <c r="G182" s="161" t="s">
        <v>140</v>
      </c>
      <c r="H182" s="162">
        <v>33.319000000000003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3.3319000000000005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81</v>
      </c>
      <c r="AT182" s="170" t="s">
        <v>137</v>
      </c>
      <c r="AU182" s="170" t="s">
        <v>141</v>
      </c>
      <c r="AY182" s="17" t="s">
        <v>134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141</v>
      </c>
      <c r="BK182" s="171">
        <f>ROUND(I182*H182,2)</f>
        <v>0</v>
      </c>
      <c r="BL182" s="17" t="s">
        <v>81</v>
      </c>
      <c r="BM182" s="170" t="s">
        <v>206</v>
      </c>
    </row>
    <row r="183" spans="1:65" s="13" customFormat="1" x14ac:dyDescent="0.2">
      <c r="B183" s="172"/>
      <c r="D183" s="173" t="s">
        <v>143</v>
      </c>
      <c r="E183" s="174" t="s">
        <v>1</v>
      </c>
      <c r="F183" s="175" t="s">
        <v>207</v>
      </c>
      <c r="H183" s="176">
        <v>33.319000000000003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143</v>
      </c>
      <c r="AU183" s="174" t="s">
        <v>141</v>
      </c>
      <c r="AV183" s="13" t="s">
        <v>141</v>
      </c>
      <c r="AW183" s="13" t="s">
        <v>33</v>
      </c>
      <c r="AX183" s="13" t="s">
        <v>84</v>
      </c>
      <c r="AY183" s="174" t="s">
        <v>134</v>
      </c>
    </row>
    <row r="184" spans="1:65" s="2" customFormat="1" ht="16.5" customHeight="1" x14ac:dyDescent="0.2">
      <c r="A184" s="32"/>
      <c r="B184" s="157"/>
      <c r="C184" s="158" t="s">
        <v>208</v>
      </c>
      <c r="D184" s="158" t="s">
        <v>137</v>
      </c>
      <c r="E184" s="159" t="s">
        <v>209</v>
      </c>
      <c r="F184" s="160" t="s">
        <v>210</v>
      </c>
      <c r="G184" s="161" t="s">
        <v>140</v>
      </c>
      <c r="H184" s="162">
        <v>6.3390000000000004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81</v>
      </c>
      <c r="AT184" s="170" t="s">
        <v>137</v>
      </c>
      <c r="AU184" s="170" t="s">
        <v>141</v>
      </c>
      <c r="AY184" s="17" t="s">
        <v>134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141</v>
      </c>
      <c r="BK184" s="171">
        <f>ROUND(I184*H184,2)</f>
        <v>0</v>
      </c>
      <c r="BL184" s="17" t="s">
        <v>81</v>
      </c>
      <c r="BM184" s="170" t="s">
        <v>211</v>
      </c>
    </row>
    <row r="185" spans="1:65" s="13" customFormat="1" x14ac:dyDescent="0.2">
      <c r="B185" s="172"/>
      <c r="D185" s="173" t="s">
        <v>143</v>
      </c>
      <c r="E185" s="174" t="s">
        <v>1</v>
      </c>
      <c r="F185" s="175" t="s">
        <v>212</v>
      </c>
      <c r="H185" s="176">
        <v>4.2389999999999999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143</v>
      </c>
      <c r="AU185" s="174" t="s">
        <v>141</v>
      </c>
      <c r="AV185" s="13" t="s">
        <v>141</v>
      </c>
      <c r="AW185" s="13" t="s">
        <v>33</v>
      </c>
      <c r="AX185" s="13" t="s">
        <v>76</v>
      </c>
      <c r="AY185" s="174" t="s">
        <v>134</v>
      </c>
    </row>
    <row r="186" spans="1:65" s="13" customFormat="1" x14ac:dyDescent="0.2">
      <c r="B186" s="172"/>
      <c r="D186" s="173" t="s">
        <v>143</v>
      </c>
      <c r="E186" s="174" t="s">
        <v>1</v>
      </c>
      <c r="F186" s="175" t="s">
        <v>213</v>
      </c>
      <c r="H186" s="176">
        <v>2.1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143</v>
      </c>
      <c r="AU186" s="174" t="s">
        <v>141</v>
      </c>
      <c r="AV186" s="13" t="s">
        <v>141</v>
      </c>
      <c r="AW186" s="13" t="s">
        <v>33</v>
      </c>
      <c r="AX186" s="13" t="s">
        <v>76</v>
      </c>
      <c r="AY186" s="174" t="s">
        <v>134</v>
      </c>
    </row>
    <row r="187" spans="1:65" s="14" customFormat="1" x14ac:dyDescent="0.2">
      <c r="B187" s="181"/>
      <c r="D187" s="173" t="s">
        <v>143</v>
      </c>
      <c r="E187" s="182" t="s">
        <v>1</v>
      </c>
      <c r="F187" s="183" t="s">
        <v>152</v>
      </c>
      <c r="H187" s="184">
        <v>6.3390000000000004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143</v>
      </c>
      <c r="AU187" s="182" t="s">
        <v>141</v>
      </c>
      <c r="AV187" s="14" t="s">
        <v>81</v>
      </c>
      <c r="AW187" s="14" t="s">
        <v>33</v>
      </c>
      <c r="AX187" s="14" t="s">
        <v>84</v>
      </c>
      <c r="AY187" s="182" t="s">
        <v>134</v>
      </c>
    </row>
    <row r="188" spans="1:65" s="12" customFormat="1" ht="22.9" customHeight="1" x14ac:dyDescent="0.2">
      <c r="B188" s="144"/>
      <c r="D188" s="145" t="s">
        <v>75</v>
      </c>
      <c r="E188" s="155" t="s">
        <v>214</v>
      </c>
      <c r="F188" s="155" t="s">
        <v>215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134</v>
      </c>
      <c r="BK188" s="154">
        <f>SUM(BK189:BK195)</f>
        <v>0</v>
      </c>
    </row>
    <row r="189" spans="1:65" s="2" customFormat="1" ht="21.75" customHeight="1" x14ac:dyDescent="0.2">
      <c r="A189" s="32"/>
      <c r="B189" s="157"/>
      <c r="C189" s="158" t="s">
        <v>216</v>
      </c>
      <c r="D189" s="158" t="s">
        <v>137</v>
      </c>
      <c r="E189" s="159" t="s">
        <v>217</v>
      </c>
      <c r="F189" s="160" t="s">
        <v>218</v>
      </c>
      <c r="G189" s="161" t="s">
        <v>219</v>
      </c>
      <c r="H189" s="162">
        <v>3.8159999999999998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81</v>
      </c>
      <c r="AT189" s="170" t="s">
        <v>137</v>
      </c>
      <c r="AU189" s="170" t="s">
        <v>141</v>
      </c>
      <c r="AY189" s="17" t="s">
        <v>134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141</v>
      </c>
      <c r="BK189" s="171">
        <f>ROUND(I189*H189,2)</f>
        <v>0</v>
      </c>
      <c r="BL189" s="17" t="s">
        <v>81</v>
      </c>
      <c r="BM189" s="170" t="s">
        <v>220</v>
      </c>
    </row>
    <row r="190" spans="1:65" s="2" customFormat="1" ht="21.75" customHeight="1" x14ac:dyDescent="0.2">
      <c r="A190" s="32"/>
      <c r="B190" s="157"/>
      <c r="C190" s="158" t="s">
        <v>7</v>
      </c>
      <c r="D190" s="158" t="s">
        <v>137</v>
      </c>
      <c r="E190" s="159" t="s">
        <v>221</v>
      </c>
      <c r="F190" s="160" t="s">
        <v>222</v>
      </c>
      <c r="G190" s="161" t="s">
        <v>219</v>
      </c>
      <c r="H190" s="162">
        <v>190.8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81</v>
      </c>
      <c r="AT190" s="170" t="s">
        <v>137</v>
      </c>
      <c r="AU190" s="170" t="s">
        <v>141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141</v>
      </c>
      <c r="BK190" s="171">
        <f>ROUND(I190*H190,2)</f>
        <v>0</v>
      </c>
      <c r="BL190" s="17" t="s">
        <v>81</v>
      </c>
      <c r="BM190" s="170" t="s">
        <v>223</v>
      </c>
    </row>
    <row r="191" spans="1:65" s="13" customFormat="1" x14ac:dyDescent="0.2">
      <c r="B191" s="172"/>
      <c r="D191" s="173" t="s">
        <v>143</v>
      </c>
      <c r="F191" s="175" t="s">
        <v>224</v>
      </c>
      <c r="H191" s="176">
        <v>190.8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143</v>
      </c>
      <c r="AU191" s="174" t="s">
        <v>141</v>
      </c>
      <c r="AV191" s="13" t="s">
        <v>141</v>
      </c>
      <c r="AW191" s="13" t="s">
        <v>3</v>
      </c>
      <c r="AX191" s="13" t="s">
        <v>84</v>
      </c>
      <c r="AY191" s="174" t="s">
        <v>134</v>
      </c>
    </row>
    <row r="192" spans="1:65" s="2" customFormat="1" ht="21.75" customHeight="1" x14ac:dyDescent="0.2">
      <c r="A192" s="32"/>
      <c r="B192" s="157"/>
      <c r="C192" s="158" t="s">
        <v>225</v>
      </c>
      <c r="D192" s="158" t="s">
        <v>137</v>
      </c>
      <c r="E192" s="159" t="s">
        <v>226</v>
      </c>
      <c r="F192" s="160" t="s">
        <v>227</v>
      </c>
      <c r="G192" s="161" t="s">
        <v>219</v>
      </c>
      <c r="H192" s="162">
        <v>3.8159999999999998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81</v>
      </c>
      <c r="AT192" s="170" t="s">
        <v>137</v>
      </c>
      <c r="AU192" s="170" t="s">
        <v>141</v>
      </c>
      <c r="AY192" s="17" t="s">
        <v>134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141</v>
      </c>
      <c r="BK192" s="171">
        <f>ROUND(I192*H192,2)</f>
        <v>0</v>
      </c>
      <c r="BL192" s="17" t="s">
        <v>81</v>
      </c>
      <c r="BM192" s="170" t="s">
        <v>228</v>
      </c>
    </row>
    <row r="193" spans="1:65" s="2" customFormat="1" ht="21.75" customHeight="1" x14ac:dyDescent="0.2">
      <c r="A193" s="32"/>
      <c r="B193" s="157"/>
      <c r="C193" s="158" t="s">
        <v>229</v>
      </c>
      <c r="D193" s="158" t="s">
        <v>137</v>
      </c>
      <c r="E193" s="159" t="s">
        <v>230</v>
      </c>
      <c r="F193" s="160" t="s">
        <v>231</v>
      </c>
      <c r="G193" s="161" t="s">
        <v>219</v>
      </c>
      <c r="H193" s="162">
        <v>34.344000000000001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81</v>
      </c>
      <c r="AT193" s="170" t="s">
        <v>137</v>
      </c>
      <c r="AU193" s="170" t="s">
        <v>141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141</v>
      </c>
      <c r="BK193" s="171">
        <f>ROUND(I193*H193,2)</f>
        <v>0</v>
      </c>
      <c r="BL193" s="17" t="s">
        <v>81</v>
      </c>
      <c r="BM193" s="170" t="s">
        <v>232</v>
      </c>
    </row>
    <row r="194" spans="1:65" s="13" customFormat="1" x14ac:dyDescent="0.2">
      <c r="B194" s="172"/>
      <c r="D194" s="173" t="s">
        <v>143</v>
      </c>
      <c r="F194" s="175" t="s">
        <v>233</v>
      </c>
      <c r="H194" s="176">
        <v>34.344000000000001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143</v>
      </c>
      <c r="AU194" s="174" t="s">
        <v>141</v>
      </c>
      <c r="AV194" s="13" t="s">
        <v>141</v>
      </c>
      <c r="AW194" s="13" t="s">
        <v>3</v>
      </c>
      <c r="AX194" s="13" t="s">
        <v>84</v>
      </c>
      <c r="AY194" s="174" t="s">
        <v>134</v>
      </c>
    </row>
    <row r="195" spans="1:65" s="2" customFormat="1" ht="21.75" customHeight="1" x14ac:dyDescent="0.2">
      <c r="A195" s="32"/>
      <c r="B195" s="157"/>
      <c r="C195" s="158" t="s">
        <v>234</v>
      </c>
      <c r="D195" s="158" t="s">
        <v>137</v>
      </c>
      <c r="E195" s="159" t="s">
        <v>235</v>
      </c>
      <c r="F195" s="160" t="s">
        <v>236</v>
      </c>
      <c r="G195" s="161" t="s">
        <v>219</v>
      </c>
      <c r="H195" s="162">
        <v>3.8159999999999998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81</v>
      </c>
      <c r="AT195" s="170" t="s">
        <v>137</v>
      </c>
      <c r="AU195" s="170" t="s">
        <v>141</v>
      </c>
      <c r="AY195" s="17" t="s">
        <v>134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141</v>
      </c>
      <c r="BK195" s="171">
        <f>ROUND(I195*H195,2)</f>
        <v>0</v>
      </c>
      <c r="BL195" s="17" t="s">
        <v>81</v>
      </c>
      <c r="BM195" s="170" t="s">
        <v>237</v>
      </c>
    </row>
    <row r="196" spans="1:65" s="12" customFormat="1" ht="22.9" customHeight="1" x14ac:dyDescent="0.2">
      <c r="B196" s="144"/>
      <c r="D196" s="145" t="s">
        <v>75</v>
      </c>
      <c r="E196" s="155" t="s">
        <v>238</v>
      </c>
      <c r="F196" s="155" t="s">
        <v>239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134</v>
      </c>
      <c r="BK196" s="154">
        <f>SUM(BK197:BK199)</f>
        <v>0</v>
      </c>
    </row>
    <row r="197" spans="1:65" s="2" customFormat="1" ht="16.5" customHeight="1" x14ac:dyDescent="0.2">
      <c r="A197" s="32"/>
      <c r="B197" s="157"/>
      <c r="C197" s="158" t="s">
        <v>240</v>
      </c>
      <c r="D197" s="158" t="s">
        <v>137</v>
      </c>
      <c r="E197" s="159" t="s">
        <v>241</v>
      </c>
      <c r="F197" s="160" t="s">
        <v>242</v>
      </c>
      <c r="G197" s="161" t="s">
        <v>219</v>
      </c>
      <c r="H197" s="162">
        <v>0.91900000000000004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81</v>
      </c>
      <c r="AT197" s="170" t="s">
        <v>137</v>
      </c>
      <c r="AU197" s="170" t="s">
        <v>141</v>
      </c>
      <c r="AY197" s="17" t="s">
        <v>134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141</v>
      </c>
      <c r="BK197" s="171">
        <f>ROUND(I197*H197,2)</f>
        <v>0</v>
      </c>
      <c r="BL197" s="17" t="s">
        <v>81</v>
      </c>
      <c r="BM197" s="170" t="s">
        <v>243</v>
      </c>
    </row>
    <row r="198" spans="1:65" s="2" customFormat="1" ht="21.75" customHeight="1" x14ac:dyDescent="0.2">
      <c r="A198" s="32"/>
      <c r="B198" s="157"/>
      <c r="C198" s="158" t="s">
        <v>244</v>
      </c>
      <c r="D198" s="158" t="s">
        <v>137</v>
      </c>
      <c r="E198" s="159" t="s">
        <v>245</v>
      </c>
      <c r="F198" s="160" t="s">
        <v>246</v>
      </c>
      <c r="G198" s="161" t="s">
        <v>219</v>
      </c>
      <c r="H198" s="162">
        <v>0.91900000000000004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81</v>
      </c>
      <c r="AT198" s="170" t="s">
        <v>137</v>
      </c>
      <c r="AU198" s="170" t="s">
        <v>141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141</v>
      </c>
      <c r="BK198" s="171">
        <f>ROUND(I198*H198,2)</f>
        <v>0</v>
      </c>
      <c r="BL198" s="17" t="s">
        <v>81</v>
      </c>
      <c r="BM198" s="170" t="s">
        <v>247</v>
      </c>
    </row>
    <row r="199" spans="1:65" s="2" customFormat="1" ht="21.75" customHeight="1" x14ac:dyDescent="0.2">
      <c r="A199" s="32"/>
      <c r="B199" s="157"/>
      <c r="C199" s="158" t="s">
        <v>248</v>
      </c>
      <c r="D199" s="158" t="s">
        <v>137</v>
      </c>
      <c r="E199" s="159" t="s">
        <v>249</v>
      </c>
      <c r="F199" s="160" t="s">
        <v>250</v>
      </c>
      <c r="G199" s="161" t="s">
        <v>219</v>
      </c>
      <c r="H199" s="162">
        <v>0.91900000000000004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81</v>
      </c>
      <c r="AT199" s="170" t="s">
        <v>137</v>
      </c>
      <c r="AU199" s="170" t="s">
        <v>141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141</v>
      </c>
      <c r="BK199" s="171">
        <f>ROUND(I199*H199,2)</f>
        <v>0</v>
      </c>
      <c r="BL199" s="17" t="s">
        <v>81</v>
      </c>
      <c r="BM199" s="170" t="s">
        <v>251</v>
      </c>
    </row>
    <row r="200" spans="1:65" s="12" customFormat="1" ht="25.9" customHeight="1" x14ac:dyDescent="0.2">
      <c r="B200" s="144"/>
      <c r="D200" s="145" t="s">
        <v>75</v>
      </c>
      <c r="E200" s="146" t="s">
        <v>252</v>
      </c>
      <c r="F200" s="146" t="s">
        <v>253</v>
      </c>
      <c r="I200" s="147"/>
      <c r="J200" s="148">
        <f>BK200</f>
        <v>0</v>
      </c>
      <c r="L200" s="144"/>
      <c r="M200" s="149"/>
      <c r="N200" s="150"/>
      <c r="O200" s="150"/>
      <c r="P200" s="151">
        <f>P201+P230+P241+P253+P265+P284+P288+P307+P313+P339+P356+P367+P380+P391+P397</f>
        <v>0</v>
      </c>
      <c r="Q200" s="150"/>
      <c r="R200" s="151">
        <f>R201+R230+R241+R253+R265+R284+R288+R307+R313+R339+R356+R367+R380+R391+R397</f>
        <v>2.5327233199999997</v>
      </c>
      <c r="S200" s="150"/>
      <c r="T200" s="152">
        <f>T201+T230+T241+T253+T265+T284+T288+T307+T313+T339+T356+T367+T380+T391+T397</f>
        <v>0.42363255</v>
      </c>
      <c r="AR200" s="145" t="s">
        <v>141</v>
      </c>
      <c r="AT200" s="153" t="s">
        <v>75</v>
      </c>
      <c r="AU200" s="153" t="s">
        <v>76</v>
      </c>
      <c r="AY200" s="145" t="s">
        <v>134</v>
      </c>
      <c r="BK200" s="154">
        <f>BK201+BK230+BK241+BK253+BK265+BK284+BK288+BK307+BK313+BK339+BK356+BK367+BK380+BK391+BK397</f>
        <v>0</v>
      </c>
    </row>
    <row r="201" spans="1:65" s="12" customFormat="1" ht="22.9" customHeight="1" x14ac:dyDescent="0.2">
      <c r="B201" s="144"/>
      <c r="D201" s="145" t="s">
        <v>75</v>
      </c>
      <c r="E201" s="155" t="s">
        <v>254</v>
      </c>
      <c r="F201" s="155" t="s">
        <v>255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SUM(P202:P229)</f>
        <v>0</v>
      </c>
      <c r="Q201" s="150"/>
      <c r="R201" s="151">
        <f>SUM(R202:R229)</f>
        <v>3.8534760000000001E-2</v>
      </c>
      <c r="S201" s="150"/>
      <c r="T201" s="152">
        <f>SUM(T202:T229)</f>
        <v>0</v>
      </c>
      <c r="AR201" s="145" t="s">
        <v>141</v>
      </c>
      <c r="AT201" s="153" t="s">
        <v>75</v>
      </c>
      <c r="AU201" s="153" t="s">
        <v>84</v>
      </c>
      <c r="AY201" s="145" t="s">
        <v>134</v>
      </c>
      <c r="BK201" s="154">
        <f>SUM(BK202:BK229)</f>
        <v>0</v>
      </c>
    </row>
    <row r="202" spans="1:65" s="2" customFormat="1" ht="21.75" customHeight="1" x14ac:dyDescent="0.2">
      <c r="A202" s="32"/>
      <c r="B202" s="157"/>
      <c r="C202" s="158" t="s">
        <v>256</v>
      </c>
      <c r="D202" s="158" t="s">
        <v>137</v>
      </c>
      <c r="E202" s="159" t="s">
        <v>257</v>
      </c>
      <c r="F202" s="160" t="s">
        <v>861</v>
      </c>
      <c r="G202" s="161" t="s">
        <v>140</v>
      </c>
      <c r="H202" s="162">
        <v>3.863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186</v>
      </c>
      <c r="AT202" s="170" t="s">
        <v>137</v>
      </c>
      <c r="AU202" s="170" t="s">
        <v>141</v>
      </c>
      <c r="AY202" s="17" t="s">
        <v>134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141</v>
      </c>
      <c r="BK202" s="171">
        <f>ROUND(I202*H202,2)</f>
        <v>0</v>
      </c>
      <c r="BL202" s="17" t="s">
        <v>186</v>
      </c>
      <c r="BM202" s="170" t="s">
        <v>258</v>
      </c>
    </row>
    <row r="203" spans="1:65" s="13" customFormat="1" x14ac:dyDescent="0.2">
      <c r="B203" s="172"/>
      <c r="D203" s="173" t="s">
        <v>143</v>
      </c>
      <c r="E203" s="174" t="s">
        <v>1</v>
      </c>
      <c r="F203" s="175" t="s">
        <v>172</v>
      </c>
      <c r="H203" s="176">
        <v>0.99299999999999999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143</v>
      </c>
      <c r="AU203" s="174" t="s">
        <v>141</v>
      </c>
      <c r="AV203" s="13" t="s">
        <v>141</v>
      </c>
      <c r="AW203" s="13" t="s">
        <v>33</v>
      </c>
      <c r="AX203" s="13" t="s">
        <v>76</v>
      </c>
      <c r="AY203" s="174" t="s">
        <v>134</v>
      </c>
    </row>
    <row r="204" spans="1:65" s="13" customFormat="1" x14ac:dyDescent="0.2">
      <c r="B204" s="172"/>
      <c r="D204" s="173" t="s">
        <v>143</v>
      </c>
      <c r="E204" s="174" t="s">
        <v>1</v>
      </c>
      <c r="F204" s="175" t="s">
        <v>259</v>
      </c>
      <c r="H204" s="176">
        <v>2.87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143</v>
      </c>
      <c r="AU204" s="174" t="s">
        <v>141</v>
      </c>
      <c r="AV204" s="13" t="s">
        <v>141</v>
      </c>
      <c r="AW204" s="13" t="s">
        <v>33</v>
      </c>
      <c r="AX204" s="13" t="s">
        <v>76</v>
      </c>
      <c r="AY204" s="174" t="s">
        <v>134</v>
      </c>
    </row>
    <row r="205" spans="1:65" s="14" customFormat="1" x14ac:dyDescent="0.2">
      <c r="B205" s="181"/>
      <c r="D205" s="173" t="s">
        <v>143</v>
      </c>
      <c r="E205" s="182" t="s">
        <v>1</v>
      </c>
      <c r="F205" s="183" t="s">
        <v>152</v>
      </c>
      <c r="H205" s="184">
        <v>3.863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2" t="s">
        <v>143</v>
      </c>
      <c r="AU205" s="182" t="s">
        <v>141</v>
      </c>
      <c r="AV205" s="14" t="s">
        <v>81</v>
      </c>
      <c r="AW205" s="14" t="s">
        <v>33</v>
      </c>
      <c r="AX205" s="14" t="s">
        <v>84</v>
      </c>
      <c r="AY205" s="182" t="s">
        <v>134</v>
      </c>
    </row>
    <row r="206" spans="1:65" s="2" customFormat="1" ht="21.75" customHeight="1" x14ac:dyDescent="0.2">
      <c r="A206" s="32"/>
      <c r="B206" s="157"/>
      <c r="C206" s="158" t="s">
        <v>260</v>
      </c>
      <c r="D206" s="158" t="s">
        <v>137</v>
      </c>
      <c r="E206" s="159" t="s">
        <v>261</v>
      </c>
      <c r="F206" s="160" t="s">
        <v>862</v>
      </c>
      <c r="G206" s="161" t="s">
        <v>140</v>
      </c>
      <c r="H206" s="162">
        <v>8.5890000000000004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186</v>
      </c>
      <c r="AT206" s="170" t="s">
        <v>137</v>
      </c>
      <c r="AU206" s="170" t="s">
        <v>141</v>
      </c>
      <c r="AY206" s="17" t="s">
        <v>134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141</v>
      </c>
      <c r="BK206" s="171">
        <f>ROUND(I206*H206,2)</f>
        <v>0</v>
      </c>
      <c r="BL206" s="17" t="s">
        <v>186</v>
      </c>
      <c r="BM206" s="170" t="s">
        <v>262</v>
      </c>
    </row>
    <row r="207" spans="1:65" s="13" customFormat="1" x14ac:dyDescent="0.2">
      <c r="B207" s="172"/>
      <c r="D207" s="173" t="s">
        <v>143</v>
      </c>
      <c r="E207" s="174" t="s">
        <v>1</v>
      </c>
      <c r="F207" s="175" t="s">
        <v>263</v>
      </c>
      <c r="H207" s="176">
        <v>0.80200000000000005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143</v>
      </c>
      <c r="AU207" s="174" t="s">
        <v>141</v>
      </c>
      <c r="AV207" s="13" t="s">
        <v>141</v>
      </c>
      <c r="AW207" s="13" t="s">
        <v>33</v>
      </c>
      <c r="AX207" s="13" t="s">
        <v>76</v>
      </c>
      <c r="AY207" s="174" t="s">
        <v>134</v>
      </c>
    </row>
    <row r="208" spans="1:65" s="13" customFormat="1" x14ac:dyDescent="0.2">
      <c r="B208" s="172"/>
      <c r="D208" s="173" t="s">
        <v>143</v>
      </c>
      <c r="E208" s="174" t="s">
        <v>1</v>
      </c>
      <c r="F208" s="175" t="s">
        <v>264</v>
      </c>
      <c r="H208" s="176">
        <v>5.8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143</v>
      </c>
      <c r="AU208" s="174" t="s">
        <v>141</v>
      </c>
      <c r="AV208" s="13" t="s">
        <v>141</v>
      </c>
      <c r="AW208" s="13" t="s">
        <v>33</v>
      </c>
      <c r="AX208" s="13" t="s">
        <v>76</v>
      </c>
      <c r="AY208" s="174" t="s">
        <v>134</v>
      </c>
    </row>
    <row r="209" spans="1:65" s="13" customFormat="1" x14ac:dyDescent="0.2">
      <c r="B209" s="172"/>
      <c r="D209" s="173" t="s">
        <v>143</v>
      </c>
      <c r="E209" s="174" t="s">
        <v>1</v>
      </c>
      <c r="F209" s="175" t="s">
        <v>265</v>
      </c>
      <c r="H209" s="176">
        <v>0.78700000000000003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143</v>
      </c>
      <c r="AU209" s="174" t="s">
        <v>141</v>
      </c>
      <c r="AV209" s="13" t="s">
        <v>141</v>
      </c>
      <c r="AW209" s="13" t="s">
        <v>33</v>
      </c>
      <c r="AX209" s="13" t="s">
        <v>76</v>
      </c>
      <c r="AY209" s="174" t="s">
        <v>134</v>
      </c>
    </row>
    <row r="210" spans="1:65" s="15" customFormat="1" x14ac:dyDescent="0.2">
      <c r="B210" s="189"/>
      <c r="D210" s="173" t="s">
        <v>143</v>
      </c>
      <c r="E210" s="190" t="s">
        <v>1</v>
      </c>
      <c r="F210" s="191" t="s">
        <v>266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143</v>
      </c>
      <c r="AU210" s="190" t="s">
        <v>141</v>
      </c>
      <c r="AV210" s="15" t="s">
        <v>84</v>
      </c>
      <c r="AW210" s="15" t="s">
        <v>33</v>
      </c>
      <c r="AX210" s="15" t="s">
        <v>76</v>
      </c>
      <c r="AY210" s="190" t="s">
        <v>134</v>
      </c>
    </row>
    <row r="211" spans="1:65" s="13" customFormat="1" x14ac:dyDescent="0.2">
      <c r="B211" s="172"/>
      <c r="D211" s="173" t="s">
        <v>143</v>
      </c>
      <c r="E211" s="174" t="s">
        <v>1</v>
      </c>
      <c r="F211" s="175" t="s">
        <v>267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143</v>
      </c>
      <c r="AU211" s="174" t="s">
        <v>141</v>
      </c>
      <c r="AV211" s="13" t="s">
        <v>141</v>
      </c>
      <c r="AW211" s="13" t="s">
        <v>33</v>
      </c>
      <c r="AX211" s="13" t="s">
        <v>76</v>
      </c>
      <c r="AY211" s="174" t="s">
        <v>134</v>
      </c>
    </row>
    <row r="212" spans="1:65" s="14" customFormat="1" x14ac:dyDescent="0.2">
      <c r="B212" s="181"/>
      <c r="D212" s="173" t="s">
        <v>143</v>
      </c>
      <c r="E212" s="182" t="s">
        <v>1</v>
      </c>
      <c r="F212" s="183" t="s">
        <v>152</v>
      </c>
      <c r="H212" s="184">
        <v>8.5890000000000004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143</v>
      </c>
      <c r="AU212" s="182" t="s">
        <v>141</v>
      </c>
      <c r="AV212" s="14" t="s">
        <v>81</v>
      </c>
      <c r="AW212" s="14" t="s">
        <v>33</v>
      </c>
      <c r="AX212" s="14" t="s">
        <v>84</v>
      </c>
      <c r="AY212" s="182" t="s">
        <v>134</v>
      </c>
    </row>
    <row r="213" spans="1:65" s="2" customFormat="1" ht="21.75" customHeight="1" x14ac:dyDescent="0.2">
      <c r="A213" s="32"/>
      <c r="B213" s="157"/>
      <c r="C213" s="196" t="s">
        <v>268</v>
      </c>
      <c r="D213" s="196" t="s">
        <v>179</v>
      </c>
      <c r="E213" s="197" t="s">
        <v>269</v>
      </c>
      <c r="F213" s="198" t="s">
        <v>270</v>
      </c>
      <c r="G213" s="199" t="s">
        <v>271</v>
      </c>
      <c r="H213" s="200">
        <v>37.356000000000002</v>
      </c>
      <c r="I213" s="201"/>
      <c r="J213" s="202">
        <f>ROUND(I213*H213,2)</f>
        <v>0</v>
      </c>
      <c r="K213" s="203"/>
      <c r="L213" s="204"/>
      <c r="M213" s="205" t="s">
        <v>1</v>
      </c>
      <c r="N213" s="206" t="s">
        <v>42</v>
      </c>
      <c r="O213" s="58"/>
      <c r="P213" s="168">
        <f>O213*H213</f>
        <v>0</v>
      </c>
      <c r="Q213" s="168">
        <v>1E-3</v>
      </c>
      <c r="R213" s="168">
        <f>Q213*H213</f>
        <v>3.7356E-2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272</v>
      </c>
      <c r="AT213" s="170" t="s">
        <v>179</v>
      </c>
      <c r="AU213" s="170" t="s">
        <v>141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141</v>
      </c>
      <c r="BK213" s="171">
        <f>ROUND(I213*H213,2)</f>
        <v>0</v>
      </c>
      <c r="BL213" s="17" t="s">
        <v>186</v>
      </c>
      <c r="BM213" s="170" t="s">
        <v>273</v>
      </c>
    </row>
    <row r="214" spans="1:65" s="15" customFormat="1" x14ac:dyDescent="0.2">
      <c r="B214" s="189"/>
      <c r="D214" s="173" t="s">
        <v>143</v>
      </c>
      <c r="E214" s="190" t="s">
        <v>1</v>
      </c>
      <c r="F214" s="191" t="s">
        <v>274</v>
      </c>
      <c r="H214" s="190" t="s">
        <v>1</v>
      </c>
      <c r="I214" s="192"/>
      <c r="L214" s="189"/>
      <c r="M214" s="193"/>
      <c r="N214" s="194"/>
      <c r="O214" s="194"/>
      <c r="P214" s="194"/>
      <c r="Q214" s="194"/>
      <c r="R214" s="194"/>
      <c r="S214" s="194"/>
      <c r="T214" s="195"/>
      <c r="AT214" s="190" t="s">
        <v>143</v>
      </c>
      <c r="AU214" s="190" t="s">
        <v>141</v>
      </c>
      <c r="AV214" s="15" t="s">
        <v>84</v>
      </c>
      <c r="AW214" s="15" t="s">
        <v>33</v>
      </c>
      <c r="AX214" s="15" t="s">
        <v>76</v>
      </c>
      <c r="AY214" s="190" t="s">
        <v>134</v>
      </c>
    </row>
    <row r="215" spans="1:65" s="13" customFormat="1" x14ac:dyDescent="0.2">
      <c r="B215" s="172"/>
      <c r="D215" s="173" t="s">
        <v>143</v>
      </c>
      <c r="E215" s="174" t="s">
        <v>1</v>
      </c>
      <c r="F215" s="175" t="s">
        <v>275</v>
      </c>
      <c r="H215" s="176">
        <v>37.356000000000002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143</v>
      </c>
      <c r="AU215" s="174" t="s">
        <v>141</v>
      </c>
      <c r="AV215" s="13" t="s">
        <v>141</v>
      </c>
      <c r="AW215" s="13" t="s">
        <v>33</v>
      </c>
      <c r="AX215" s="13" t="s">
        <v>84</v>
      </c>
      <c r="AY215" s="174" t="s">
        <v>134</v>
      </c>
    </row>
    <row r="216" spans="1:65" s="2" customFormat="1" ht="21.75" customHeight="1" x14ac:dyDescent="0.2">
      <c r="A216" s="32"/>
      <c r="B216" s="157"/>
      <c r="C216" s="158" t="s">
        <v>276</v>
      </c>
      <c r="D216" s="158" t="s">
        <v>137</v>
      </c>
      <c r="E216" s="159" t="s">
        <v>277</v>
      </c>
      <c r="F216" s="160" t="s">
        <v>863</v>
      </c>
      <c r="G216" s="161" t="s">
        <v>140</v>
      </c>
      <c r="H216" s="162">
        <v>12.452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186</v>
      </c>
      <c r="AT216" s="170" t="s">
        <v>137</v>
      </c>
      <c r="AU216" s="170" t="s">
        <v>141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141</v>
      </c>
      <c r="BK216" s="171">
        <f>ROUND(I216*H216,2)</f>
        <v>0</v>
      </c>
      <c r="BL216" s="17" t="s">
        <v>186</v>
      </c>
      <c r="BM216" s="170" t="s">
        <v>278</v>
      </c>
    </row>
    <row r="217" spans="1:65" s="13" customFormat="1" x14ac:dyDescent="0.2">
      <c r="B217" s="172"/>
      <c r="D217" s="173" t="s">
        <v>143</v>
      </c>
      <c r="E217" s="174" t="s">
        <v>1</v>
      </c>
      <c r="F217" s="175" t="s">
        <v>279</v>
      </c>
      <c r="H217" s="176">
        <v>12.452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143</v>
      </c>
      <c r="AU217" s="174" t="s">
        <v>141</v>
      </c>
      <c r="AV217" s="13" t="s">
        <v>141</v>
      </c>
      <c r="AW217" s="13" t="s">
        <v>33</v>
      </c>
      <c r="AX217" s="13" t="s">
        <v>84</v>
      </c>
      <c r="AY217" s="174" t="s">
        <v>134</v>
      </c>
    </row>
    <row r="218" spans="1:65" s="2" customFormat="1" ht="21.75" customHeight="1" x14ac:dyDescent="0.2">
      <c r="A218" s="32"/>
      <c r="B218" s="157"/>
      <c r="C218" s="158" t="s">
        <v>272</v>
      </c>
      <c r="D218" s="158" t="s">
        <v>137</v>
      </c>
      <c r="E218" s="159" t="s">
        <v>280</v>
      </c>
      <c r="F218" s="160" t="s">
        <v>281</v>
      </c>
      <c r="G218" s="161" t="s">
        <v>282</v>
      </c>
      <c r="H218" s="162">
        <v>17.86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186</v>
      </c>
      <c r="AT218" s="170" t="s">
        <v>137</v>
      </c>
      <c r="AU218" s="170" t="s">
        <v>141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141</v>
      </c>
      <c r="BK218" s="171">
        <f>ROUND(I218*H218,2)</f>
        <v>0</v>
      </c>
      <c r="BL218" s="17" t="s">
        <v>186</v>
      </c>
      <c r="BM218" s="170" t="s">
        <v>283</v>
      </c>
    </row>
    <row r="219" spans="1:65" s="13" customFormat="1" x14ac:dyDescent="0.2">
      <c r="B219" s="172"/>
      <c r="D219" s="173" t="s">
        <v>143</v>
      </c>
      <c r="E219" s="174" t="s">
        <v>1</v>
      </c>
      <c r="F219" s="175" t="s">
        <v>284</v>
      </c>
      <c r="H219" s="176">
        <v>3.1150000000000002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143</v>
      </c>
      <c r="AU219" s="174" t="s">
        <v>141</v>
      </c>
      <c r="AV219" s="13" t="s">
        <v>141</v>
      </c>
      <c r="AW219" s="13" t="s">
        <v>33</v>
      </c>
      <c r="AX219" s="13" t="s">
        <v>76</v>
      </c>
      <c r="AY219" s="174" t="s">
        <v>134</v>
      </c>
    </row>
    <row r="220" spans="1:65" s="13" customFormat="1" x14ac:dyDescent="0.2">
      <c r="B220" s="172"/>
      <c r="D220" s="173" t="s">
        <v>143</v>
      </c>
      <c r="E220" s="174" t="s">
        <v>1</v>
      </c>
      <c r="F220" s="175" t="s">
        <v>285</v>
      </c>
      <c r="H220" s="176">
        <v>6.81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143</v>
      </c>
      <c r="AU220" s="174" t="s">
        <v>141</v>
      </c>
      <c r="AV220" s="13" t="s">
        <v>141</v>
      </c>
      <c r="AW220" s="13" t="s">
        <v>33</v>
      </c>
      <c r="AX220" s="13" t="s">
        <v>76</v>
      </c>
      <c r="AY220" s="174" t="s">
        <v>134</v>
      </c>
    </row>
    <row r="221" spans="1:65" s="13" customFormat="1" x14ac:dyDescent="0.2">
      <c r="B221" s="172"/>
      <c r="D221" s="173" t="s">
        <v>143</v>
      </c>
      <c r="E221" s="174" t="s">
        <v>1</v>
      </c>
      <c r="F221" s="175" t="s">
        <v>286</v>
      </c>
      <c r="H221" s="176">
        <v>1.5349999999999999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143</v>
      </c>
      <c r="AU221" s="174" t="s">
        <v>141</v>
      </c>
      <c r="AV221" s="13" t="s">
        <v>141</v>
      </c>
      <c r="AW221" s="13" t="s">
        <v>33</v>
      </c>
      <c r="AX221" s="13" t="s">
        <v>76</v>
      </c>
      <c r="AY221" s="174" t="s">
        <v>134</v>
      </c>
    </row>
    <row r="222" spans="1:65" s="13" customFormat="1" x14ac:dyDescent="0.2">
      <c r="B222" s="172"/>
      <c r="D222" s="173" t="s">
        <v>143</v>
      </c>
      <c r="E222" s="174" t="s">
        <v>1</v>
      </c>
      <c r="F222" s="175" t="s">
        <v>287</v>
      </c>
      <c r="H222" s="176">
        <v>5.2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143</v>
      </c>
      <c r="AU222" s="174" t="s">
        <v>141</v>
      </c>
      <c r="AV222" s="13" t="s">
        <v>141</v>
      </c>
      <c r="AW222" s="13" t="s">
        <v>33</v>
      </c>
      <c r="AX222" s="13" t="s">
        <v>76</v>
      </c>
      <c r="AY222" s="174" t="s">
        <v>134</v>
      </c>
    </row>
    <row r="223" spans="1:65" s="13" customFormat="1" x14ac:dyDescent="0.2">
      <c r="B223" s="172"/>
      <c r="D223" s="173" t="s">
        <v>143</v>
      </c>
      <c r="E223" s="174" t="s">
        <v>1</v>
      </c>
      <c r="F223" s="175" t="s">
        <v>288</v>
      </c>
      <c r="H223" s="176">
        <v>1.2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143</v>
      </c>
      <c r="AU223" s="174" t="s">
        <v>141</v>
      </c>
      <c r="AV223" s="13" t="s">
        <v>141</v>
      </c>
      <c r="AW223" s="13" t="s">
        <v>33</v>
      </c>
      <c r="AX223" s="13" t="s">
        <v>76</v>
      </c>
      <c r="AY223" s="174" t="s">
        <v>134</v>
      </c>
    </row>
    <row r="224" spans="1:65" s="14" customFormat="1" x14ac:dyDescent="0.2">
      <c r="B224" s="181"/>
      <c r="D224" s="173" t="s">
        <v>143</v>
      </c>
      <c r="E224" s="182" t="s">
        <v>1</v>
      </c>
      <c r="F224" s="183" t="s">
        <v>152</v>
      </c>
      <c r="H224" s="184">
        <v>17.86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143</v>
      </c>
      <c r="AU224" s="182" t="s">
        <v>141</v>
      </c>
      <c r="AV224" s="14" t="s">
        <v>81</v>
      </c>
      <c r="AW224" s="14" t="s">
        <v>33</v>
      </c>
      <c r="AX224" s="14" t="s">
        <v>84</v>
      </c>
      <c r="AY224" s="182" t="s">
        <v>134</v>
      </c>
    </row>
    <row r="225" spans="1:65" s="2" customFormat="1" ht="21.75" customHeight="1" x14ac:dyDescent="0.2">
      <c r="A225" s="32"/>
      <c r="B225" s="157"/>
      <c r="C225" s="158" t="s">
        <v>289</v>
      </c>
      <c r="D225" s="158" t="s">
        <v>137</v>
      </c>
      <c r="E225" s="159" t="s">
        <v>290</v>
      </c>
      <c r="F225" s="160" t="s">
        <v>291</v>
      </c>
      <c r="G225" s="161" t="s">
        <v>176</v>
      </c>
      <c r="H225" s="162">
        <v>8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186</v>
      </c>
      <c r="AT225" s="170" t="s">
        <v>137</v>
      </c>
      <c r="AU225" s="170" t="s">
        <v>141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141</v>
      </c>
      <c r="BK225" s="171">
        <f>ROUND(I225*H225,2)</f>
        <v>0</v>
      </c>
      <c r="BL225" s="17" t="s">
        <v>186</v>
      </c>
      <c r="BM225" s="170" t="s">
        <v>292</v>
      </c>
    </row>
    <row r="226" spans="1:65" s="2" customFormat="1" ht="16.5" customHeight="1" x14ac:dyDescent="0.2">
      <c r="A226" s="32"/>
      <c r="B226" s="157"/>
      <c r="C226" s="196" t="s">
        <v>293</v>
      </c>
      <c r="D226" s="196" t="s">
        <v>179</v>
      </c>
      <c r="E226" s="197" t="s">
        <v>294</v>
      </c>
      <c r="F226" s="198" t="s">
        <v>295</v>
      </c>
      <c r="G226" s="199" t="s">
        <v>282</v>
      </c>
      <c r="H226" s="200">
        <v>19.646000000000001</v>
      </c>
      <c r="I226" s="201"/>
      <c r="J226" s="202">
        <f>ROUND(I226*H226,2)</f>
        <v>0</v>
      </c>
      <c r="K226" s="203"/>
      <c r="L226" s="204"/>
      <c r="M226" s="205" t="s">
        <v>1</v>
      </c>
      <c r="N226" s="206" t="s">
        <v>42</v>
      </c>
      <c r="O226" s="58"/>
      <c r="P226" s="168">
        <f>O226*H226</f>
        <v>0</v>
      </c>
      <c r="Q226" s="168">
        <v>6.0000000000000002E-5</v>
      </c>
      <c r="R226" s="168">
        <f>Q226*H226</f>
        <v>1.1787600000000001E-3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272</v>
      </c>
      <c r="AT226" s="170" t="s">
        <v>179</v>
      </c>
      <c r="AU226" s="170" t="s">
        <v>141</v>
      </c>
      <c r="AY226" s="17" t="s">
        <v>134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141</v>
      </c>
      <c r="BK226" s="171">
        <f>ROUND(I226*H226,2)</f>
        <v>0</v>
      </c>
      <c r="BL226" s="17" t="s">
        <v>186</v>
      </c>
      <c r="BM226" s="170" t="s">
        <v>296</v>
      </c>
    </row>
    <row r="227" spans="1:65" s="13" customFormat="1" x14ac:dyDescent="0.2">
      <c r="B227" s="172"/>
      <c r="D227" s="173" t="s">
        <v>143</v>
      </c>
      <c r="E227" s="174" t="s">
        <v>1</v>
      </c>
      <c r="F227" s="175" t="s">
        <v>297</v>
      </c>
      <c r="H227" s="176">
        <v>19.646000000000001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143</v>
      </c>
      <c r="AU227" s="174" t="s">
        <v>141</v>
      </c>
      <c r="AV227" s="13" t="s">
        <v>141</v>
      </c>
      <c r="AW227" s="13" t="s">
        <v>33</v>
      </c>
      <c r="AX227" s="13" t="s">
        <v>84</v>
      </c>
      <c r="AY227" s="174" t="s">
        <v>134</v>
      </c>
    </row>
    <row r="228" spans="1:65" s="2" customFormat="1" ht="21.75" customHeight="1" x14ac:dyDescent="0.2">
      <c r="A228" s="32"/>
      <c r="B228" s="157"/>
      <c r="C228" s="158" t="s">
        <v>298</v>
      </c>
      <c r="D228" s="158" t="s">
        <v>137</v>
      </c>
      <c r="E228" s="159" t="s">
        <v>299</v>
      </c>
      <c r="F228" s="160" t="s">
        <v>300</v>
      </c>
      <c r="G228" s="161" t="s">
        <v>219</v>
      </c>
      <c r="H228" s="162">
        <v>3.9E-2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186</v>
      </c>
      <c r="AT228" s="170" t="s">
        <v>137</v>
      </c>
      <c r="AU228" s="170" t="s">
        <v>141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141</v>
      </c>
      <c r="BK228" s="171">
        <f>ROUND(I228*H228,2)</f>
        <v>0</v>
      </c>
      <c r="BL228" s="17" t="s">
        <v>186</v>
      </c>
      <c r="BM228" s="170" t="s">
        <v>301</v>
      </c>
    </row>
    <row r="229" spans="1:65" s="2" customFormat="1" ht="21.75" customHeight="1" x14ac:dyDescent="0.2">
      <c r="A229" s="32"/>
      <c r="B229" s="157"/>
      <c r="C229" s="158" t="s">
        <v>302</v>
      </c>
      <c r="D229" s="158" t="s">
        <v>137</v>
      </c>
      <c r="E229" s="159" t="s">
        <v>303</v>
      </c>
      <c r="F229" s="160" t="s">
        <v>304</v>
      </c>
      <c r="G229" s="161" t="s">
        <v>219</v>
      </c>
      <c r="H229" s="162">
        <v>3.9E-2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186</v>
      </c>
      <c r="AT229" s="170" t="s">
        <v>137</v>
      </c>
      <c r="AU229" s="170" t="s">
        <v>141</v>
      </c>
      <c r="AY229" s="17" t="s">
        <v>134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141</v>
      </c>
      <c r="BK229" s="171">
        <f>ROUND(I229*H229,2)</f>
        <v>0</v>
      </c>
      <c r="BL229" s="17" t="s">
        <v>186</v>
      </c>
      <c r="BM229" s="170" t="s">
        <v>305</v>
      </c>
    </row>
    <row r="230" spans="1:65" s="12" customFormat="1" ht="22.9" customHeight="1" x14ac:dyDescent="0.2">
      <c r="B230" s="144"/>
      <c r="D230" s="145" t="s">
        <v>75</v>
      </c>
      <c r="E230" s="155" t="s">
        <v>306</v>
      </c>
      <c r="F230" s="155" t="s">
        <v>307</v>
      </c>
      <c r="I230" s="147"/>
      <c r="J230" s="156">
        <f>BK230</f>
        <v>0</v>
      </c>
      <c r="L230" s="144"/>
      <c r="M230" s="149"/>
      <c r="N230" s="150"/>
      <c r="O230" s="150"/>
      <c r="P230" s="151">
        <f>SUM(P231:P240)</f>
        <v>0</v>
      </c>
      <c r="Q230" s="150"/>
      <c r="R230" s="151">
        <f>SUM(R231:R240)</f>
        <v>8.3000000000000001E-3</v>
      </c>
      <c r="S230" s="150"/>
      <c r="T230" s="152">
        <f>SUM(T231:T240)</f>
        <v>2.1179999999999997E-2</v>
      </c>
      <c r="AR230" s="145" t="s">
        <v>141</v>
      </c>
      <c r="AT230" s="153" t="s">
        <v>75</v>
      </c>
      <c r="AU230" s="153" t="s">
        <v>84</v>
      </c>
      <c r="AY230" s="145" t="s">
        <v>134</v>
      </c>
      <c r="BK230" s="154">
        <f>SUM(BK231:BK240)</f>
        <v>0</v>
      </c>
    </row>
    <row r="231" spans="1:65" s="2" customFormat="1" ht="16.5" customHeight="1" x14ac:dyDescent="0.2">
      <c r="A231" s="32"/>
      <c r="B231" s="157"/>
      <c r="C231" s="158" t="s">
        <v>308</v>
      </c>
      <c r="D231" s="158" t="s">
        <v>137</v>
      </c>
      <c r="E231" s="159" t="s">
        <v>309</v>
      </c>
      <c r="F231" s="160" t="s">
        <v>310</v>
      </c>
      <c r="G231" s="161" t="s">
        <v>282</v>
      </c>
      <c r="H231" s="162">
        <v>6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1.98E-3</v>
      </c>
      <c r="T231" s="169">
        <f>S231*H231</f>
        <v>1.188E-2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186</v>
      </c>
      <c r="AT231" s="170" t="s">
        <v>137</v>
      </c>
      <c r="AU231" s="170" t="s">
        <v>141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141</v>
      </c>
      <c r="BK231" s="171">
        <f>ROUND(I231*H231,2)</f>
        <v>0</v>
      </c>
      <c r="BL231" s="17" t="s">
        <v>186</v>
      </c>
      <c r="BM231" s="170" t="s">
        <v>311</v>
      </c>
    </row>
    <row r="232" spans="1:65" s="2" customFormat="1" ht="16.5" customHeight="1" x14ac:dyDescent="0.2">
      <c r="A232" s="32"/>
      <c r="B232" s="157"/>
      <c r="C232" s="158" t="s">
        <v>312</v>
      </c>
      <c r="D232" s="158" t="s">
        <v>137</v>
      </c>
      <c r="E232" s="159" t="s">
        <v>313</v>
      </c>
      <c r="F232" s="160" t="s">
        <v>314</v>
      </c>
      <c r="G232" s="161" t="s">
        <v>282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1.7700000000000001E-3</v>
      </c>
      <c r="R232" s="168">
        <f>Q232*H232</f>
        <v>3.5400000000000002E-3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186</v>
      </c>
      <c r="AT232" s="170" t="s">
        <v>137</v>
      </c>
      <c r="AU232" s="170" t="s">
        <v>141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141</v>
      </c>
      <c r="BK232" s="171">
        <f>ROUND(I232*H232,2)</f>
        <v>0</v>
      </c>
      <c r="BL232" s="17" t="s">
        <v>186</v>
      </c>
      <c r="BM232" s="170" t="s">
        <v>315</v>
      </c>
    </row>
    <row r="233" spans="1:65" s="2" customFormat="1" ht="16.5" customHeight="1" x14ac:dyDescent="0.2">
      <c r="A233" s="32"/>
      <c r="B233" s="157"/>
      <c r="C233" s="158" t="s">
        <v>316</v>
      </c>
      <c r="D233" s="158" t="s">
        <v>137</v>
      </c>
      <c r="E233" s="159" t="s">
        <v>317</v>
      </c>
      <c r="F233" s="160" t="s">
        <v>318</v>
      </c>
      <c r="G233" s="161" t="s">
        <v>282</v>
      </c>
      <c r="H233" s="162">
        <v>7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4.6000000000000001E-4</v>
      </c>
      <c r="R233" s="168">
        <f>Q233*H233</f>
        <v>3.2200000000000002E-3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186</v>
      </c>
      <c r="AT233" s="170" t="s">
        <v>137</v>
      </c>
      <c r="AU233" s="170" t="s">
        <v>141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141</v>
      </c>
      <c r="BK233" s="171">
        <f>ROUND(I233*H233,2)</f>
        <v>0</v>
      </c>
      <c r="BL233" s="17" t="s">
        <v>186</v>
      </c>
      <c r="BM233" s="170" t="s">
        <v>319</v>
      </c>
    </row>
    <row r="234" spans="1:65" s="2" customFormat="1" ht="16.5" customHeight="1" x14ac:dyDescent="0.2">
      <c r="A234" s="32"/>
      <c r="B234" s="157"/>
      <c r="C234" s="158" t="s">
        <v>320</v>
      </c>
      <c r="D234" s="158" t="s">
        <v>137</v>
      </c>
      <c r="E234" s="159" t="s">
        <v>321</v>
      </c>
      <c r="F234" s="160" t="s">
        <v>322</v>
      </c>
      <c r="G234" s="161" t="s">
        <v>282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7.6999999999999996E-4</v>
      </c>
      <c r="R234" s="168">
        <f>Q234*H234</f>
        <v>1.5399999999999999E-3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186</v>
      </c>
      <c r="AT234" s="170" t="s">
        <v>137</v>
      </c>
      <c r="AU234" s="170" t="s">
        <v>141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141</v>
      </c>
      <c r="BK234" s="171">
        <f>ROUND(I234*H234,2)</f>
        <v>0</v>
      </c>
      <c r="BL234" s="17" t="s">
        <v>186</v>
      </c>
      <c r="BM234" s="170" t="s">
        <v>323</v>
      </c>
    </row>
    <row r="235" spans="1:65" s="2" customFormat="1" ht="16.5" customHeight="1" x14ac:dyDescent="0.2">
      <c r="A235" s="32"/>
      <c r="B235" s="157"/>
      <c r="C235" s="158" t="s">
        <v>324</v>
      </c>
      <c r="D235" s="158" t="s">
        <v>137</v>
      </c>
      <c r="E235" s="159" t="s">
        <v>325</v>
      </c>
      <c r="F235" s="160" t="s">
        <v>326</v>
      </c>
      <c r="G235" s="161" t="s">
        <v>176</v>
      </c>
      <c r="H235" s="162">
        <v>3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0</v>
      </c>
      <c r="R235" s="168">
        <f>Q235*H235</f>
        <v>0</v>
      </c>
      <c r="S235" s="168">
        <v>3.0999999999999999E-3</v>
      </c>
      <c r="T235" s="169">
        <f>S235*H235</f>
        <v>9.2999999999999992E-3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186</v>
      </c>
      <c r="AT235" s="170" t="s">
        <v>137</v>
      </c>
      <c r="AU235" s="170" t="s">
        <v>141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141</v>
      </c>
      <c r="BK235" s="171">
        <f>ROUND(I235*H235,2)</f>
        <v>0</v>
      </c>
      <c r="BL235" s="17" t="s">
        <v>186</v>
      </c>
      <c r="BM235" s="170" t="s">
        <v>327</v>
      </c>
    </row>
    <row r="236" spans="1:65" s="15" customFormat="1" x14ac:dyDescent="0.2">
      <c r="B236" s="189"/>
      <c r="D236" s="173" t="s">
        <v>143</v>
      </c>
      <c r="E236" s="190" t="s">
        <v>1</v>
      </c>
      <c r="F236" s="191" t="s">
        <v>328</v>
      </c>
      <c r="H236" s="190" t="s">
        <v>1</v>
      </c>
      <c r="I236" s="192"/>
      <c r="L236" s="189"/>
      <c r="M236" s="193"/>
      <c r="N236" s="194"/>
      <c r="O236" s="194"/>
      <c r="P236" s="194"/>
      <c r="Q236" s="194"/>
      <c r="R236" s="194"/>
      <c r="S236" s="194"/>
      <c r="T236" s="195"/>
      <c r="AT236" s="190" t="s">
        <v>143</v>
      </c>
      <c r="AU236" s="190" t="s">
        <v>141</v>
      </c>
      <c r="AV236" s="15" t="s">
        <v>84</v>
      </c>
      <c r="AW236" s="15" t="s">
        <v>33</v>
      </c>
      <c r="AX236" s="15" t="s">
        <v>76</v>
      </c>
      <c r="AY236" s="190" t="s">
        <v>134</v>
      </c>
    </row>
    <row r="237" spans="1:65" s="13" customFormat="1" x14ac:dyDescent="0.2">
      <c r="B237" s="172"/>
      <c r="D237" s="173" t="s">
        <v>143</v>
      </c>
      <c r="E237" s="174" t="s">
        <v>1</v>
      </c>
      <c r="F237" s="175" t="s">
        <v>135</v>
      </c>
      <c r="H237" s="176">
        <v>3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143</v>
      </c>
      <c r="AU237" s="174" t="s">
        <v>141</v>
      </c>
      <c r="AV237" s="13" t="s">
        <v>141</v>
      </c>
      <c r="AW237" s="13" t="s">
        <v>33</v>
      </c>
      <c r="AX237" s="13" t="s">
        <v>84</v>
      </c>
      <c r="AY237" s="174" t="s">
        <v>134</v>
      </c>
    </row>
    <row r="238" spans="1:65" s="2" customFormat="1" ht="16.5" customHeight="1" x14ac:dyDescent="0.2">
      <c r="A238" s="32"/>
      <c r="B238" s="157"/>
      <c r="C238" s="158" t="s">
        <v>329</v>
      </c>
      <c r="D238" s="158" t="s">
        <v>137</v>
      </c>
      <c r="E238" s="159" t="s">
        <v>330</v>
      </c>
      <c r="F238" s="160" t="s">
        <v>331</v>
      </c>
      <c r="G238" s="161" t="s">
        <v>282</v>
      </c>
      <c r="H238" s="162">
        <v>11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186</v>
      </c>
      <c r="AT238" s="170" t="s">
        <v>137</v>
      </c>
      <c r="AU238" s="170" t="s">
        <v>141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141</v>
      </c>
      <c r="BK238" s="171">
        <f>ROUND(I238*H238,2)</f>
        <v>0</v>
      </c>
      <c r="BL238" s="17" t="s">
        <v>186</v>
      </c>
      <c r="BM238" s="170" t="s">
        <v>332</v>
      </c>
    </row>
    <row r="239" spans="1:65" s="2" customFormat="1" ht="21.75" customHeight="1" x14ac:dyDescent="0.2">
      <c r="A239" s="32"/>
      <c r="B239" s="157"/>
      <c r="C239" s="158" t="s">
        <v>333</v>
      </c>
      <c r="D239" s="158" t="s">
        <v>137</v>
      </c>
      <c r="E239" s="159" t="s">
        <v>334</v>
      </c>
      <c r="F239" s="160" t="s">
        <v>335</v>
      </c>
      <c r="G239" s="161" t="s">
        <v>219</v>
      </c>
      <c r="H239" s="162">
        <v>8.0000000000000002E-3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186</v>
      </c>
      <c r="AT239" s="170" t="s">
        <v>137</v>
      </c>
      <c r="AU239" s="170" t="s">
        <v>141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141</v>
      </c>
      <c r="BK239" s="171">
        <f>ROUND(I239*H239,2)</f>
        <v>0</v>
      </c>
      <c r="BL239" s="17" t="s">
        <v>186</v>
      </c>
      <c r="BM239" s="170" t="s">
        <v>336</v>
      </c>
    </row>
    <row r="240" spans="1:65" s="2" customFormat="1" ht="21.75" customHeight="1" x14ac:dyDescent="0.2">
      <c r="A240" s="32"/>
      <c r="B240" s="157"/>
      <c r="C240" s="158" t="s">
        <v>337</v>
      </c>
      <c r="D240" s="158" t="s">
        <v>137</v>
      </c>
      <c r="E240" s="159" t="s">
        <v>338</v>
      </c>
      <c r="F240" s="160" t="s">
        <v>339</v>
      </c>
      <c r="G240" s="161" t="s">
        <v>219</v>
      </c>
      <c r="H240" s="162">
        <v>8.0000000000000002E-3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186</v>
      </c>
      <c r="AT240" s="170" t="s">
        <v>137</v>
      </c>
      <c r="AU240" s="170" t="s">
        <v>141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141</v>
      </c>
      <c r="BK240" s="171">
        <f>ROUND(I240*H240,2)</f>
        <v>0</v>
      </c>
      <c r="BL240" s="17" t="s">
        <v>186</v>
      </c>
      <c r="BM240" s="170" t="s">
        <v>340</v>
      </c>
    </row>
    <row r="241" spans="1:65" s="12" customFormat="1" ht="22.9" customHeight="1" x14ac:dyDescent="0.2">
      <c r="B241" s="144"/>
      <c r="D241" s="145" t="s">
        <v>75</v>
      </c>
      <c r="E241" s="155" t="s">
        <v>341</v>
      </c>
      <c r="F241" s="155" t="s">
        <v>342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SUM(P242:P252)</f>
        <v>0</v>
      </c>
      <c r="Q241" s="150"/>
      <c r="R241" s="151">
        <f>SUM(R242:R252)</f>
        <v>2.018E-2</v>
      </c>
      <c r="S241" s="150"/>
      <c r="T241" s="152">
        <f>SUM(T242:T252)</f>
        <v>2.7999999999999995E-3</v>
      </c>
      <c r="AR241" s="145" t="s">
        <v>141</v>
      </c>
      <c r="AT241" s="153" t="s">
        <v>75</v>
      </c>
      <c r="AU241" s="153" t="s">
        <v>84</v>
      </c>
      <c r="AY241" s="145" t="s">
        <v>134</v>
      </c>
      <c r="BK241" s="154">
        <f>SUM(BK242:BK252)</f>
        <v>0</v>
      </c>
    </row>
    <row r="242" spans="1:65" s="2" customFormat="1" ht="16.5" customHeight="1" x14ac:dyDescent="0.2">
      <c r="A242" s="32"/>
      <c r="B242" s="157"/>
      <c r="C242" s="158" t="s">
        <v>343</v>
      </c>
      <c r="D242" s="158" t="s">
        <v>137</v>
      </c>
      <c r="E242" s="159" t="s">
        <v>344</v>
      </c>
      <c r="F242" s="160" t="s">
        <v>345</v>
      </c>
      <c r="G242" s="161" t="s">
        <v>282</v>
      </c>
      <c r="H242" s="162">
        <v>10</v>
      </c>
      <c r="I242" s="163"/>
      <c r="J242" s="164">
        <f t="shared" ref="J242:J252" si="1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52" si="11">O242*H242</f>
        <v>0</v>
      </c>
      <c r="Q242" s="168">
        <v>0</v>
      </c>
      <c r="R242" s="168">
        <f t="shared" ref="R242:R252" si="12">Q242*H242</f>
        <v>0</v>
      </c>
      <c r="S242" s="168">
        <v>2.7999999999999998E-4</v>
      </c>
      <c r="T242" s="169">
        <f t="shared" ref="T242:T252" si="13">S242*H242</f>
        <v>2.7999999999999995E-3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186</v>
      </c>
      <c r="AT242" s="170" t="s">
        <v>137</v>
      </c>
      <c r="AU242" s="170" t="s">
        <v>141</v>
      </c>
      <c r="AY242" s="17" t="s">
        <v>134</v>
      </c>
      <c r="BE242" s="171">
        <f t="shared" ref="BE242:BE252" si="14">IF(N242="základní",J242,0)</f>
        <v>0</v>
      </c>
      <c r="BF242" s="171">
        <f t="shared" ref="BF242:BF252" si="15">IF(N242="snížená",J242,0)</f>
        <v>0</v>
      </c>
      <c r="BG242" s="171">
        <f t="shared" ref="BG242:BG252" si="16">IF(N242="zákl. přenesená",J242,0)</f>
        <v>0</v>
      </c>
      <c r="BH242" s="171">
        <f t="shared" ref="BH242:BH252" si="17">IF(N242="sníž. přenesená",J242,0)</f>
        <v>0</v>
      </c>
      <c r="BI242" s="171">
        <f t="shared" ref="BI242:BI252" si="18">IF(N242="nulová",J242,0)</f>
        <v>0</v>
      </c>
      <c r="BJ242" s="17" t="s">
        <v>141</v>
      </c>
      <c r="BK242" s="171">
        <f t="shared" ref="BK242:BK252" si="19">ROUND(I242*H242,2)</f>
        <v>0</v>
      </c>
      <c r="BL242" s="17" t="s">
        <v>186</v>
      </c>
      <c r="BM242" s="170" t="s">
        <v>346</v>
      </c>
    </row>
    <row r="243" spans="1:65" s="2" customFormat="1" ht="21.75" customHeight="1" x14ac:dyDescent="0.2">
      <c r="A243" s="32"/>
      <c r="B243" s="157"/>
      <c r="C243" s="158" t="s">
        <v>347</v>
      </c>
      <c r="D243" s="158" t="s">
        <v>137</v>
      </c>
      <c r="E243" s="159" t="s">
        <v>348</v>
      </c>
      <c r="F243" s="160" t="s">
        <v>349</v>
      </c>
      <c r="G243" s="161" t="s">
        <v>282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4.2000000000000002E-4</v>
      </c>
      <c r="R243" s="168">
        <f t="shared" si="12"/>
        <v>8.4000000000000012E-3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186</v>
      </c>
      <c r="AT243" s="170" t="s">
        <v>137</v>
      </c>
      <c r="AU243" s="170" t="s">
        <v>141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141</v>
      </c>
      <c r="BK243" s="171">
        <f t="shared" si="19"/>
        <v>0</v>
      </c>
      <c r="BL243" s="17" t="s">
        <v>186</v>
      </c>
      <c r="BM243" s="170" t="s">
        <v>350</v>
      </c>
    </row>
    <row r="244" spans="1:65" s="2" customFormat="1" ht="21.75" customHeight="1" x14ac:dyDescent="0.2">
      <c r="A244" s="32"/>
      <c r="B244" s="157"/>
      <c r="C244" s="196" t="s">
        <v>351</v>
      </c>
      <c r="D244" s="196" t="s">
        <v>179</v>
      </c>
      <c r="E244" s="197" t="s">
        <v>352</v>
      </c>
      <c r="F244" s="198" t="s">
        <v>353</v>
      </c>
      <c r="G244" s="199" t="s">
        <v>282</v>
      </c>
      <c r="H244" s="200">
        <v>7</v>
      </c>
      <c r="I244" s="201"/>
      <c r="J244" s="202">
        <f t="shared" si="10"/>
        <v>0</v>
      </c>
      <c r="K244" s="203"/>
      <c r="L244" s="204"/>
      <c r="M244" s="205" t="s">
        <v>1</v>
      </c>
      <c r="N244" s="206" t="s">
        <v>42</v>
      </c>
      <c r="O244" s="58"/>
      <c r="P244" s="168">
        <f t="shared" si="11"/>
        <v>0</v>
      </c>
      <c r="Q244" s="168">
        <v>1.1E-4</v>
      </c>
      <c r="R244" s="168">
        <f t="shared" si="12"/>
        <v>7.7000000000000007E-4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272</v>
      </c>
      <c r="AT244" s="170" t="s">
        <v>179</v>
      </c>
      <c r="AU244" s="170" t="s">
        <v>141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141</v>
      </c>
      <c r="BK244" s="171">
        <f t="shared" si="19"/>
        <v>0</v>
      </c>
      <c r="BL244" s="17" t="s">
        <v>186</v>
      </c>
      <c r="BM244" s="170" t="s">
        <v>354</v>
      </c>
    </row>
    <row r="245" spans="1:65" s="2" customFormat="1" ht="21.75" customHeight="1" x14ac:dyDescent="0.2">
      <c r="A245" s="32"/>
      <c r="B245" s="157"/>
      <c r="C245" s="196" t="s">
        <v>355</v>
      </c>
      <c r="D245" s="196" t="s">
        <v>179</v>
      </c>
      <c r="E245" s="197" t="s">
        <v>356</v>
      </c>
      <c r="F245" s="198" t="s">
        <v>357</v>
      </c>
      <c r="G245" s="199" t="s">
        <v>282</v>
      </c>
      <c r="H245" s="200">
        <v>7</v>
      </c>
      <c r="I245" s="201"/>
      <c r="J245" s="202">
        <f t="shared" si="10"/>
        <v>0</v>
      </c>
      <c r="K245" s="203"/>
      <c r="L245" s="204"/>
      <c r="M245" s="205" t="s">
        <v>1</v>
      </c>
      <c r="N245" s="206" t="s">
        <v>42</v>
      </c>
      <c r="O245" s="58"/>
      <c r="P245" s="168">
        <f t="shared" si="11"/>
        <v>0</v>
      </c>
      <c r="Q245" s="168">
        <v>1.7000000000000001E-4</v>
      </c>
      <c r="R245" s="168">
        <f t="shared" si="12"/>
        <v>1.1900000000000001E-3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272</v>
      </c>
      <c r="AT245" s="170" t="s">
        <v>179</v>
      </c>
      <c r="AU245" s="170" t="s">
        <v>141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141</v>
      </c>
      <c r="BK245" s="171">
        <f t="shared" si="19"/>
        <v>0</v>
      </c>
      <c r="BL245" s="17" t="s">
        <v>186</v>
      </c>
      <c r="BM245" s="170" t="s">
        <v>358</v>
      </c>
    </row>
    <row r="246" spans="1:65" s="2" customFormat="1" ht="21.75" customHeight="1" x14ac:dyDescent="0.2">
      <c r="A246" s="32"/>
      <c r="B246" s="157"/>
      <c r="C246" s="196" t="s">
        <v>359</v>
      </c>
      <c r="D246" s="196" t="s">
        <v>179</v>
      </c>
      <c r="E246" s="197" t="s">
        <v>360</v>
      </c>
      <c r="F246" s="198" t="s">
        <v>361</v>
      </c>
      <c r="G246" s="199" t="s">
        <v>282</v>
      </c>
      <c r="H246" s="200">
        <v>6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2.7E-4</v>
      </c>
      <c r="R246" s="168">
        <f t="shared" si="12"/>
        <v>1.6199999999999999E-3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272</v>
      </c>
      <c r="AT246" s="170" t="s">
        <v>179</v>
      </c>
      <c r="AU246" s="170" t="s">
        <v>141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141</v>
      </c>
      <c r="BK246" s="171">
        <f t="shared" si="19"/>
        <v>0</v>
      </c>
      <c r="BL246" s="17" t="s">
        <v>186</v>
      </c>
      <c r="BM246" s="170" t="s">
        <v>362</v>
      </c>
    </row>
    <row r="247" spans="1:65" s="2" customFormat="1" ht="21.75" customHeight="1" x14ac:dyDescent="0.2">
      <c r="A247" s="32"/>
      <c r="B247" s="157"/>
      <c r="C247" s="158" t="s">
        <v>167</v>
      </c>
      <c r="D247" s="158" t="s">
        <v>137</v>
      </c>
      <c r="E247" s="159" t="s">
        <v>363</v>
      </c>
      <c r="F247" s="160" t="s">
        <v>364</v>
      </c>
      <c r="G247" s="161" t="s">
        <v>365</v>
      </c>
      <c r="H247" s="162">
        <v>1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186</v>
      </c>
      <c r="AT247" s="170" t="s">
        <v>137</v>
      </c>
      <c r="AU247" s="170" t="s">
        <v>141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141</v>
      </c>
      <c r="BK247" s="171">
        <f t="shared" si="19"/>
        <v>0</v>
      </c>
      <c r="BL247" s="17" t="s">
        <v>186</v>
      </c>
      <c r="BM247" s="170" t="s">
        <v>366</v>
      </c>
    </row>
    <row r="248" spans="1:65" s="2" customFormat="1" ht="21.75" customHeight="1" x14ac:dyDescent="0.2">
      <c r="A248" s="32"/>
      <c r="B248" s="157"/>
      <c r="C248" s="158" t="s">
        <v>367</v>
      </c>
      <c r="D248" s="158" t="s">
        <v>137</v>
      </c>
      <c r="E248" s="159" t="s">
        <v>368</v>
      </c>
      <c r="F248" s="160" t="s">
        <v>369</v>
      </c>
      <c r="G248" s="161" t="s">
        <v>365</v>
      </c>
      <c r="H248" s="162">
        <v>1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186</v>
      </c>
      <c r="AT248" s="170" t="s">
        <v>137</v>
      </c>
      <c r="AU248" s="170" t="s">
        <v>141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141</v>
      </c>
      <c r="BK248" s="171">
        <f t="shared" si="19"/>
        <v>0</v>
      </c>
      <c r="BL248" s="17" t="s">
        <v>186</v>
      </c>
      <c r="BM248" s="170" t="s">
        <v>370</v>
      </c>
    </row>
    <row r="249" spans="1:65" s="2" customFormat="1" ht="21.75" customHeight="1" x14ac:dyDescent="0.2">
      <c r="A249" s="32"/>
      <c r="B249" s="157"/>
      <c r="C249" s="158" t="s">
        <v>371</v>
      </c>
      <c r="D249" s="158" t="s">
        <v>137</v>
      </c>
      <c r="E249" s="159" t="s">
        <v>372</v>
      </c>
      <c r="F249" s="160" t="s">
        <v>373</v>
      </c>
      <c r="G249" s="161" t="s">
        <v>282</v>
      </c>
      <c r="H249" s="162">
        <v>20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4.0000000000000002E-4</v>
      </c>
      <c r="R249" s="168">
        <f t="shared" si="12"/>
        <v>8.0000000000000002E-3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186</v>
      </c>
      <c r="AT249" s="170" t="s">
        <v>137</v>
      </c>
      <c r="AU249" s="170" t="s">
        <v>141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141</v>
      </c>
      <c r="BK249" s="171">
        <f t="shared" si="19"/>
        <v>0</v>
      </c>
      <c r="BL249" s="17" t="s">
        <v>186</v>
      </c>
      <c r="BM249" s="170" t="s">
        <v>374</v>
      </c>
    </row>
    <row r="250" spans="1:65" s="2" customFormat="1" ht="16.5" customHeight="1" x14ac:dyDescent="0.2">
      <c r="A250" s="32"/>
      <c r="B250" s="157"/>
      <c r="C250" s="158" t="s">
        <v>375</v>
      </c>
      <c r="D250" s="158" t="s">
        <v>137</v>
      </c>
      <c r="E250" s="159" t="s">
        <v>376</v>
      </c>
      <c r="F250" s="160" t="s">
        <v>377</v>
      </c>
      <c r="G250" s="161" t="s">
        <v>282</v>
      </c>
      <c r="H250" s="162">
        <v>20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1.0000000000000001E-5</v>
      </c>
      <c r="R250" s="168">
        <f t="shared" si="12"/>
        <v>2.0000000000000001E-4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186</v>
      </c>
      <c r="AT250" s="170" t="s">
        <v>137</v>
      </c>
      <c r="AU250" s="170" t="s">
        <v>141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141</v>
      </c>
      <c r="BK250" s="171">
        <f t="shared" si="19"/>
        <v>0</v>
      </c>
      <c r="BL250" s="17" t="s">
        <v>186</v>
      </c>
      <c r="BM250" s="170" t="s">
        <v>378</v>
      </c>
    </row>
    <row r="251" spans="1:65" s="2" customFormat="1" ht="21.75" customHeight="1" x14ac:dyDescent="0.2">
      <c r="A251" s="32"/>
      <c r="B251" s="157"/>
      <c r="C251" s="158" t="s">
        <v>379</v>
      </c>
      <c r="D251" s="158" t="s">
        <v>137</v>
      </c>
      <c r="E251" s="159" t="s">
        <v>380</v>
      </c>
      <c r="F251" s="160" t="s">
        <v>381</v>
      </c>
      <c r="G251" s="161" t="s">
        <v>219</v>
      </c>
      <c r="H251" s="162">
        <v>0.02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186</v>
      </c>
      <c r="AT251" s="170" t="s">
        <v>137</v>
      </c>
      <c r="AU251" s="170" t="s">
        <v>141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141</v>
      </c>
      <c r="BK251" s="171">
        <f t="shared" si="19"/>
        <v>0</v>
      </c>
      <c r="BL251" s="17" t="s">
        <v>186</v>
      </c>
      <c r="BM251" s="170" t="s">
        <v>382</v>
      </c>
    </row>
    <row r="252" spans="1:65" s="2" customFormat="1" ht="21.75" customHeight="1" x14ac:dyDescent="0.2">
      <c r="A252" s="32"/>
      <c r="B252" s="157"/>
      <c r="C252" s="158" t="s">
        <v>383</v>
      </c>
      <c r="D252" s="158" t="s">
        <v>137</v>
      </c>
      <c r="E252" s="159" t="s">
        <v>384</v>
      </c>
      <c r="F252" s="160" t="s">
        <v>385</v>
      </c>
      <c r="G252" s="161" t="s">
        <v>219</v>
      </c>
      <c r="H252" s="162">
        <v>0.02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186</v>
      </c>
      <c r="AT252" s="170" t="s">
        <v>137</v>
      </c>
      <c r="AU252" s="170" t="s">
        <v>141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141</v>
      </c>
      <c r="BK252" s="171">
        <f t="shared" si="19"/>
        <v>0</v>
      </c>
      <c r="BL252" s="17" t="s">
        <v>186</v>
      </c>
      <c r="BM252" s="170" t="s">
        <v>386</v>
      </c>
    </row>
    <row r="253" spans="1:65" s="12" customFormat="1" ht="22.9" customHeight="1" x14ac:dyDescent="0.2">
      <c r="B253" s="144"/>
      <c r="D253" s="145" t="s">
        <v>75</v>
      </c>
      <c r="E253" s="155" t="s">
        <v>387</v>
      </c>
      <c r="F253" s="155" t="s">
        <v>388</v>
      </c>
      <c r="I253" s="147"/>
      <c r="J253" s="156">
        <f>BK253</f>
        <v>0</v>
      </c>
      <c r="L253" s="144"/>
      <c r="M253" s="149"/>
      <c r="N253" s="150"/>
      <c r="O253" s="150"/>
      <c r="P253" s="151">
        <f>SUM(P254:P264)</f>
        <v>0</v>
      </c>
      <c r="Q253" s="150"/>
      <c r="R253" s="151">
        <f>SUM(R254:R264)</f>
        <v>3.1499999999999996E-3</v>
      </c>
      <c r="S253" s="150"/>
      <c r="T253" s="152">
        <f>SUM(T254:T264)</f>
        <v>6.45E-3</v>
      </c>
      <c r="AR253" s="145" t="s">
        <v>141</v>
      </c>
      <c r="AT253" s="153" t="s">
        <v>75</v>
      </c>
      <c r="AU253" s="153" t="s">
        <v>84</v>
      </c>
      <c r="AY253" s="145" t="s">
        <v>134</v>
      </c>
      <c r="BK253" s="154">
        <f>SUM(BK254:BK264)</f>
        <v>0</v>
      </c>
    </row>
    <row r="254" spans="1:65" s="2" customFormat="1" ht="21.75" customHeight="1" x14ac:dyDescent="0.2">
      <c r="A254" s="32"/>
      <c r="B254" s="157"/>
      <c r="C254" s="158" t="s">
        <v>389</v>
      </c>
      <c r="D254" s="158" t="s">
        <v>137</v>
      </c>
      <c r="E254" s="159" t="s">
        <v>390</v>
      </c>
      <c r="F254" s="160" t="s">
        <v>391</v>
      </c>
      <c r="G254" s="161" t="s">
        <v>282</v>
      </c>
      <c r="H254" s="162">
        <v>3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1.1E-4</v>
      </c>
      <c r="R254" s="168">
        <f>Q254*H254</f>
        <v>3.3E-4</v>
      </c>
      <c r="S254" s="168">
        <v>2.15E-3</v>
      </c>
      <c r="T254" s="169">
        <f>S254*H254</f>
        <v>6.45E-3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186</v>
      </c>
      <c r="AT254" s="170" t="s">
        <v>137</v>
      </c>
      <c r="AU254" s="170" t="s">
        <v>141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141</v>
      </c>
      <c r="BK254" s="171">
        <f>ROUND(I254*H254,2)</f>
        <v>0</v>
      </c>
      <c r="BL254" s="17" t="s">
        <v>186</v>
      </c>
      <c r="BM254" s="170" t="s">
        <v>392</v>
      </c>
    </row>
    <row r="255" spans="1:65" s="2" customFormat="1" ht="21.75" customHeight="1" x14ac:dyDescent="0.2">
      <c r="A255" s="32"/>
      <c r="B255" s="157"/>
      <c r="C255" s="158" t="s">
        <v>393</v>
      </c>
      <c r="D255" s="158" t="s">
        <v>137</v>
      </c>
      <c r="E255" s="159" t="s">
        <v>394</v>
      </c>
      <c r="F255" s="160" t="s">
        <v>395</v>
      </c>
      <c r="G255" s="161" t="s">
        <v>282</v>
      </c>
      <c r="H255" s="162">
        <v>1</v>
      </c>
      <c r="I255" s="163"/>
      <c r="J255" s="164">
        <f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>O255*H255</f>
        <v>0</v>
      </c>
      <c r="Q255" s="168">
        <v>5.9999999999999995E-4</v>
      </c>
      <c r="R255" s="168">
        <f>Q255*H255</f>
        <v>5.9999999999999995E-4</v>
      </c>
      <c r="S255" s="168">
        <v>0</v>
      </c>
      <c r="T255" s="16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186</v>
      </c>
      <c r="AT255" s="170" t="s">
        <v>137</v>
      </c>
      <c r="AU255" s="170" t="s">
        <v>141</v>
      </c>
      <c r="AY255" s="17" t="s">
        <v>134</v>
      </c>
      <c r="BE255" s="171">
        <f>IF(N255="základní",J255,0)</f>
        <v>0</v>
      </c>
      <c r="BF255" s="171">
        <f>IF(N255="snížená",J255,0)</f>
        <v>0</v>
      </c>
      <c r="BG255" s="171">
        <f>IF(N255="zákl. přenesená",J255,0)</f>
        <v>0</v>
      </c>
      <c r="BH255" s="171">
        <f>IF(N255="sníž. přenesená",J255,0)</f>
        <v>0</v>
      </c>
      <c r="BI255" s="171">
        <f>IF(N255="nulová",J255,0)</f>
        <v>0</v>
      </c>
      <c r="BJ255" s="17" t="s">
        <v>141</v>
      </c>
      <c r="BK255" s="171">
        <f>ROUND(I255*H255,2)</f>
        <v>0</v>
      </c>
      <c r="BL255" s="17" t="s">
        <v>186</v>
      </c>
      <c r="BM255" s="170" t="s">
        <v>396</v>
      </c>
    </row>
    <row r="256" spans="1:65" s="15" customFormat="1" x14ac:dyDescent="0.2">
      <c r="B256" s="189"/>
      <c r="D256" s="173" t="s">
        <v>143</v>
      </c>
      <c r="E256" s="190" t="s">
        <v>1</v>
      </c>
      <c r="F256" s="191" t="s">
        <v>397</v>
      </c>
      <c r="H256" s="190" t="s">
        <v>1</v>
      </c>
      <c r="I256" s="192"/>
      <c r="L256" s="189"/>
      <c r="M256" s="193"/>
      <c r="N256" s="194"/>
      <c r="O256" s="194"/>
      <c r="P256" s="194"/>
      <c r="Q256" s="194"/>
      <c r="R256" s="194"/>
      <c r="S256" s="194"/>
      <c r="T256" s="195"/>
      <c r="AT256" s="190" t="s">
        <v>143</v>
      </c>
      <c r="AU256" s="190" t="s">
        <v>141</v>
      </c>
      <c r="AV256" s="15" t="s">
        <v>84</v>
      </c>
      <c r="AW256" s="15" t="s">
        <v>33</v>
      </c>
      <c r="AX256" s="15" t="s">
        <v>76</v>
      </c>
      <c r="AY256" s="190" t="s">
        <v>134</v>
      </c>
    </row>
    <row r="257" spans="1:65" s="13" customFormat="1" x14ac:dyDescent="0.2">
      <c r="B257" s="172"/>
      <c r="D257" s="173" t="s">
        <v>143</v>
      </c>
      <c r="E257" s="174" t="s">
        <v>1</v>
      </c>
      <c r="F257" s="175" t="s">
        <v>84</v>
      </c>
      <c r="H257" s="176">
        <v>1</v>
      </c>
      <c r="I257" s="177"/>
      <c r="L257" s="172"/>
      <c r="M257" s="178"/>
      <c r="N257" s="179"/>
      <c r="O257" s="179"/>
      <c r="P257" s="179"/>
      <c r="Q257" s="179"/>
      <c r="R257" s="179"/>
      <c r="S257" s="179"/>
      <c r="T257" s="180"/>
      <c r="AT257" s="174" t="s">
        <v>143</v>
      </c>
      <c r="AU257" s="174" t="s">
        <v>141</v>
      </c>
      <c r="AV257" s="13" t="s">
        <v>141</v>
      </c>
      <c r="AW257" s="13" t="s">
        <v>33</v>
      </c>
      <c r="AX257" s="13" t="s">
        <v>84</v>
      </c>
      <c r="AY257" s="174" t="s">
        <v>134</v>
      </c>
    </row>
    <row r="258" spans="1:65" s="2" customFormat="1" ht="21.75" customHeight="1" x14ac:dyDescent="0.2">
      <c r="A258" s="32"/>
      <c r="B258" s="157"/>
      <c r="C258" s="158" t="s">
        <v>398</v>
      </c>
      <c r="D258" s="158" t="s">
        <v>137</v>
      </c>
      <c r="E258" s="159" t="s">
        <v>399</v>
      </c>
      <c r="F258" s="160" t="s">
        <v>400</v>
      </c>
      <c r="G258" s="161" t="s">
        <v>282</v>
      </c>
      <c r="H258" s="162">
        <v>3</v>
      </c>
      <c r="I258" s="163"/>
      <c r="J258" s="164">
        <f t="shared" ref="J258:J264" si="20">ROUND(I258*H258,2)</f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ref="P258:P264" si="21">O258*H258</f>
        <v>0</v>
      </c>
      <c r="Q258" s="168">
        <v>5.4000000000000001E-4</v>
      </c>
      <c r="R258" s="168">
        <f t="shared" ref="R258:R264" si="22">Q258*H258</f>
        <v>1.6199999999999999E-3</v>
      </c>
      <c r="S258" s="168">
        <v>0</v>
      </c>
      <c r="T258" s="169">
        <f t="shared" ref="T258:T264" si="23"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186</v>
      </c>
      <c r="AT258" s="170" t="s">
        <v>137</v>
      </c>
      <c r="AU258" s="170" t="s">
        <v>141</v>
      </c>
      <c r="AY258" s="17" t="s">
        <v>134</v>
      </c>
      <c r="BE258" s="171">
        <f t="shared" ref="BE258:BE264" si="24">IF(N258="základní",J258,0)</f>
        <v>0</v>
      </c>
      <c r="BF258" s="171">
        <f t="shared" ref="BF258:BF264" si="25">IF(N258="snížená",J258,0)</f>
        <v>0</v>
      </c>
      <c r="BG258" s="171">
        <f t="shared" ref="BG258:BG264" si="26">IF(N258="zákl. přenesená",J258,0)</f>
        <v>0</v>
      </c>
      <c r="BH258" s="171">
        <f t="shared" ref="BH258:BH264" si="27">IF(N258="sníž. přenesená",J258,0)</f>
        <v>0</v>
      </c>
      <c r="BI258" s="171">
        <f t="shared" ref="BI258:BI264" si="28">IF(N258="nulová",J258,0)</f>
        <v>0</v>
      </c>
      <c r="BJ258" s="17" t="s">
        <v>141</v>
      </c>
      <c r="BK258" s="171">
        <f t="shared" ref="BK258:BK264" si="29">ROUND(I258*H258,2)</f>
        <v>0</v>
      </c>
      <c r="BL258" s="17" t="s">
        <v>186</v>
      </c>
      <c r="BM258" s="170" t="s">
        <v>401</v>
      </c>
    </row>
    <row r="259" spans="1:65" s="2" customFormat="1" ht="21.75" customHeight="1" x14ac:dyDescent="0.2">
      <c r="A259" s="32"/>
      <c r="B259" s="157"/>
      <c r="C259" s="158" t="s">
        <v>402</v>
      </c>
      <c r="D259" s="158" t="s">
        <v>137</v>
      </c>
      <c r="E259" s="159" t="s">
        <v>403</v>
      </c>
      <c r="F259" s="160" t="s">
        <v>404</v>
      </c>
      <c r="G259" s="161" t="s">
        <v>365</v>
      </c>
      <c r="H259" s="162">
        <v>1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5.9999999999999995E-4</v>
      </c>
      <c r="R259" s="168">
        <f t="shared" si="22"/>
        <v>5.9999999999999995E-4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186</v>
      </c>
      <c r="AT259" s="170" t="s">
        <v>137</v>
      </c>
      <c r="AU259" s="170" t="s">
        <v>141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141</v>
      </c>
      <c r="BK259" s="171">
        <f t="shared" si="29"/>
        <v>0</v>
      </c>
      <c r="BL259" s="17" t="s">
        <v>186</v>
      </c>
      <c r="BM259" s="170" t="s">
        <v>405</v>
      </c>
    </row>
    <row r="260" spans="1:65" s="2" customFormat="1" ht="16.5" customHeight="1" x14ac:dyDescent="0.2">
      <c r="A260" s="32"/>
      <c r="B260" s="157"/>
      <c r="C260" s="158" t="s">
        <v>406</v>
      </c>
      <c r="D260" s="158" t="s">
        <v>137</v>
      </c>
      <c r="E260" s="159" t="s">
        <v>407</v>
      </c>
      <c r="F260" s="160" t="s">
        <v>408</v>
      </c>
      <c r="G260" s="161" t="s">
        <v>176</v>
      </c>
      <c r="H260" s="162">
        <v>2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186</v>
      </c>
      <c r="AT260" s="170" t="s">
        <v>137</v>
      </c>
      <c r="AU260" s="170" t="s">
        <v>141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141</v>
      </c>
      <c r="BK260" s="171">
        <f t="shared" si="29"/>
        <v>0</v>
      </c>
      <c r="BL260" s="17" t="s">
        <v>186</v>
      </c>
      <c r="BM260" s="170" t="s">
        <v>409</v>
      </c>
    </row>
    <row r="261" spans="1:65" s="2" customFormat="1" ht="16.5" customHeight="1" x14ac:dyDescent="0.2">
      <c r="A261" s="32"/>
      <c r="B261" s="157"/>
      <c r="C261" s="158" t="s">
        <v>410</v>
      </c>
      <c r="D261" s="158" t="s">
        <v>137</v>
      </c>
      <c r="E261" s="159" t="s">
        <v>411</v>
      </c>
      <c r="F261" s="160" t="s">
        <v>412</v>
      </c>
      <c r="G261" s="161" t="s">
        <v>282</v>
      </c>
      <c r="H261" s="162">
        <v>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186</v>
      </c>
      <c r="AT261" s="170" t="s">
        <v>137</v>
      </c>
      <c r="AU261" s="170" t="s">
        <v>141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141</v>
      </c>
      <c r="BK261" s="171">
        <f t="shared" si="29"/>
        <v>0</v>
      </c>
      <c r="BL261" s="17" t="s">
        <v>186</v>
      </c>
      <c r="BM261" s="170" t="s">
        <v>413</v>
      </c>
    </row>
    <row r="262" spans="1:65" s="2" customFormat="1" ht="16.5" customHeight="1" x14ac:dyDescent="0.2">
      <c r="A262" s="32"/>
      <c r="B262" s="157"/>
      <c r="C262" s="158" t="s">
        <v>414</v>
      </c>
      <c r="D262" s="158" t="s">
        <v>137</v>
      </c>
      <c r="E262" s="159" t="s">
        <v>415</v>
      </c>
      <c r="F262" s="160" t="s">
        <v>416</v>
      </c>
      <c r="G262" s="161" t="s">
        <v>176</v>
      </c>
      <c r="H262" s="162">
        <v>1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186</v>
      </c>
      <c r="AT262" s="170" t="s">
        <v>137</v>
      </c>
      <c r="AU262" s="170" t="s">
        <v>141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141</v>
      </c>
      <c r="BK262" s="171">
        <f t="shared" si="29"/>
        <v>0</v>
      </c>
      <c r="BL262" s="17" t="s">
        <v>186</v>
      </c>
      <c r="BM262" s="170" t="s">
        <v>417</v>
      </c>
    </row>
    <row r="263" spans="1:65" s="2" customFormat="1" ht="21.75" customHeight="1" x14ac:dyDescent="0.2">
      <c r="A263" s="32"/>
      <c r="B263" s="157"/>
      <c r="C263" s="158" t="s">
        <v>418</v>
      </c>
      <c r="D263" s="158" t="s">
        <v>137</v>
      </c>
      <c r="E263" s="159" t="s">
        <v>419</v>
      </c>
      <c r="F263" s="160" t="s">
        <v>420</v>
      </c>
      <c r="G263" s="161" t="s">
        <v>219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186</v>
      </c>
      <c r="AT263" s="170" t="s">
        <v>137</v>
      </c>
      <c r="AU263" s="170" t="s">
        <v>141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141</v>
      </c>
      <c r="BK263" s="171">
        <f t="shared" si="29"/>
        <v>0</v>
      </c>
      <c r="BL263" s="17" t="s">
        <v>186</v>
      </c>
      <c r="BM263" s="170" t="s">
        <v>421</v>
      </c>
    </row>
    <row r="264" spans="1:65" s="2" customFormat="1" ht="21.75" customHeight="1" x14ac:dyDescent="0.2">
      <c r="A264" s="32"/>
      <c r="B264" s="157"/>
      <c r="C264" s="158" t="s">
        <v>422</v>
      </c>
      <c r="D264" s="158" t="s">
        <v>137</v>
      </c>
      <c r="E264" s="159" t="s">
        <v>423</v>
      </c>
      <c r="F264" s="160" t="s">
        <v>424</v>
      </c>
      <c r="G264" s="161" t="s">
        <v>219</v>
      </c>
      <c r="H264" s="162">
        <v>3.0000000000000001E-3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186</v>
      </c>
      <c r="AT264" s="170" t="s">
        <v>137</v>
      </c>
      <c r="AU264" s="170" t="s">
        <v>141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141</v>
      </c>
      <c r="BK264" s="171">
        <f t="shared" si="29"/>
        <v>0</v>
      </c>
      <c r="BL264" s="17" t="s">
        <v>186</v>
      </c>
      <c r="BM264" s="170" t="s">
        <v>425</v>
      </c>
    </row>
    <row r="265" spans="1:65" s="12" customFormat="1" ht="22.9" customHeight="1" x14ac:dyDescent="0.2">
      <c r="B265" s="144"/>
      <c r="D265" s="145" t="s">
        <v>75</v>
      </c>
      <c r="E265" s="155" t="s">
        <v>426</v>
      </c>
      <c r="F265" s="155" t="s">
        <v>427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SUM(P266:P283)</f>
        <v>0</v>
      </c>
      <c r="Q265" s="150"/>
      <c r="R265" s="151">
        <f>SUM(R266:R283)</f>
        <v>6.3150000000000012E-2</v>
      </c>
      <c r="S265" s="150"/>
      <c r="T265" s="152">
        <f>SUM(T266:T283)</f>
        <v>7.6190000000000008E-2</v>
      </c>
      <c r="AR265" s="145" t="s">
        <v>141</v>
      </c>
      <c r="AT265" s="153" t="s">
        <v>75</v>
      </c>
      <c r="AU265" s="153" t="s">
        <v>84</v>
      </c>
      <c r="AY265" s="145" t="s">
        <v>134</v>
      </c>
      <c r="BK265" s="154">
        <f>SUM(BK266:BK283)</f>
        <v>0</v>
      </c>
    </row>
    <row r="266" spans="1:65" s="2" customFormat="1" ht="16.5" customHeight="1" x14ac:dyDescent="0.2">
      <c r="A266" s="32"/>
      <c r="B266" s="157"/>
      <c r="C266" s="158" t="s">
        <v>428</v>
      </c>
      <c r="D266" s="158" t="s">
        <v>137</v>
      </c>
      <c r="E266" s="159" t="s">
        <v>429</v>
      </c>
      <c r="F266" s="160" t="s">
        <v>430</v>
      </c>
      <c r="G266" s="161" t="s">
        <v>365</v>
      </c>
      <c r="H266" s="162">
        <v>1</v>
      </c>
      <c r="I266" s="163"/>
      <c r="J266" s="164">
        <f t="shared" ref="J266:J283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3" si="31">O266*H266</f>
        <v>0</v>
      </c>
      <c r="Q266" s="168">
        <v>0</v>
      </c>
      <c r="R266" s="168">
        <f t="shared" ref="R266:R283" si="32">Q266*H266</f>
        <v>0</v>
      </c>
      <c r="S266" s="168">
        <v>1.933E-2</v>
      </c>
      <c r="T266" s="169">
        <f t="shared" ref="T266:T283" si="33">S266*H266</f>
        <v>1.933E-2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186</v>
      </c>
      <c r="AT266" s="170" t="s">
        <v>137</v>
      </c>
      <c r="AU266" s="170" t="s">
        <v>141</v>
      </c>
      <c r="AY266" s="17" t="s">
        <v>134</v>
      </c>
      <c r="BE266" s="171">
        <f t="shared" ref="BE266:BE283" si="34">IF(N266="základní",J266,0)</f>
        <v>0</v>
      </c>
      <c r="BF266" s="171">
        <f t="shared" ref="BF266:BF283" si="35">IF(N266="snížená",J266,0)</f>
        <v>0</v>
      </c>
      <c r="BG266" s="171">
        <f t="shared" ref="BG266:BG283" si="36">IF(N266="zákl. přenesená",J266,0)</f>
        <v>0</v>
      </c>
      <c r="BH266" s="171">
        <f t="shared" ref="BH266:BH283" si="37">IF(N266="sníž. přenesená",J266,0)</f>
        <v>0</v>
      </c>
      <c r="BI266" s="171">
        <f t="shared" ref="BI266:BI283" si="38">IF(N266="nulová",J266,0)</f>
        <v>0</v>
      </c>
      <c r="BJ266" s="17" t="s">
        <v>141</v>
      </c>
      <c r="BK266" s="171">
        <f t="shared" ref="BK266:BK283" si="39">ROUND(I266*H266,2)</f>
        <v>0</v>
      </c>
      <c r="BL266" s="17" t="s">
        <v>186</v>
      </c>
      <c r="BM266" s="170" t="s">
        <v>431</v>
      </c>
    </row>
    <row r="267" spans="1:65" s="2" customFormat="1" ht="21.75" customHeight="1" x14ac:dyDescent="0.2">
      <c r="A267" s="32"/>
      <c r="B267" s="157"/>
      <c r="C267" s="158" t="s">
        <v>432</v>
      </c>
      <c r="D267" s="158" t="s">
        <v>137</v>
      </c>
      <c r="E267" s="159" t="s">
        <v>433</v>
      </c>
      <c r="F267" s="160" t="s">
        <v>434</v>
      </c>
      <c r="G267" s="161" t="s">
        <v>365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1.3820000000000001E-2</v>
      </c>
      <c r="R267" s="168">
        <f t="shared" si="32"/>
        <v>1.3820000000000001E-2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186</v>
      </c>
      <c r="AT267" s="170" t="s">
        <v>137</v>
      </c>
      <c r="AU267" s="170" t="s">
        <v>141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141</v>
      </c>
      <c r="BK267" s="171">
        <f t="shared" si="39"/>
        <v>0</v>
      </c>
      <c r="BL267" s="17" t="s">
        <v>186</v>
      </c>
      <c r="BM267" s="170" t="s">
        <v>435</v>
      </c>
    </row>
    <row r="268" spans="1:65" s="2" customFormat="1" ht="16.5" customHeight="1" x14ac:dyDescent="0.2">
      <c r="A268" s="32"/>
      <c r="B268" s="157"/>
      <c r="C268" s="158" t="s">
        <v>436</v>
      </c>
      <c r="D268" s="158" t="s">
        <v>137</v>
      </c>
      <c r="E268" s="159" t="s">
        <v>437</v>
      </c>
      <c r="F268" s="160" t="s">
        <v>438</v>
      </c>
      <c r="G268" s="161" t="s">
        <v>365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1.9460000000000002E-2</v>
      </c>
      <c r="T268" s="169">
        <f t="shared" si="33"/>
        <v>1.9460000000000002E-2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186</v>
      </c>
      <c r="AT268" s="170" t="s">
        <v>137</v>
      </c>
      <c r="AU268" s="170" t="s">
        <v>141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141</v>
      </c>
      <c r="BK268" s="171">
        <f t="shared" si="39"/>
        <v>0</v>
      </c>
      <c r="BL268" s="17" t="s">
        <v>186</v>
      </c>
      <c r="BM268" s="170" t="s">
        <v>439</v>
      </c>
    </row>
    <row r="269" spans="1:65" s="2" customFormat="1" ht="21.75" customHeight="1" x14ac:dyDescent="0.2">
      <c r="A269" s="32"/>
      <c r="B269" s="157"/>
      <c r="C269" s="158" t="s">
        <v>440</v>
      </c>
      <c r="D269" s="158" t="s">
        <v>137</v>
      </c>
      <c r="E269" s="159" t="s">
        <v>441</v>
      </c>
      <c r="F269" s="160" t="s">
        <v>442</v>
      </c>
      <c r="G269" s="161" t="s">
        <v>365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1.375E-2</v>
      </c>
      <c r="R269" s="168">
        <f t="shared" si="32"/>
        <v>1.375E-2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186</v>
      </c>
      <c r="AT269" s="170" t="s">
        <v>137</v>
      </c>
      <c r="AU269" s="170" t="s">
        <v>141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141</v>
      </c>
      <c r="BK269" s="171">
        <f t="shared" si="39"/>
        <v>0</v>
      </c>
      <c r="BL269" s="17" t="s">
        <v>186</v>
      </c>
      <c r="BM269" s="170" t="s">
        <v>443</v>
      </c>
    </row>
    <row r="270" spans="1:65" s="2" customFormat="1" ht="16.5" customHeight="1" x14ac:dyDescent="0.2">
      <c r="A270" s="32"/>
      <c r="B270" s="157"/>
      <c r="C270" s="158" t="s">
        <v>444</v>
      </c>
      <c r="D270" s="158" t="s">
        <v>137</v>
      </c>
      <c r="E270" s="159" t="s">
        <v>445</v>
      </c>
      <c r="F270" s="160" t="s">
        <v>446</v>
      </c>
      <c r="G270" s="161" t="s">
        <v>365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3.2899999999999999E-2</v>
      </c>
      <c r="T270" s="169">
        <f t="shared" si="33"/>
        <v>3.2899999999999999E-2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186</v>
      </c>
      <c r="AT270" s="170" t="s">
        <v>137</v>
      </c>
      <c r="AU270" s="170" t="s">
        <v>141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141</v>
      </c>
      <c r="BK270" s="171">
        <f t="shared" si="39"/>
        <v>0</v>
      </c>
      <c r="BL270" s="17" t="s">
        <v>186</v>
      </c>
      <c r="BM270" s="170" t="s">
        <v>447</v>
      </c>
    </row>
    <row r="271" spans="1:65" s="2" customFormat="1" ht="21.75" customHeight="1" x14ac:dyDescent="0.2">
      <c r="A271" s="32"/>
      <c r="B271" s="157"/>
      <c r="C271" s="158" t="s">
        <v>448</v>
      </c>
      <c r="D271" s="158" t="s">
        <v>137</v>
      </c>
      <c r="E271" s="159" t="s">
        <v>449</v>
      </c>
      <c r="F271" s="160" t="s">
        <v>450</v>
      </c>
      <c r="G271" s="161" t="s">
        <v>365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1.9990000000000001E-2</v>
      </c>
      <c r="R271" s="168">
        <f t="shared" si="32"/>
        <v>1.9990000000000001E-2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186</v>
      </c>
      <c r="AT271" s="170" t="s">
        <v>137</v>
      </c>
      <c r="AU271" s="170" t="s">
        <v>141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141</v>
      </c>
      <c r="BK271" s="171">
        <f t="shared" si="39"/>
        <v>0</v>
      </c>
      <c r="BL271" s="17" t="s">
        <v>186</v>
      </c>
      <c r="BM271" s="170" t="s">
        <v>451</v>
      </c>
    </row>
    <row r="272" spans="1:65" s="2" customFormat="1" ht="16.5" customHeight="1" x14ac:dyDescent="0.2">
      <c r="A272" s="32"/>
      <c r="B272" s="157"/>
      <c r="C272" s="158" t="s">
        <v>452</v>
      </c>
      <c r="D272" s="158" t="s">
        <v>137</v>
      </c>
      <c r="E272" s="159" t="s">
        <v>453</v>
      </c>
      <c r="F272" s="160" t="s">
        <v>454</v>
      </c>
      <c r="G272" s="161" t="s">
        <v>176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4.8999999999999998E-4</v>
      </c>
      <c r="T272" s="169">
        <f t="shared" si="33"/>
        <v>2.9399999999999999E-3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186</v>
      </c>
      <c r="AT272" s="170" t="s">
        <v>137</v>
      </c>
      <c r="AU272" s="170" t="s">
        <v>141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141</v>
      </c>
      <c r="BK272" s="171">
        <f t="shared" si="39"/>
        <v>0</v>
      </c>
      <c r="BL272" s="17" t="s">
        <v>186</v>
      </c>
      <c r="BM272" s="170" t="s">
        <v>455</v>
      </c>
    </row>
    <row r="273" spans="1:65" s="2" customFormat="1" ht="16.5" customHeight="1" x14ac:dyDescent="0.2">
      <c r="A273" s="32"/>
      <c r="B273" s="157"/>
      <c r="C273" s="158" t="s">
        <v>456</v>
      </c>
      <c r="D273" s="158" t="s">
        <v>137</v>
      </c>
      <c r="E273" s="159" t="s">
        <v>457</v>
      </c>
      <c r="F273" s="160" t="s">
        <v>458</v>
      </c>
      <c r="G273" s="161" t="s">
        <v>365</v>
      </c>
      <c r="H273" s="162">
        <v>6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1.89E-3</v>
      </c>
      <c r="R273" s="168">
        <f t="shared" si="32"/>
        <v>1.1339999999999999E-2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186</v>
      </c>
      <c r="AT273" s="170" t="s">
        <v>137</v>
      </c>
      <c r="AU273" s="170" t="s">
        <v>141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141</v>
      </c>
      <c r="BK273" s="171">
        <f t="shared" si="39"/>
        <v>0</v>
      </c>
      <c r="BL273" s="17" t="s">
        <v>186</v>
      </c>
      <c r="BM273" s="170" t="s">
        <v>459</v>
      </c>
    </row>
    <row r="274" spans="1:65" s="2" customFormat="1" ht="16.5" customHeight="1" x14ac:dyDescent="0.2">
      <c r="A274" s="32"/>
      <c r="B274" s="157"/>
      <c r="C274" s="158" t="s">
        <v>460</v>
      </c>
      <c r="D274" s="158" t="s">
        <v>137</v>
      </c>
      <c r="E274" s="159" t="s">
        <v>461</v>
      </c>
      <c r="F274" s="160" t="s">
        <v>462</v>
      </c>
      <c r="G274" s="161" t="s">
        <v>365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1.56E-3</v>
      </c>
      <c r="T274" s="169">
        <f t="shared" si="33"/>
        <v>1.56E-3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186</v>
      </c>
      <c r="AT274" s="170" t="s">
        <v>137</v>
      </c>
      <c r="AU274" s="170" t="s">
        <v>141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141</v>
      </c>
      <c r="BK274" s="171">
        <f t="shared" si="39"/>
        <v>0</v>
      </c>
      <c r="BL274" s="17" t="s">
        <v>186</v>
      </c>
      <c r="BM274" s="170" t="s">
        <v>463</v>
      </c>
    </row>
    <row r="275" spans="1:65" s="2" customFormat="1" ht="16.5" customHeight="1" x14ac:dyDescent="0.2">
      <c r="A275" s="32"/>
      <c r="B275" s="157"/>
      <c r="C275" s="158" t="s">
        <v>464</v>
      </c>
      <c r="D275" s="158" t="s">
        <v>137</v>
      </c>
      <c r="E275" s="159" t="s">
        <v>465</v>
      </c>
      <c r="F275" s="160" t="s">
        <v>466</v>
      </c>
      <c r="G275" s="161" t="s">
        <v>365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1.8E-3</v>
      </c>
      <c r="R275" s="168">
        <f t="shared" si="32"/>
        <v>1.8E-3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186</v>
      </c>
      <c r="AT275" s="170" t="s">
        <v>137</v>
      </c>
      <c r="AU275" s="170" t="s">
        <v>141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141</v>
      </c>
      <c r="BK275" s="171">
        <f t="shared" si="39"/>
        <v>0</v>
      </c>
      <c r="BL275" s="17" t="s">
        <v>186</v>
      </c>
      <c r="BM275" s="170" t="s">
        <v>467</v>
      </c>
    </row>
    <row r="276" spans="1:65" s="2" customFormat="1" ht="21.75" customHeight="1" x14ac:dyDescent="0.2">
      <c r="A276" s="32"/>
      <c r="B276" s="157"/>
      <c r="C276" s="158" t="s">
        <v>468</v>
      </c>
      <c r="D276" s="158" t="s">
        <v>137</v>
      </c>
      <c r="E276" s="159" t="s">
        <v>469</v>
      </c>
      <c r="F276" s="160" t="s">
        <v>470</v>
      </c>
      <c r="G276" s="161" t="s">
        <v>176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1.2800000000000001E-3</v>
      </c>
      <c r="R276" s="168">
        <f t="shared" si="32"/>
        <v>1.2800000000000001E-3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186</v>
      </c>
      <c r="AT276" s="170" t="s">
        <v>137</v>
      </c>
      <c r="AU276" s="170" t="s">
        <v>141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141</v>
      </c>
      <c r="BK276" s="171">
        <f t="shared" si="39"/>
        <v>0</v>
      </c>
      <c r="BL276" s="17" t="s">
        <v>186</v>
      </c>
      <c r="BM276" s="170" t="s">
        <v>471</v>
      </c>
    </row>
    <row r="277" spans="1:65" s="2" customFormat="1" ht="16.5" customHeight="1" x14ac:dyDescent="0.2">
      <c r="A277" s="32"/>
      <c r="B277" s="157"/>
      <c r="C277" s="158" t="s">
        <v>472</v>
      </c>
      <c r="D277" s="158" t="s">
        <v>137</v>
      </c>
      <c r="E277" s="159" t="s">
        <v>473</v>
      </c>
      <c r="F277" s="160" t="s">
        <v>474</v>
      </c>
      <c r="G277" s="161" t="s">
        <v>176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1.3999999999999999E-4</v>
      </c>
      <c r="R277" s="168">
        <f t="shared" si="32"/>
        <v>4.1999999999999996E-4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186</v>
      </c>
      <c r="AT277" s="170" t="s">
        <v>137</v>
      </c>
      <c r="AU277" s="170" t="s">
        <v>141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141</v>
      </c>
      <c r="BK277" s="171">
        <f t="shared" si="39"/>
        <v>0</v>
      </c>
      <c r="BL277" s="17" t="s">
        <v>186</v>
      </c>
      <c r="BM277" s="170" t="s">
        <v>475</v>
      </c>
    </row>
    <row r="278" spans="1:65" s="2" customFormat="1" ht="21.75" customHeight="1" x14ac:dyDescent="0.2">
      <c r="A278" s="32"/>
      <c r="B278" s="157"/>
      <c r="C278" s="196" t="s">
        <v>476</v>
      </c>
      <c r="D278" s="196" t="s">
        <v>179</v>
      </c>
      <c r="E278" s="197" t="s">
        <v>477</v>
      </c>
      <c r="F278" s="198" t="s">
        <v>478</v>
      </c>
      <c r="G278" s="199" t="s">
        <v>176</v>
      </c>
      <c r="H278" s="200">
        <v>1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4.4000000000000002E-4</v>
      </c>
      <c r="R278" s="168">
        <f t="shared" si="32"/>
        <v>4.4000000000000002E-4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272</v>
      </c>
      <c r="AT278" s="170" t="s">
        <v>179</v>
      </c>
      <c r="AU278" s="170" t="s">
        <v>141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141</v>
      </c>
      <c r="BK278" s="171">
        <f t="shared" si="39"/>
        <v>0</v>
      </c>
      <c r="BL278" s="17" t="s">
        <v>186</v>
      </c>
      <c r="BM278" s="170" t="s">
        <v>479</v>
      </c>
    </row>
    <row r="279" spans="1:65" s="2" customFormat="1" ht="21.75" customHeight="1" x14ac:dyDescent="0.2">
      <c r="A279" s="32"/>
      <c r="B279" s="157"/>
      <c r="C279" s="196" t="s">
        <v>480</v>
      </c>
      <c r="D279" s="196" t="s">
        <v>179</v>
      </c>
      <c r="E279" s="197" t="s">
        <v>481</v>
      </c>
      <c r="F279" s="198" t="s">
        <v>482</v>
      </c>
      <c r="G279" s="199" t="s">
        <v>176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272</v>
      </c>
      <c r="AT279" s="170" t="s">
        <v>179</v>
      </c>
      <c r="AU279" s="170" t="s">
        <v>141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141</v>
      </c>
      <c r="BK279" s="171">
        <f t="shared" si="39"/>
        <v>0</v>
      </c>
      <c r="BL279" s="17" t="s">
        <v>186</v>
      </c>
      <c r="BM279" s="170" t="s">
        <v>483</v>
      </c>
    </row>
    <row r="280" spans="1:65" s="2" customFormat="1" ht="25.5" customHeight="1" x14ac:dyDescent="0.2">
      <c r="A280" s="32"/>
      <c r="B280" s="157"/>
      <c r="C280" s="158" t="s">
        <v>484</v>
      </c>
      <c r="D280" s="158" t="s">
        <v>137</v>
      </c>
      <c r="E280" s="159" t="s">
        <v>485</v>
      </c>
      <c r="F280" s="160" t="s">
        <v>871</v>
      </c>
      <c r="G280" s="161" t="s">
        <v>176</v>
      </c>
      <c r="H280" s="162">
        <v>1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3.1E-4</v>
      </c>
      <c r="R280" s="168">
        <f t="shared" si="32"/>
        <v>3.1E-4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186</v>
      </c>
      <c r="AT280" s="170" t="s">
        <v>137</v>
      </c>
      <c r="AU280" s="170" t="s">
        <v>141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141</v>
      </c>
      <c r="BK280" s="171">
        <f t="shared" si="39"/>
        <v>0</v>
      </c>
      <c r="BL280" s="17" t="s">
        <v>186</v>
      </c>
      <c r="BM280" s="170" t="s">
        <v>486</v>
      </c>
    </row>
    <row r="281" spans="1:65" s="2" customFormat="1" ht="21.75" customHeight="1" x14ac:dyDescent="0.2">
      <c r="A281" s="32"/>
      <c r="B281" s="157"/>
      <c r="C281" s="158" t="s">
        <v>487</v>
      </c>
      <c r="D281" s="158" t="s">
        <v>137</v>
      </c>
      <c r="E281" s="159" t="s">
        <v>488</v>
      </c>
      <c r="F281" s="160" t="s">
        <v>489</v>
      </c>
      <c r="G281" s="161" t="s">
        <v>219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186</v>
      </c>
      <c r="AT281" s="170" t="s">
        <v>137</v>
      </c>
      <c r="AU281" s="170" t="s">
        <v>141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141</v>
      </c>
      <c r="BK281" s="171">
        <f t="shared" si="39"/>
        <v>0</v>
      </c>
      <c r="BL281" s="17" t="s">
        <v>186</v>
      </c>
      <c r="BM281" s="170" t="s">
        <v>490</v>
      </c>
    </row>
    <row r="282" spans="1:65" s="2" customFormat="1" ht="21.75" customHeight="1" x14ac:dyDescent="0.2">
      <c r="A282" s="32"/>
      <c r="B282" s="157"/>
      <c r="C282" s="158" t="s">
        <v>491</v>
      </c>
      <c r="D282" s="158" t="s">
        <v>137</v>
      </c>
      <c r="E282" s="159" t="s">
        <v>492</v>
      </c>
      <c r="F282" s="160" t="s">
        <v>493</v>
      </c>
      <c r="G282" s="161" t="s">
        <v>219</v>
      </c>
      <c r="H282" s="162">
        <v>6.5000000000000002E-2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186</v>
      </c>
      <c r="AT282" s="170" t="s">
        <v>137</v>
      </c>
      <c r="AU282" s="170" t="s">
        <v>141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141</v>
      </c>
      <c r="BK282" s="171">
        <f t="shared" si="39"/>
        <v>0</v>
      </c>
      <c r="BL282" s="17" t="s">
        <v>186</v>
      </c>
      <c r="BM282" s="170" t="s">
        <v>494</v>
      </c>
    </row>
    <row r="283" spans="1:65" s="2" customFormat="1" ht="33" customHeight="1" x14ac:dyDescent="0.2">
      <c r="A283" s="32"/>
      <c r="B283" s="157"/>
      <c r="C283" s="158" t="s">
        <v>495</v>
      </c>
      <c r="D283" s="158" t="s">
        <v>137</v>
      </c>
      <c r="E283" s="159" t="s">
        <v>496</v>
      </c>
      <c r="F283" s="160" t="s">
        <v>497</v>
      </c>
      <c r="G283" s="161" t="s">
        <v>498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186</v>
      </c>
      <c r="AT283" s="170" t="s">
        <v>137</v>
      </c>
      <c r="AU283" s="170" t="s">
        <v>141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141</v>
      </c>
      <c r="BK283" s="171">
        <f t="shared" si="39"/>
        <v>0</v>
      </c>
      <c r="BL283" s="17" t="s">
        <v>186</v>
      </c>
      <c r="BM283" s="170" t="s">
        <v>499</v>
      </c>
    </row>
    <row r="284" spans="1:65" s="12" customFormat="1" ht="22.9" customHeight="1" x14ac:dyDescent="0.2">
      <c r="B284" s="144"/>
      <c r="D284" s="145" t="s">
        <v>75</v>
      </c>
      <c r="E284" s="155" t="s">
        <v>500</v>
      </c>
      <c r="F284" s="155" t="s">
        <v>501</v>
      </c>
      <c r="I284" s="147"/>
      <c r="J284" s="156">
        <f>BK284</f>
        <v>0</v>
      </c>
      <c r="L284" s="144"/>
      <c r="M284" s="149"/>
      <c r="N284" s="150"/>
      <c r="O284" s="150"/>
      <c r="P284" s="151">
        <f>SUM(P285:P287)</f>
        <v>0</v>
      </c>
      <c r="Q284" s="150"/>
      <c r="R284" s="151">
        <f>SUM(R285:R287)</f>
        <v>1.2E-2</v>
      </c>
      <c r="S284" s="150"/>
      <c r="T284" s="152">
        <f>SUM(T285:T287)</f>
        <v>0</v>
      </c>
      <c r="AR284" s="145" t="s">
        <v>141</v>
      </c>
      <c r="AT284" s="153" t="s">
        <v>75</v>
      </c>
      <c r="AU284" s="153" t="s">
        <v>84</v>
      </c>
      <c r="AY284" s="145" t="s">
        <v>134</v>
      </c>
      <c r="BK284" s="154">
        <f>SUM(BK285:BK287)</f>
        <v>0</v>
      </c>
    </row>
    <row r="285" spans="1:65" s="2" customFormat="1" ht="21.75" customHeight="1" x14ac:dyDescent="0.2">
      <c r="A285" s="32"/>
      <c r="B285" s="157"/>
      <c r="C285" s="158" t="s">
        <v>502</v>
      </c>
      <c r="D285" s="158" t="s">
        <v>137</v>
      </c>
      <c r="E285" s="159" t="s">
        <v>503</v>
      </c>
      <c r="F285" s="160" t="s">
        <v>504</v>
      </c>
      <c r="G285" s="161" t="s">
        <v>365</v>
      </c>
      <c r="H285" s="162">
        <v>1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1.2E-2</v>
      </c>
      <c r="R285" s="168">
        <f>Q285*H285</f>
        <v>1.2E-2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186</v>
      </c>
      <c r="AT285" s="170" t="s">
        <v>137</v>
      </c>
      <c r="AU285" s="170" t="s">
        <v>141</v>
      </c>
      <c r="AY285" s="17" t="s">
        <v>134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141</v>
      </c>
      <c r="BK285" s="171">
        <f>ROUND(I285*H285,2)</f>
        <v>0</v>
      </c>
      <c r="BL285" s="17" t="s">
        <v>186</v>
      </c>
      <c r="BM285" s="170" t="s">
        <v>505</v>
      </c>
    </row>
    <row r="286" spans="1:65" s="2" customFormat="1" ht="21.75" customHeight="1" x14ac:dyDescent="0.2">
      <c r="A286" s="32"/>
      <c r="B286" s="157"/>
      <c r="C286" s="158" t="s">
        <v>506</v>
      </c>
      <c r="D286" s="158" t="s">
        <v>137</v>
      </c>
      <c r="E286" s="159" t="s">
        <v>507</v>
      </c>
      <c r="F286" s="160" t="s">
        <v>508</v>
      </c>
      <c r="G286" s="161" t="s">
        <v>219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186</v>
      </c>
      <c r="AT286" s="170" t="s">
        <v>137</v>
      </c>
      <c r="AU286" s="170" t="s">
        <v>141</v>
      </c>
      <c r="AY286" s="17" t="s">
        <v>134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141</v>
      </c>
      <c r="BK286" s="171">
        <f>ROUND(I286*H286,2)</f>
        <v>0</v>
      </c>
      <c r="BL286" s="17" t="s">
        <v>186</v>
      </c>
      <c r="BM286" s="170" t="s">
        <v>509</v>
      </c>
    </row>
    <row r="287" spans="1:65" s="2" customFormat="1" ht="21.75" customHeight="1" x14ac:dyDescent="0.2">
      <c r="A287" s="32"/>
      <c r="B287" s="157"/>
      <c r="C287" s="158" t="s">
        <v>510</v>
      </c>
      <c r="D287" s="158" t="s">
        <v>137</v>
      </c>
      <c r="E287" s="159" t="s">
        <v>511</v>
      </c>
      <c r="F287" s="160" t="s">
        <v>512</v>
      </c>
      <c r="G287" s="161" t="s">
        <v>219</v>
      </c>
      <c r="H287" s="162">
        <v>1.2E-2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0</v>
      </c>
      <c r="R287" s="168">
        <f>Q287*H287</f>
        <v>0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186</v>
      </c>
      <c r="AT287" s="170" t="s">
        <v>137</v>
      </c>
      <c r="AU287" s="170" t="s">
        <v>141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141</v>
      </c>
      <c r="BK287" s="171">
        <f>ROUND(I287*H287,2)</f>
        <v>0</v>
      </c>
      <c r="BL287" s="17" t="s">
        <v>186</v>
      </c>
      <c r="BM287" s="170" t="s">
        <v>513</v>
      </c>
    </row>
    <row r="288" spans="1:65" s="12" customFormat="1" ht="22.9" customHeight="1" x14ac:dyDescent="0.2">
      <c r="B288" s="144"/>
      <c r="D288" s="145" t="s">
        <v>75</v>
      </c>
      <c r="E288" s="155" t="s">
        <v>514</v>
      </c>
      <c r="F288" s="155" t="s">
        <v>515</v>
      </c>
      <c r="I288" s="147"/>
      <c r="J288" s="156">
        <f>BK288</f>
        <v>0</v>
      </c>
      <c r="L288" s="144"/>
      <c r="M288" s="149"/>
      <c r="N288" s="150"/>
      <c r="O288" s="150"/>
      <c r="P288" s="151">
        <f>SUM(P289:P306)</f>
        <v>0</v>
      </c>
      <c r="Q288" s="150"/>
      <c r="R288" s="151">
        <f>SUM(R289:R306)</f>
        <v>3.8130000000000004E-2</v>
      </c>
      <c r="S288" s="150"/>
      <c r="T288" s="152">
        <f>SUM(T289:T306)</f>
        <v>0</v>
      </c>
      <c r="AR288" s="145" t="s">
        <v>141</v>
      </c>
      <c r="AT288" s="153" t="s">
        <v>75</v>
      </c>
      <c r="AU288" s="153" t="s">
        <v>84</v>
      </c>
      <c r="AY288" s="145" t="s">
        <v>134</v>
      </c>
      <c r="BK288" s="154">
        <f>SUM(BK289:BK306)</f>
        <v>0</v>
      </c>
    </row>
    <row r="289" spans="1:65" s="2" customFormat="1" ht="16.5" customHeight="1" x14ac:dyDescent="0.2">
      <c r="A289" s="32"/>
      <c r="B289" s="157"/>
      <c r="C289" s="158" t="s">
        <v>516</v>
      </c>
      <c r="D289" s="158" t="s">
        <v>137</v>
      </c>
      <c r="E289" s="159" t="s">
        <v>517</v>
      </c>
      <c r="F289" s="160" t="s">
        <v>518</v>
      </c>
      <c r="G289" s="161" t="s">
        <v>176</v>
      </c>
      <c r="H289" s="162">
        <v>2</v>
      </c>
      <c r="I289" s="163"/>
      <c r="J289" s="164">
        <f t="shared" ref="J289:J306" si="40"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ref="P289:P306" si="41">O289*H289</f>
        <v>0</v>
      </c>
      <c r="Q289" s="168">
        <v>0</v>
      </c>
      <c r="R289" s="168">
        <f t="shared" ref="R289:R306" si="42">Q289*H289</f>
        <v>0</v>
      </c>
      <c r="S289" s="168">
        <v>0</v>
      </c>
      <c r="T289" s="169">
        <f t="shared" ref="T289:T306" si="43"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186</v>
      </c>
      <c r="AT289" s="170" t="s">
        <v>137</v>
      </c>
      <c r="AU289" s="170" t="s">
        <v>141</v>
      </c>
      <c r="AY289" s="17" t="s">
        <v>134</v>
      </c>
      <c r="BE289" s="171">
        <f t="shared" ref="BE289:BE306" si="44">IF(N289="základní",J289,0)</f>
        <v>0</v>
      </c>
      <c r="BF289" s="171">
        <f t="shared" ref="BF289:BF306" si="45">IF(N289="snížená",J289,0)</f>
        <v>0</v>
      </c>
      <c r="BG289" s="171">
        <f t="shared" ref="BG289:BG306" si="46">IF(N289="zákl. přenesená",J289,0)</f>
        <v>0</v>
      </c>
      <c r="BH289" s="171">
        <f t="shared" ref="BH289:BH306" si="47">IF(N289="sníž. přenesená",J289,0)</f>
        <v>0</v>
      </c>
      <c r="BI289" s="171">
        <f t="shared" ref="BI289:BI306" si="48">IF(N289="nulová",J289,0)</f>
        <v>0</v>
      </c>
      <c r="BJ289" s="17" t="s">
        <v>141</v>
      </c>
      <c r="BK289" s="171">
        <f t="shared" ref="BK289:BK306" si="49">ROUND(I289*H289,2)</f>
        <v>0</v>
      </c>
      <c r="BL289" s="17" t="s">
        <v>186</v>
      </c>
      <c r="BM289" s="170" t="s">
        <v>519</v>
      </c>
    </row>
    <row r="290" spans="1:65" s="2" customFormat="1" ht="21.75" customHeight="1" x14ac:dyDescent="0.2">
      <c r="A290" s="32"/>
      <c r="B290" s="157"/>
      <c r="C290" s="196" t="s">
        <v>520</v>
      </c>
      <c r="D290" s="196" t="s">
        <v>179</v>
      </c>
      <c r="E290" s="197" t="s">
        <v>521</v>
      </c>
      <c r="F290" s="198" t="s">
        <v>522</v>
      </c>
      <c r="G290" s="199" t="s">
        <v>176</v>
      </c>
      <c r="H290" s="200">
        <v>2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2.0000000000000002E-5</v>
      </c>
      <c r="R290" s="168">
        <f t="shared" si="42"/>
        <v>4.0000000000000003E-5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272</v>
      </c>
      <c r="AT290" s="170" t="s">
        <v>179</v>
      </c>
      <c r="AU290" s="170" t="s">
        <v>141</v>
      </c>
      <c r="AY290" s="17" t="s">
        <v>134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141</v>
      </c>
      <c r="BK290" s="171">
        <f t="shared" si="49"/>
        <v>0</v>
      </c>
      <c r="BL290" s="17" t="s">
        <v>186</v>
      </c>
      <c r="BM290" s="170" t="s">
        <v>523</v>
      </c>
    </row>
    <row r="291" spans="1:65" s="2" customFormat="1" ht="21.75" customHeight="1" x14ac:dyDescent="0.2">
      <c r="A291" s="32"/>
      <c r="B291" s="157"/>
      <c r="C291" s="158" t="s">
        <v>524</v>
      </c>
      <c r="D291" s="158" t="s">
        <v>137</v>
      </c>
      <c r="E291" s="159" t="s">
        <v>525</v>
      </c>
      <c r="F291" s="160" t="s">
        <v>526</v>
      </c>
      <c r="G291" s="161" t="s">
        <v>282</v>
      </c>
      <c r="H291" s="162">
        <v>90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186</v>
      </c>
      <c r="AT291" s="170" t="s">
        <v>137</v>
      </c>
      <c r="AU291" s="170" t="s">
        <v>141</v>
      </c>
      <c r="AY291" s="17" t="s">
        <v>134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141</v>
      </c>
      <c r="BK291" s="171">
        <f t="shared" si="49"/>
        <v>0</v>
      </c>
      <c r="BL291" s="17" t="s">
        <v>186</v>
      </c>
      <c r="BM291" s="170" t="s">
        <v>527</v>
      </c>
    </row>
    <row r="292" spans="1:65" s="2" customFormat="1" ht="16.5" customHeight="1" x14ac:dyDescent="0.2">
      <c r="A292" s="32"/>
      <c r="B292" s="157"/>
      <c r="C292" s="196" t="s">
        <v>528</v>
      </c>
      <c r="D292" s="196" t="s">
        <v>179</v>
      </c>
      <c r="E292" s="197" t="s">
        <v>529</v>
      </c>
      <c r="F292" s="198" t="s">
        <v>530</v>
      </c>
      <c r="G292" s="199" t="s">
        <v>282</v>
      </c>
      <c r="H292" s="200">
        <v>50</v>
      </c>
      <c r="I292" s="201"/>
      <c r="J292" s="202">
        <f t="shared" si="40"/>
        <v>0</v>
      </c>
      <c r="K292" s="203"/>
      <c r="L292" s="204"/>
      <c r="M292" s="205" t="s">
        <v>1</v>
      </c>
      <c r="N292" s="206" t="s">
        <v>42</v>
      </c>
      <c r="O292" s="58"/>
      <c r="P292" s="168">
        <f t="shared" si="41"/>
        <v>0</v>
      </c>
      <c r="Q292" s="168">
        <v>1.7000000000000001E-4</v>
      </c>
      <c r="R292" s="168">
        <f t="shared" si="42"/>
        <v>8.5000000000000006E-3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272</v>
      </c>
      <c r="AT292" s="170" t="s">
        <v>179</v>
      </c>
      <c r="AU292" s="170" t="s">
        <v>141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141</v>
      </c>
      <c r="BK292" s="171">
        <f t="shared" si="49"/>
        <v>0</v>
      </c>
      <c r="BL292" s="17" t="s">
        <v>186</v>
      </c>
      <c r="BM292" s="170" t="s">
        <v>531</v>
      </c>
    </row>
    <row r="293" spans="1:65" s="2" customFormat="1" ht="16.5" customHeight="1" x14ac:dyDescent="0.2">
      <c r="A293" s="32"/>
      <c r="B293" s="157"/>
      <c r="C293" s="196" t="s">
        <v>532</v>
      </c>
      <c r="D293" s="196" t="s">
        <v>179</v>
      </c>
      <c r="E293" s="197" t="s">
        <v>533</v>
      </c>
      <c r="F293" s="198" t="s">
        <v>534</v>
      </c>
      <c r="G293" s="199" t="s">
        <v>282</v>
      </c>
      <c r="H293" s="200">
        <v>5</v>
      </c>
      <c r="I293" s="201"/>
      <c r="J293" s="202">
        <f t="shared" si="4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41"/>
        <v>0</v>
      </c>
      <c r="Q293" s="168">
        <v>2.7999999999999998E-4</v>
      </c>
      <c r="R293" s="168">
        <f t="shared" si="42"/>
        <v>1.3999999999999998E-3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272</v>
      </c>
      <c r="AT293" s="170" t="s">
        <v>179</v>
      </c>
      <c r="AU293" s="170" t="s">
        <v>141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141</v>
      </c>
      <c r="BK293" s="171">
        <f t="shared" si="49"/>
        <v>0</v>
      </c>
      <c r="BL293" s="17" t="s">
        <v>186</v>
      </c>
      <c r="BM293" s="170" t="s">
        <v>535</v>
      </c>
    </row>
    <row r="294" spans="1:65" s="2" customFormat="1" ht="21.75" customHeight="1" x14ac:dyDescent="0.2">
      <c r="A294" s="32"/>
      <c r="B294" s="157"/>
      <c r="C294" s="158" t="s">
        <v>536</v>
      </c>
      <c r="D294" s="158" t="s">
        <v>137</v>
      </c>
      <c r="E294" s="159" t="s">
        <v>537</v>
      </c>
      <c r="F294" s="160" t="s">
        <v>538</v>
      </c>
      <c r="G294" s="161" t="s">
        <v>176</v>
      </c>
      <c r="H294" s="162">
        <v>1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186</v>
      </c>
      <c r="AT294" s="170" t="s">
        <v>137</v>
      </c>
      <c r="AU294" s="170" t="s">
        <v>141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141</v>
      </c>
      <c r="BK294" s="171">
        <f t="shared" si="49"/>
        <v>0</v>
      </c>
      <c r="BL294" s="17" t="s">
        <v>186</v>
      </c>
      <c r="BM294" s="170" t="s">
        <v>539</v>
      </c>
    </row>
    <row r="295" spans="1:65" s="2" customFormat="1" ht="21.75" customHeight="1" x14ac:dyDescent="0.2">
      <c r="A295" s="32"/>
      <c r="B295" s="157"/>
      <c r="C295" s="196" t="s">
        <v>540</v>
      </c>
      <c r="D295" s="196" t="s">
        <v>179</v>
      </c>
      <c r="E295" s="197" t="s">
        <v>541</v>
      </c>
      <c r="F295" s="198" t="s">
        <v>542</v>
      </c>
      <c r="G295" s="199" t="s">
        <v>176</v>
      </c>
      <c r="H295" s="200">
        <v>1</v>
      </c>
      <c r="I295" s="201"/>
      <c r="J295" s="202">
        <f t="shared" si="40"/>
        <v>0</v>
      </c>
      <c r="K295" s="203"/>
      <c r="L295" s="204"/>
      <c r="M295" s="205" t="s">
        <v>1</v>
      </c>
      <c r="N295" s="206" t="s">
        <v>42</v>
      </c>
      <c r="O295" s="58"/>
      <c r="P295" s="168">
        <f t="shared" si="41"/>
        <v>0</v>
      </c>
      <c r="Q295" s="168">
        <v>1.6899999999999998E-2</v>
      </c>
      <c r="R295" s="168">
        <f t="shared" si="42"/>
        <v>1.6899999999999998E-2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272</v>
      </c>
      <c r="AT295" s="170" t="s">
        <v>179</v>
      </c>
      <c r="AU295" s="170" t="s">
        <v>141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141</v>
      </c>
      <c r="BK295" s="171">
        <f t="shared" si="49"/>
        <v>0</v>
      </c>
      <c r="BL295" s="17" t="s">
        <v>186</v>
      </c>
      <c r="BM295" s="170" t="s">
        <v>543</v>
      </c>
    </row>
    <row r="296" spans="1:65" s="2" customFormat="1" ht="21.75" customHeight="1" x14ac:dyDescent="0.2">
      <c r="A296" s="32"/>
      <c r="B296" s="157"/>
      <c r="C296" s="158" t="s">
        <v>544</v>
      </c>
      <c r="D296" s="158" t="s">
        <v>137</v>
      </c>
      <c r="E296" s="159" t="s">
        <v>545</v>
      </c>
      <c r="F296" s="160" t="s">
        <v>546</v>
      </c>
      <c r="G296" s="161" t="s">
        <v>176</v>
      </c>
      <c r="H296" s="162">
        <v>4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186</v>
      </c>
      <c r="AT296" s="170" t="s">
        <v>137</v>
      </c>
      <c r="AU296" s="170" t="s">
        <v>141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141</v>
      </c>
      <c r="BK296" s="171">
        <f t="shared" si="49"/>
        <v>0</v>
      </c>
      <c r="BL296" s="17" t="s">
        <v>186</v>
      </c>
      <c r="BM296" s="170" t="s">
        <v>547</v>
      </c>
    </row>
    <row r="297" spans="1:65" s="2" customFormat="1" ht="21.75" customHeight="1" x14ac:dyDescent="0.2">
      <c r="A297" s="32"/>
      <c r="B297" s="157"/>
      <c r="C297" s="196" t="s">
        <v>548</v>
      </c>
      <c r="D297" s="196" t="s">
        <v>179</v>
      </c>
      <c r="E297" s="197" t="s">
        <v>549</v>
      </c>
      <c r="F297" s="198" t="s">
        <v>550</v>
      </c>
      <c r="G297" s="199" t="s">
        <v>176</v>
      </c>
      <c r="H297" s="200">
        <v>4</v>
      </c>
      <c r="I297" s="201"/>
      <c r="J297" s="202">
        <f t="shared" si="40"/>
        <v>0</v>
      </c>
      <c r="K297" s="203"/>
      <c r="L297" s="204"/>
      <c r="M297" s="205" t="s">
        <v>1</v>
      </c>
      <c r="N297" s="206" t="s">
        <v>42</v>
      </c>
      <c r="O297" s="58"/>
      <c r="P297" s="168">
        <f t="shared" si="41"/>
        <v>0</v>
      </c>
      <c r="Q297" s="168">
        <v>1E-4</v>
      </c>
      <c r="R297" s="168">
        <f t="shared" si="42"/>
        <v>4.0000000000000002E-4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272</v>
      </c>
      <c r="AT297" s="170" t="s">
        <v>179</v>
      </c>
      <c r="AU297" s="170" t="s">
        <v>141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141</v>
      </c>
      <c r="BK297" s="171">
        <f t="shared" si="49"/>
        <v>0</v>
      </c>
      <c r="BL297" s="17" t="s">
        <v>186</v>
      </c>
      <c r="BM297" s="170" t="s">
        <v>551</v>
      </c>
    </row>
    <row r="298" spans="1:65" s="2" customFormat="1" ht="21.75" customHeight="1" x14ac:dyDescent="0.2">
      <c r="A298" s="32"/>
      <c r="B298" s="157"/>
      <c r="C298" s="158" t="s">
        <v>552</v>
      </c>
      <c r="D298" s="158" t="s">
        <v>137</v>
      </c>
      <c r="E298" s="159" t="s">
        <v>553</v>
      </c>
      <c r="F298" s="160" t="s">
        <v>554</v>
      </c>
      <c r="G298" s="161" t="s">
        <v>176</v>
      </c>
      <c r="H298" s="162">
        <v>7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186</v>
      </c>
      <c r="AT298" s="170" t="s">
        <v>137</v>
      </c>
      <c r="AU298" s="170" t="s">
        <v>141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141</v>
      </c>
      <c r="BK298" s="171">
        <f t="shared" si="49"/>
        <v>0</v>
      </c>
      <c r="BL298" s="17" t="s">
        <v>186</v>
      </c>
      <c r="BM298" s="170" t="s">
        <v>555</v>
      </c>
    </row>
    <row r="299" spans="1:65" s="2" customFormat="1" ht="16.5" customHeight="1" x14ac:dyDescent="0.2">
      <c r="A299" s="32"/>
      <c r="B299" s="157"/>
      <c r="C299" s="196" t="s">
        <v>556</v>
      </c>
      <c r="D299" s="196" t="s">
        <v>179</v>
      </c>
      <c r="E299" s="197" t="s">
        <v>557</v>
      </c>
      <c r="F299" s="198" t="s">
        <v>558</v>
      </c>
      <c r="G299" s="199" t="s">
        <v>176</v>
      </c>
      <c r="H299" s="200">
        <v>7</v>
      </c>
      <c r="I299" s="201"/>
      <c r="J299" s="202">
        <f t="shared" si="40"/>
        <v>0</v>
      </c>
      <c r="K299" s="203"/>
      <c r="L299" s="204"/>
      <c r="M299" s="205" t="s">
        <v>1</v>
      </c>
      <c r="N299" s="206" t="s">
        <v>42</v>
      </c>
      <c r="O299" s="58"/>
      <c r="P299" s="168">
        <f t="shared" si="41"/>
        <v>0</v>
      </c>
      <c r="Q299" s="168">
        <v>2.7E-4</v>
      </c>
      <c r="R299" s="168">
        <f t="shared" si="42"/>
        <v>1.89E-3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272</v>
      </c>
      <c r="AT299" s="170" t="s">
        <v>179</v>
      </c>
      <c r="AU299" s="170" t="s">
        <v>141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141</v>
      </c>
      <c r="BK299" s="171">
        <f t="shared" si="49"/>
        <v>0</v>
      </c>
      <c r="BL299" s="17" t="s">
        <v>186</v>
      </c>
      <c r="BM299" s="170" t="s">
        <v>559</v>
      </c>
    </row>
    <row r="300" spans="1:65" s="2" customFormat="1" ht="21.75" customHeight="1" x14ac:dyDescent="0.2">
      <c r="A300" s="32"/>
      <c r="B300" s="157"/>
      <c r="C300" s="158" t="s">
        <v>560</v>
      </c>
      <c r="D300" s="158" t="s">
        <v>137</v>
      </c>
      <c r="E300" s="159" t="s">
        <v>561</v>
      </c>
      <c r="F300" s="160" t="s">
        <v>562</v>
      </c>
      <c r="G300" s="161" t="s">
        <v>176</v>
      </c>
      <c r="H300" s="162">
        <v>4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186</v>
      </c>
      <c r="AT300" s="170" t="s">
        <v>137</v>
      </c>
      <c r="AU300" s="170" t="s">
        <v>141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141</v>
      </c>
      <c r="BK300" s="171">
        <f t="shared" si="49"/>
        <v>0</v>
      </c>
      <c r="BL300" s="17" t="s">
        <v>186</v>
      </c>
      <c r="BM300" s="170" t="s">
        <v>563</v>
      </c>
    </row>
    <row r="301" spans="1:65" s="2" customFormat="1" ht="16.5" customHeight="1" x14ac:dyDescent="0.2">
      <c r="A301" s="32"/>
      <c r="B301" s="157"/>
      <c r="C301" s="196" t="s">
        <v>564</v>
      </c>
      <c r="D301" s="196" t="s">
        <v>179</v>
      </c>
      <c r="E301" s="197" t="s">
        <v>565</v>
      </c>
      <c r="F301" s="198" t="s">
        <v>566</v>
      </c>
      <c r="G301" s="199" t="s">
        <v>176</v>
      </c>
      <c r="H301" s="200">
        <v>2</v>
      </c>
      <c r="I301" s="201"/>
      <c r="J301" s="202">
        <f t="shared" si="4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41"/>
        <v>0</v>
      </c>
      <c r="Q301" s="168">
        <v>8.0000000000000004E-4</v>
      </c>
      <c r="R301" s="168">
        <f t="shared" si="42"/>
        <v>1.6000000000000001E-3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272</v>
      </c>
      <c r="AT301" s="170" t="s">
        <v>179</v>
      </c>
      <c r="AU301" s="170" t="s">
        <v>141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141</v>
      </c>
      <c r="BK301" s="171">
        <f t="shared" si="49"/>
        <v>0</v>
      </c>
      <c r="BL301" s="17" t="s">
        <v>186</v>
      </c>
      <c r="BM301" s="170" t="s">
        <v>567</v>
      </c>
    </row>
    <row r="302" spans="1:65" s="2" customFormat="1" ht="16.5" customHeight="1" x14ac:dyDescent="0.2">
      <c r="A302" s="32"/>
      <c r="B302" s="157"/>
      <c r="C302" s="196" t="s">
        <v>568</v>
      </c>
      <c r="D302" s="196" t="s">
        <v>179</v>
      </c>
      <c r="E302" s="197" t="s">
        <v>569</v>
      </c>
      <c r="F302" s="198" t="s">
        <v>570</v>
      </c>
      <c r="G302" s="199" t="s">
        <v>282</v>
      </c>
      <c r="H302" s="200">
        <v>35</v>
      </c>
      <c r="I302" s="201"/>
      <c r="J302" s="202">
        <f t="shared" si="40"/>
        <v>0</v>
      </c>
      <c r="K302" s="203"/>
      <c r="L302" s="204"/>
      <c r="M302" s="205" t="s">
        <v>1</v>
      </c>
      <c r="N302" s="206" t="s">
        <v>42</v>
      </c>
      <c r="O302" s="58"/>
      <c r="P302" s="168">
        <f t="shared" si="41"/>
        <v>0</v>
      </c>
      <c r="Q302" s="168">
        <v>1.2E-4</v>
      </c>
      <c r="R302" s="168">
        <f t="shared" si="42"/>
        <v>4.1999999999999997E-3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272</v>
      </c>
      <c r="AT302" s="170" t="s">
        <v>179</v>
      </c>
      <c r="AU302" s="170" t="s">
        <v>141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141</v>
      </c>
      <c r="BK302" s="171">
        <f t="shared" si="49"/>
        <v>0</v>
      </c>
      <c r="BL302" s="17" t="s">
        <v>186</v>
      </c>
      <c r="BM302" s="170" t="s">
        <v>571</v>
      </c>
    </row>
    <row r="303" spans="1:65" s="2" customFormat="1" ht="21.75" customHeight="1" x14ac:dyDescent="0.2">
      <c r="A303" s="32"/>
      <c r="B303" s="157"/>
      <c r="C303" s="158" t="s">
        <v>572</v>
      </c>
      <c r="D303" s="158" t="s">
        <v>137</v>
      </c>
      <c r="E303" s="159" t="s">
        <v>573</v>
      </c>
      <c r="F303" s="160" t="s">
        <v>574</v>
      </c>
      <c r="G303" s="161" t="s">
        <v>176</v>
      </c>
      <c r="H303" s="162">
        <v>1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186</v>
      </c>
      <c r="AT303" s="170" t="s">
        <v>137</v>
      </c>
      <c r="AU303" s="170" t="s">
        <v>141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141</v>
      </c>
      <c r="BK303" s="171">
        <f t="shared" si="49"/>
        <v>0</v>
      </c>
      <c r="BL303" s="17" t="s">
        <v>186</v>
      </c>
      <c r="BM303" s="170" t="s">
        <v>575</v>
      </c>
    </row>
    <row r="304" spans="1:65" s="2" customFormat="1" ht="21.75" customHeight="1" x14ac:dyDescent="0.2">
      <c r="A304" s="32"/>
      <c r="B304" s="157"/>
      <c r="C304" s="158" t="s">
        <v>576</v>
      </c>
      <c r="D304" s="158" t="s">
        <v>137</v>
      </c>
      <c r="E304" s="159" t="s">
        <v>577</v>
      </c>
      <c r="F304" s="160" t="s">
        <v>578</v>
      </c>
      <c r="G304" s="161" t="s">
        <v>219</v>
      </c>
      <c r="H304" s="162">
        <v>7.5999999999999998E-2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186</v>
      </c>
      <c r="AT304" s="170" t="s">
        <v>137</v>
      </c>
      <c r="AU304" s="170" t="s">
        <v>141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141</v>
      </c>
      <c r="BK304" s="171">
        <f t="shared" si="49"/>
        <v>0</v>
      </c>
      <c r="BL304" s="17" t="s">
        <v>186</v>
      </c>
      <c r="BM304" s="170" t="s">
        <v>579</v>
      </c>
    </row>
    <row r="305" spans="1:65" s="2" customFormat="1" ht="21.75" customHeight="1" x14ac:dyDescent="0.2">
      <c r="A305" s="32"/>
      <c r="B305" s="157"/>
      <c r="C305" s="158" t="s">
        <v>580</v>
      </c>
      <c r="D305" s="158" t="s">
        <v>137</v>
      </c>
      <c r="E305" s="159" t="s">
        <v>581</v>
      </c>
      <c r="F305" s="160" t="s">
        <v>582</v>
      </c>
      <c r="G305" s="161" t="s">
        <v>219</v>
      </c>
      <c r="H305" s="162">
        <v>7.5999999999999998E-2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186</v>
      </c>
      <c r="AT305" s="170" t="s">
        <v>137</v>
      </c>
      <c r="AU305" s="170" t="s">
        <v>141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141</v>
      </c>
      <c r="BK305" s="171">
        <f t="shared" si="49"/>
        <v>0</v>
      </c>
      <c r="BL305" s="17" t="s">
        <v>186</v>
      </c>
      <c r="BM305" s="170" t="s">
        <v>583</v>
      </c>
    </row>
    <row r="306" spans="1:65" s="2" customFormat="1" ht="21.75" customHeight="1" x14ac:dyDescent="0.2">
      <c r="A306" s="32"/>
      <c r="B306" s="157"/>
      <c r="C306" s="196" t="s">
        <v>584</v>
      </c>
      <c r="D306" s="196" t="s">
        <v>179</v>
      </c>
      <c r="E306" s="197" t="s">
        <v>585</v>
      </c>
      <c r="F306" s="198" t="s">
        <v>586</v>
      </c>
      <c r="G306" s="199" t="s">
        <v>176</v>
      </c>
      <c r="H306" s="200">
        <v>2</v>
      </c>
      <c r="I306" s="201"/>
      <c r="J306" s="202">
        <f t="shared" si="40"/>
        <v>0</v>
      </c>
      <c r="K306" s="203"/>
      <c r="L306" s="204"/>
      <c r="M306" s="205" t="s">
        <v>1</v>
      </c>
      <c r="N306" s="206" t="s">
        <v>42</v>
      </c>
      <c r="O306" s="58"/>
      <c r="P306" s="168">
        <f t="shared" si="41"/>
        <v>0</v>
      </c>
      <c r="Q306" s="168">
        <v>1.6000000000000001E-3</v>
      </c>
      <c r="R306" s="168">
        <f t="shared" si="42"/>
        <v>3.2000000000000002E-3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272</v>
      </c>
      <c r="AT306" s="170" t="s">
        <v>179</v>
      </c>
      <c r="AU306" s="170" t="s">
        <v>141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141</v>
      </c>
      <c r="BK306" s="171">
        <f t="shared" si="49"/>
        <v>0</v>
      </c>
      <c r="BL306" s="17" t="s">
        <v>186</v>
      </c>
      <c r="BM306" s="170" t="s">
        <v>587</v>
      </c>
    </row>
    <row r="307" spans="1:65" s="12" customFormat="1" ht="22.9" customHeight="1" x14ac:dyDescent="0.2">
      <c r="B307" s="144"/>
      <c r="D307" s="145" t="s">
        <v>75</v>
      </c>
      <c r="E307" s="155" t="s">
        <v>588</v>
      </c>
      <c r="F307" s="155" t="s">
        <v>589</v>
      </c>
      <c r="I307" s="147"/>
      <c r="J307" s="156">
        <f>BK307</f>
        <v>0</v>
      </c>
      <c r="L307" s="144"/>
      <c r="M307" s="149"/>
      <c r="N307" s="150"/>
      <c r="O307" s="150"/>
      <c r="P307" s="151">
        <f>SUM(P308:P312)</f>
        <v>0</v>
      </c>
      <c r="Q307" s="150"/>
      <c r="R307" s="151">
        <f>SUM(R308:R312)</f>
        <v>0.01</v>
      </c>
      <c r="S307" s="150"/>
      <c r="T307" s="152">
        <f>SUM(T308:T312)</f>
        <v>4.0000000000000001E-3</v>
      </c>
      <c r="AR307" s="145" t="s">
        <v>141</v>
      </c>
      <c r="AT307" s="153" t="s">
        <v>75</v>
      </c>
      <c r="AU307" s="153" t="s">
        <v>84</v>
      </c>
      <c r="AY307" s="145" t="s">
        <v>134</v>
      </c>
      <c r="BK307" s="154">
        <f>SUM(BK308:BK312)</f>
        <v>0</v>
      </c>
    </row>
    <row r="308" spans="1:65" s="2" customFormat="1" ht="16.5" customHeight="1" x14ac:dyDescent="0.2">
      <c r="A308" s="32"/>
      <c r="B308" s="157"/>
      <c r="C308" s="158" t="s">
        <v>590</v>
      </c>
      <c r="D308" s="158" t="s">
        <v>137</v>
      </c>
      <c r="E308" s="159" t="s">
        <v>591</v>
      </c>
      <c r="F308" s="160" t="s">
        <v>592</v>
      </c>
      <c r="G308" s="161" t="s">
        <v>176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186</v>
      </c>
      <c r="AT308" s="170" t="s">
        <v>137</v>
      </c>
      <c r="AU308" s="170" t="s">
        <v>141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141</v>
      </c>
      <c r="BK308" s="171">
        <f>ROUND(I308*H308,2)</f>
        <v>0</v>
      </c>
      <c r="BL308" s="17" t="s">
        <v>186</v>
      </c>
      <c r="BM308" s="170" t="s">
        <v>593</v>
      </c>
    </row>
    <row r="309" spans="1:65" s="2" customFormat="1" ht="16.5" customHeight="1" x14ac:dyDescent="0.2">
      <c r="A309" s="32"/>
      <c r="B309" s="157"/>
      <c r="C309" s="196" t="s">
        <v>594</v>
      </c>
      <c r="D309" s="196" t="s">
        <v>179</v>
      </c>
      <c r="E309" s="197" t="s">
        <v>595</v>
      </c>
      <c r="F309" s="198" t="s">
        <v>596</v>
      </c>
      <c r="G309" s="199" t="s">
        <v>176</v>
      </c>
      <c r="H309" s="200">
        <v>2</v>
      </c>
      <c r="I309" s="201"/>
      <c r="J309" s="202">
        <f>ROUND(I309*H309,2)</f>
        <v>0</v>
      </c>
      <c r="K309" s="203"/>
      <c r="L309" s="204"/>
      <c r="M309" s="205" t="s">
        <v>1</v>
      </c>
      <c r="N309" s="206" t="s">
        <v>42</v>
      </c>
      <c r="O309" s="58"/>
      <c r="P309" s="168">
        <f>O309*H309</f>
        <v>0</v>
      </c>
      <c r="Q309" s="168">
        <v>5.0000000000000001E-3</v>
      </c>
      <c r="R309" s="168">
        <f>Q309*H309</f>
        <v>0.01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272</v>
      </c>
      <c r="AT309" s="170" t="s">
        <v>179</v>
      </c>
      <c r="AU309" s="170" t="s">
        <v>141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141</v>
      </c>
      <c r="BK309" s="171">
        <f>ROUND(I309*H309,2)</f>
        <v>0</v>
      </c>
      <c r="BL309" s="17" t="s">
        <v>186</v>
      </c>
      <c r="BM309" s="170" t="s">
        <v>597</v>
      </c>
    </row>
    <row r="310" spans="1:65" s="2" customFormat="1" ht="21.75" customHeight="1" x14ac:dyDescent="0.2">
      <c r="A310" s="32"/>
      <c r="B310" s="157"/>
      <c r="C310" s="158" t="s">
        <v>598</v>
      </c>
      <c r="D310" s="158" t="s">
        <v>137</v>
      </c>
      <c r="E310" s="159" t="s">
        <v>599</v>
      </c>
      <c r="F310" s="160" t="s">
        <v>600</v>
      </c>
      <c r="G310" s="161" t="s">
        <v>176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2E-3</v>
      </c>
      <c r="T310" s="169">
        <f>S310*H310</f>
        <v>4.0000000000000001E-3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186</v>
      </c>
      <c r="AT310" s="170" t="s">
        <v>137</v>
      </c>
      <c r="AU310" s="170" t="s">
        <v>141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141</v>
      </c>
      <c r="BK310" s="171">
        <f>ROUND(I310*H310,2)</f>
        <v>0</v>
      </c>
      <c r="BL310" s="17" t="s">
        <v>186</v>
      </c>
      <c r="BM310" s="170" t="s">
        <v>601</v>
      </c>
    </row>
    <row r="311" spans="1:65" s="2" customFormat="1" ht="21.75" customHeight="1" x14ac:dyDescent="0.2">
      <c r="A311" s="32"/>
      <c r="B311" s="157"/>
      <c r="C311" s="158" t="s">
        <v>602</v>
      </c>
      <c r="D311" s="158" t="s">
        <v>137</v>
      </c>
      <c r="E311" s="159" t="s">
        <v>603</v>
      </c>
      <c r="F311" s="160" t="s">
        <v>604</v>
      </c>
      <c r="G311" s="161" t="s">
        <v>219</v>
      </c>
      <c r="H311" s="162">
        <v>0.01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186</v>
      </c>
      <c r="AT311" s="170" t="s">
        <v>137</v>
      </c>
      <c r="AU311" s="170" t="s">
        <v>141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141</v>
      </c>
      <c r="BK311" s="171">
        <f>ROUND(I311*H311,2)</f>
        <v>0</v>
      </c>
      <c r="BL311" s="17" t="s">
        <v>186</v>
      </c>
      <c r="BM311" s="170" t="s">
        <v>605</v>
      </c>
    </row>
    <row r="312" spans="1:65" s="2" customFormat="1" ht="21.75" customHeight="1" x14ac:dyDescent="0.2">
      <c r="A312" s="32"/>
      <c r="B312" s="157"/>
      <c r="C312" s="158" t="s">
        <v>606</v>
      </c>
      <c r="D312" s="158" t="s">
        <v>137</v>
      </c>
      <c r="E312" s="159" t="s">
        <v>607</v>
      </c>
      <c r="F312" s="160" t="s">
        <v>608</v>
      </c>
      <c r="G312" s="161" t="s">
        <v>219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186</v>
      </c>
      <c r="AT312" s="170" t="s">
        <v>137</v>
      </c>
      <c r="AU312" s="170" t="s">
        <v>141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141</v>
      </c>
      <c r="BK312" s="171">
        <f>ROUND(I312*H312,2)</f>
        <v>0</v>
      </c>
      <c r="BL312" s="17" t="s">
        <v>186</v>
      </c>
      <c r="BM312" s="170" t="s">
        <v>609</v>
      </c>
    </row>
    <row r="313" spans="1:65" s="12" customFormat="1" ht="22.9" customHeight="1" x14ac:dyDescent="0.2">
      <c r="B313" s="144"/>
      <c r="D313" s="145" t="s">
        <v>75</v>
      </c>
      <c r="E313" s="155" t="s">
        <v>610</v>
      </c>
      <c r="F313" s="155" t="s">
        <v>611</v>
      </c>
      <c r="I313" s="147"/>
      <c r="J313" s="156">
        <f>BK313</f>
        <v>0</v>
      </c>
      <c r="L313" s="144"/>
      <c r="M313" s="149"/>
      <c r="N313" s="150"/>
      <c r="O313" s="150"/>
      <c r="P313" s="151">
        <f>SUM(P314:P338)</f>
        <v>0</v>
      </c>
      <c r="Q313" s="150"/>
      <c r="R313" s="151">
        <f>SUM(R314:R338)</f>
        <v>0.66451909999999992</v>
      </c>
      <c r="S313" s="150"/>
      <c r="T313" s="152">
        <f>SUM(T314:T338)</f>
        <v>0</v>
      </c>
      <c r="AR313" s="145" t="s">
        <v>141</v>
      </c>
      <c r="AT313" s="153" t="s">
        <v>75</v>
      </c>
      <c r="AU313" s="153" t="s">
        <v>84</v>
      </c>
      <c r="AY313" s="145" t="s">
        <v>134</v>
      </c>
      <c r="BK313" s="154">
        <f>SUM(BK314:BK338)</f>
        <v>0</v>
      </c>
    </row>
    <row r="314" spans="1:65" s="2" customFormat="1" ht="21.75" customHeight="1" x14ac:dyDescent="0.2">
      <c r="A314" s="32"/>
      <c r="B314" s="157"/>
      <c r="C314" s="158" t="s">
        <v>612</v>
      </c>
      <c r="D314" s="158" t="s">
        <v>137</v>
      </c>
      <c r="E314" s="159" t="s">
        <v>613</v>
      </c>
      <c r="F314" s="160" t="s">
        <v>614</v>
      </c>
      <c r="G314" s="161" t="s">
        <v>140</v>
      </c>
      <c r="H314" s="162">
        <v>24.97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2.5409999999999999E-2</v>
      </c>
      <c r="R314" s="168">
        <f>Q314*H314</f>
        <v>0.63448769999999999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186</v>
      </c>
      <c r="AT314" s="170" t="s">
        <v>137</v>
      </c>
      <c r="AU314" s="170" t="s">
        <v>141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141</v>
      </c>
      <c r="BK314" s="171">
        <f>ROUND(I314*H314,2)</f>
        <v>0</v>
      </c>
      <c r="BL314" s="17" t="s">
        <v>186</v>
      </c>
      <c r="BM314" s="170" t="s">
        <v>615</v>
      </c>
    </row>
    <row r="315" spans="1:65" s="13" customFormat="1" x14ac:dyDescent="0.2">
      <c r="B315" s="172"/>
      <c r="D315" s="173" t="s">
        <v>143</v>
      </c>
      <c r="E315" s="174" t="s">
        <v>1</v>
      </c>
      <c r="F315" s="175" t="s">
        <v>616</v>
      </c>
      <c r="H315" s="176">
        <v>10.14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143</v>
      </c>
      <c r="AU315" s="174" t="s">
        <v>141</v>
      </c>
      <c r="AV315" s="13" t="s">
        <v>141</v>
      </c>
      <c r="AW315" s="13" t="s">
        <v>33</v>
      </c>
      <c r="AX315" s="13" t="s">
        <v>76</v>
      </c>
      <c r="AY315" s="174" t="s">
        <v>134</v>
      </c>
    </row>
    <row r="316" spans="1:65" s="13" customFormat="1" x14ac:dyDescent="0.2">
      <c r="B316" s="172"/>
      <c r="D316" s="173" t="s">
        <v>143</v>
      </c>
      <c r="E316" s="174" t="s">
        <v>1</v>
      </c>
      <c r="F316" s="175" t="s">
        <v>617</v>
      </c>
      <c r="H316" s="176">
        <v>7.41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143</v>
      </c>
      <c r="AU316" s="174" t="s">
        <v>141</v>
      </c>
      <c r="AV316" s="13" t="s">
        <v>141</v>
      </c>
      <c r="AW316" s="13" t="s">
        <v>33</v>
      </c>
      <c r="AX316" s="13" t="s">
        <v>76</v>
      </c>
      <c r="AY316" s="174" t="s">
        <v>134</v>
      </c>
    </row>
    <row r="317" spans="1:65" s="13" customFormat="1" x14ac:dyDescent="0.2">
      <c r="B317" s="172"/>
      <c r="D317" s="173" t="s">
        <v>143</v>
      </c>
      <c r="E317" s="174" t="s">
        <v>1</v>
      </c>
      <c r="F317" s="175" t="s">
        <v>618</v>
      </c>
      <c r="H317" s="176">
        <v>9.1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143</v>
      </c>
      <c r="AU317" s="174" t="s">
        <v>141</v>
      </c>
      <c r="AV317" s="13" t="s">
        <v>141</v>
      </c>
      <c r="AW317" s="13" t="s">
        <v>33</v>
      </c>
      <c r="AX317" s="13" t="s">
        <v>76</v>
      </c>
      <c r="AY317" s="174" t="s">
        <v>134</v>
      </c>
    </row>
    <row r="318" spans="1:65" s="13" customFormat="1" x14ac:dyDescent="0.2">
      <c r="B318" s="172"/>
      <c r="D318" s="173" t="s">
        <v>143</v>
      </c>
      <c r="E318" s="174"/>
      <c r="F318" s="175" t="s">
        <v>864</v>
      </c>
      <c r="H318" s="176">
        <v>-1.68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/>
      <c r="AU318" s="174"/>
      <c r="AY318" s="174"/>
    </row>
    <row r="319" spans="1:65" s="14" customFormat="1" x14ac:dyDescent="0.2">
      <c r="B319" s="181"/>
      <c r="D319" s="173" t="s">
        <v>143</v>
      </c>
      <c r="E319" s="182" t="s">
        <v>1</v>
      </c>
      <c r="F319" s="183" t="s">
        <v>152</v>
      </c>
      <c r="H319" s="184">
        <v>24.97</v>
      </c>
      <c r="I319" s="185"/>
      <c r="L319" s="181"/>
      <c r="M319" s="186"/>
      <c r="N319" s="187"/>
      <c r="O319" s="187"/>
      <c r="P319" s="187"/>
      <c r="Q319" s="187"/>
      <c r="R319" s="187"/>
      <c r="S319" s="187"/>
      <c r="T319" s="188"/>
      <c r="AT319" s="182" t="s">
        <v>143</v>
      </c>
      <c r="AU319" s="182" t="s">
        <v>141</v>
      </c>
      <c r="AV319" s="14" t="s">
        <v>81</v>
      </c>
      <c r="AW319" s="14" t="s">
        <v>33</v>
      </c>
      <c r="AX319" s="14" t="s">
        <v>84</v>
      </c>
      <c r="AY319" s="182" t="s">
        <v>134</v>
      </c>
    </row>
    <row r="320" spans="1:65" s="2" customFormat="1" ht="21.75" customHeight="1" x14ac:dyDescent="0.2">
      <c r="A320" s="32"/>
      <c r="B320" s="157"/>
      <c r="C320" s="158" t="s">
        <v>619</v>
      </c>
      <c r="D320" s="158" t="s">
        <v>137</v>
      </c>
      <c r="E320" s="159" t="s">
        <v>620</v>
      </c>
      <c r="F320" s="160" t="s">
        <v>621</v>
      </c>
      <c r="G320" s="161" t="s">
        <v>282</v>
      </c>
      <c r="H320" s="162">
        <v>34.71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4.0000000000000003E-5</v>
      </c>
      <c r="R320" s="168">
        <f>Q320*H320</f>
        <v>1.3884000000000001E-3</v>
      </c>
      <c r="S320" s="168">
        <v>0</v>
      </c>
      <c r="T320" s="169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186</v>
      </c>
      <c r="AT320" s="170" t="s">
        <v>137</v>
      </c>
      <c r="AU320" s="170" t="s">
        <v>141</v>
      </c>
      <c r="AY320" s="17" t="s">
        <v>134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141</v>
      </c>
      <c r="BK320" s="171">
        <f>ROUND(I320*H320,2)</f>
        <v>0</v>
      </c>
      <c r="BL320" s="17" t="s">
        <v>186</v>
      </c>
      <c r="BM320" s="170" t="s">
        <v>622</v>
      </c>
    </row>
    <row r="321" spans="1:65" s="13" customFormat="1" x14ac:dyDescent="0.2">
      <c r="B321" s="172"/>
      <c r="D321" s="173" t="s">
        <v>143</v>
      </c>
      <c r="E321" s="174" t="s">
        <v>1</v>
      </c>
      <c r="F321" s="175" t="s">
        <v>623</v>
      </c>
      <c r="H321" s="176">
        <v>2.85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143</v>
      </c>
      <c r="AU321" s="174" t="s">
        <v>141</v>
      </c>
      <c r="AV321" s="13" t="s">
        <v>141</v>
      </c>
      <c r="AW321" s="13" t="s">
        <v>33</v>
      </c>
      <c r="AX321" s="13" t="s">
        <v>76</v>
      </c>
      <c r="AY321" s="174" t="s">
        <v>134</v>
      </c>
    </row>
    <row r="322" spans="1:65" s="13" customFormat="1" x14ac:dyDescent="0.2">
      <c r="B322" s="172"/>
      <c r="D322" s="173" t="s">
        <v>143</v>
      </c>
      <c r="E322" s="174" t="s">
        <v>1</v>
      </c>
      <c r="F322" s="175" t="s">
        <v>624</v>
      </c>
      <c r="H322" s="176">
        <v>4.01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143</v>
      </c>
      <c r="AU322" s="174" t="s">
        <v>141</v>
      </c>
      <c r="AV322" s="13" t="s">
        <v>141</v>
      </c>
      <c r="AW322" s="13" t="s">
        <v>33</v>
      </c>
      <c r="AX322" s="13" t="s">
        <v>76</v>
      </c>
      <c r="AY322" s="174" t="s">
        <v>134</v>
      </c>
    </row>
    <row r="323" spans="1:65" s="13" customFormat="1" x14ac:dyDescent="0.2">
      <c r="B323" s="172"/>
      <c r="D323" s="173" t="s">
        <v>143</v>
      </c>
      <c r="E323" s="174" t="s">
        <v>1</v>
      </c>
      <c r="F323" s="175" t="s">
        <v>285</v>
      </c>
      <c r="H323" s="176">
        <v>6.81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143</v>
      </c>
      <c r="AU323" s="174" t="s">
        <v>141</v>
      </c>
      <c r="AV323" s="13" t="s">
        <v>141</v>
      </c>
      <c r="AW323" s="13" t="s">
        <v>33</v>
      </c>
      <c r="AX323" s="13" t="s">
        <v>76</v>
      </c>
      <c r="AY323" s="174" t="s">
        <v>134</v>
      </c>
    </row>
    <row r="324" spans="1:65" s="13" customFormat="1" x14ac:dyDescent="0.2">
      <c r="B324" s="172"/>
      <c r="D324" s="173" t="s">
        <v>143</v>
      </c>
      <c r="E324" s="174" t="s">
        <v>1</v>
      </c>
      <c r="F324" s="175" t="s">
        <v>625</v>
      </c>
      <c r="H324" s="176">
        <v>5.44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143</v>
      </c>
      <c r="AU324" s="174" t="s">
        <v>141</v>
      </c>
      <c r="AV324" s="13" t="s">
        <v>141</v>
      </c>
      <c r="AW324" s="13" t="s">
        <v>33</v>
      </c>
      <c r="AX324" s="13" t="s">
        <v>76</v>
      </c>
      <c r="AY324" s="174" t="s">
        <v>134</v>
      </c>
    </row>
    <row r="325" spans="1:65" s="13" customFormat="1" x14ac:dyDescent="0.2">
      <c r="B325" s="172"/>
      <c r="D325" s="173" t="s">
        <v>143</v>
      </c>
      <c r="E325" s="174" t="s">
        <v>1</v>
      </c>
      <c r="F325" s="175" t="s">
        <v>626</v>
      </c>
      <c r="H325" s="176">
        <v>15.6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143</v>
      </c>
      <c r="AU325" s="174" t="s">
        <v>141</v>
      </c>
      <c r="AV325" s="13" t="s">
        <v>141</v>
      </c>
      <c r="AW325" s="13" t="s">
        <v>33</v>
      </c>
      <c r="AX325" s="13" t="s">
        <v>76</v>
      </c>
      <c r="AY325" s="174" t="s">
        <v>134</v>
      </c>
    </row>
    <row r="326" spans="1:65" s="14" customFormat="1" x14ac:dyDescent="0.2">
      <c r="B326" s="181"/>
      <c r="D326" s="173" t="s">
        <v>143</v>
      </c>
      <c r="E326" s="182" t="s">
        <v>1</v>
      </c>
      <c r="F326" s="183" t="s">
        <v>152</v>
      </c>
      <c r="H326" s="184">
        <v>34.71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2" t="s">
        <v>143</v>
      </c>
      <c r="AU326" s="182" t="s">
        <v>141</v>
      </c>
      <c r="AV326" s="14" t="s">
        <v>81</v>
      </c>
      <c r="AW326" s="14" t="s">
        <v>33</v>
      </c>
      <c r="AX326" s="14" t="s">
        <v>84</v>
      </c>
      <c r="AY326" s="182" t="s">
        <v>134</v>
      </c>
    </row>
    <row r="327" spans="1:65" s="2" customFormat="1" ht="16.5" customHeight="1" x14ac:dyDescent="0.2">
      <c r="A327" s="32"/>
      <c r="B327" s="157"/>
      <c r="C327" s="158" t="s">
        <v>627</v>
      </c>
      <c r="D327" s="158" t="s">
        <v>137</v>
      </c>
      <c r="E327" s="159" t="s">
        <v>628</v>
      </c>
      <c r="F327" s="160" t="s">
        <v>629</v>
      </c>
      <c r="G327" s="161" t="s">
        <v>282</v>
      </c>
      <c r="H327" s="162">
        <v>7.8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1.4999999999999999E-4</v>
      </c>
      <c r="R327" s="168">
        <f>Q327*H327</f>
        <v>1.1699999999999998E-3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186</v>
      </c>
      <c r="AT327" s="170" t="s">
        <v>137</v>
      </c>
      <c r="AU327" s="170" t="s">
        <v>141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141</v>
      </c>
      <c r="BK327" s="171">
        <f>ROUND(I327*H327,2)</f>
        <v>0</v>
      </c>
      <c r="BL327" s="17" t="s">
        <v>186</v>
      </c>
      <c r="BM327" s="170" t="s">
        <v>630</v>
      </c>
    </row>
    <row r="328" spans="1:65" s="13" customFormat="1" x14ac:dyDescent="0.2">
      <c r="B328" s="172"/>
      <c r="D328" s="173" t="s">
        <v>143</v>
      </c>
      <c r="E328" s="174" t="s">
        <v>1</v>
      </c>
      <c r="F328" s="175" t="s">
        <v>865</v>
      </c>
      <c r="H328" s="176">
        <v>7.8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143</v>
      </c>
      <c r="AU328" s="174" t="s">
        <v>141</v>
      </c>
      <c r="AV328" s="13" t="s">
        <v>141</v>
      </c>
      <c r="AW328" s="13" t="s">
        <v>33</v>
      </c>
      <c r="AX328" s="13" t="s">
        <v>76</v>
      </c>
      <c r="AY328" s="174" t="s">
        <v>134</v>
      </c>
    </row>
    <row r="329" spans="1:65" s="14" customFormat="1" x14ac:dyDescent="0.2">
      <c r="B329" s="181"/>
      <c r="D329" s="173" t="s">
        <v>143</v>
      </c>
      <c r="E329" s="182" t="s">
        <v>1</v>
      </c>
      <c r="F329" s="183" t="s">
        <v>152</v>
      </c>
      <c r="H329" s="184">
        <v>7.8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143</v>
      </c>
      <c r="AU329" s="182" t="s">
        <v>141</v>
      </c>
      <c r="AV329" s="14" t="s">
        <v>81</v>
      </c>
      <c r="AW329" s="14" t="s">
        <v>33</v>
      </c>
      <c r="AX329" s="14" t="s">
        <v>84</v>
      </c>
      <c r="AY329" s="182" t="s">
        <v>134</v>
      </c>
    </row>
    <row r="330" spans="1:65" s="2" customFormat="1" ht="16.5" customHeight="1" x14ac:dyDescent="0.2">
      <c r="A330" s="32"/>
      <c r="B330" s="157"/>
      <c r="C330" s="158" t="s">
        <v>631</v>
      </c>
      <c r="D330" s="158" t="s">
        <v>137</v>
      </c>
      <c r="E330" s="159" t="s">
        <v>632</v>
      </c>
      <c r="F330" s="160" t="s">
        <v>633</v>
      </c>
      <c r="G330" s="161" t="s">
        <v>140</v>
      </c>
      <c r="H330" s="162">
        <v>24.97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186</v>
      </c>
      <c r="AT330" s="170" t="s">
        <v>137</v>
      </c>
      <c r="AU330" s="170" t="s">
        <v>141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141</v>
      </c>
      <c r="BK330" s="171">
        <f>ROUND(I330*H330,2)</f>
        <v>0</v>
      </c>
      <c r="BL330" s="17" t="s">
        <v>186</v>
      </c>
      <c r="BM330" s="170" t="s">
        <v>634</v>
      </c>
    </row>
    <row r="331" spans="1:65" s="2" customFormat="1" ht="21.75" customHeight="1" x14ac:dyDescent="0.2">
      <c r="A331" s="32"/>
      <c r="B331" s="157"/>
      <c r="C331" s="158" t="s">
        <v>635</v>
      </c>
      <c r="D331" s="158" t="s">
        <v>137</v>
      </c>
      <c r="E331" s="159" t="s">
        <v>636</v>
      </c>
      <c r="F331" s="160" t="s">
        <v>637</v>
      </c>
      <c r="G331" s="161" t="s">
        <v>140</v>
      </c>
      <c r="H331" s="162">
        <v>24.97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1.7478999999999998E-2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186</v>
      </c>
      <c r="AT331" s="170" t="s">
        <v>137</v>
      </c>
      <c r="AU331" s="170" t="s">
        <v>141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141</v>
      </c>
      <c r="BK331" s="171">
        <f>ROUND(I331*H331,2)</f>
        <v>0</v>
      </c>
      <c r="BL331" s="17" t="s">
        <v>186</v>
      </c>
      <c r="BM331" s="170" t="s">
        <v>638</v>
      </c>
    </row>
    <row r="332" spans="1:65" s="2" customFormat="1" ht="16.5" customHeight="1" x14ac:dyDescent="0.2">
      <c r="A332" s="32"/>
      <c r="B332" s="157"/>
      <c r="C332" s="158" t="s">
        <v>639</v>
      </c>
      <c r="D332" s="158" t="s">
        <v>137</v>
      </c>
      <c r="E332" s="159" t="s">
        <v>640</v>
      </c>
      <c r="F332" s="160" t="s">
        <v>641</v>
      </c>
      <c r="G332" s="161" t="s">
        <v>140</v>
      </c>
      <c r="H332" s="162">
        <v>49.97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9.9939999999999994E-3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186</v>
      </c>
      <c r="AT332" s="170" t="s">
        <v>137</v>
      </c>
      <c r="AU332" s="170" t="s">
        <v>141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141</v>
      </c>
      <c r="BK332" s="171">
        <f>ROUND(I332*H332,2)</f>
        <v>0</v>
      </c>
      <c r="BL332" s="17" t="s">
        <v>186</v>
      </c>
      <c r="BM332" s="170" t="s">
        <v>642</v>
      </c>
    </row>
    <row r="333" spans="1:65" s="13" customFormat="1" x14ac:dyDescent="0.2">
      <c r="B333" s="172"/>
      <c r="D333" s="173" t="s">
        <v>143</v>
      </c>
      <c r="E333" s="174" t="s">
        <v>1</v>
      </c>
      <c r="F333" s="175" t="s">
        <v>866</v>
      </c>
      <c r="H333" s="176">
        <v>49.97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143</v>
      </c>
      <c r="AU333" s="174" t="s">
        <v>141</v>
      </c>
      <c r="AV333" s="13" t="s">
        <v>141</v>
      </c>
      <c r="AW333" s="13" t="s">
        <v>33</v>
      </c>
      <c r="AX333" s="13" t="s">
        <v>76</v>
      </c>
      <c r="AY333" s="174" t="s">
        <v>134</v>
      </c>
    </row>
    <row r="334" spans="1:65" s="14" customFormat="1" x14ac:dyDescent="0.2">
      <c r="B334" s="181"/>
      <c r="D334" s="173" t="s">
        <v>143</v>
      </c>
      <c r="E334" s="182" t="s">
        <v>1</v>
      </c>
      <c r="F334" s="183" t="s">
        <v>152</v>
      </c>
      <c r="H334" s="184">
        <v>49.97</v>
      </c>
      <c r="I334" s="185"/>
      <c r="L334" s="181"/>
      <c r="M334" s="186"/>
      <c r="N334" s="187"/>
      <c r="O334" s="187"/>
      <c r="P334" s="187"/>
      <c r="Q334" s="187"/>
      <c r="R334" s="187"/>
      <c r="S334" s="187"/>
      <c r="T334" s="188"/>
      <c r="AT334" s="182" t="s">
        <v>143</v>
      </c>
      <c r="AU334" s="182" t="s">
        <v>141</v>
      </c>
      <c r="AV334" s="14" t="s">
        <v>81</v>
      </c>
      <c r="AW334" s="14" t="s">
        <v>33</v>
      </c>
      <c r="AX334" s="14" t="s">
        <v>84</v>
      </c>
      <c r="AY334" s="182" t="s">
        <v>134</v>
      </c>
    </row>
    <row r="335" spans="1:65" s="2" customFormat="1" ht="21.75" customHeight="1" x14ac:dyDescent="0.2">
      <c r="A335" s="32"/>
      <c r="B335" s="157"/>
      <c r="C335" s="158" t="s">
        <v>643</v>
      </c>
      <c r="D335" s="158" t="s">
        <v>137</v>
      </c>
      <c r="E335" s="159" t="s">
        <v>644</v>
      </c>
      <c r="F335" s="160" t="s">
        <v>645</v>
      </c>
      <c r="G335" s="161" t="s">
        <v>219</v>
      </c>
      <c r="H335" s="162">
        <v>0.70699999999999996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0</v>
      </c>
      <c r="T335" s="169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186</v>
      </c>
      <c r="AT335" s="170" t="s">
        <v>137</v>
      </c>
      <c r="AU335" s="170" t="s">
        <v>141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141</v>
      </c>
      <c r="BK335" s="171">
        <f>ROUND(I335*H335,2)</f>
        <v>0</v>
      </c>
      <c r="BL335" s="17" t="s">
        <v>186</v>
      </c>
      <c r="BM335" s="170" t="s">
        <v>646</v>
      </c>
    </row>
    <row r="336" spans="1:65" s="2" customFormat="1" ht="21.75" customHeight="1" x14ac:dyDescent="0.2">
      <c r="A336" s="32"/>
      <c r="B336" s="157"/>
      <c r="C336" s="158" t="s">
        <v>647</v>
      </c>
      <c r="D336" s="158" t="s">
        <v>137</v>
      </c>
      <c r="E336" s="159" t="s">
        <v>648</v>
      </c>
      <c r="F336" s="160" t="s">
        <v>649</v>
      </c>
      <c r="G336" s="161" t="s">
        <v>219</v>
      </c>
      <c r="H336" s="162">
        <v>0.70699999999999996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0</v>
      </c>
      <c r="R336" s="168">
        <f>Q336*H336</f>
        <v>0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186</v>
      </c>
      <c r="AT336" s="170" t="s">
        <v>137</v>
      </c>
      <c r="AU336" s="170" t="s">
        <v>141</v>
      </c>
      <c r="AY336" s="17" t="s">
        <v>134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141</v>
      </c>
      <c r="BK336" s="171">
        <f>ROUND(I336*H336,2)</f>
        <v>0</v>
      </c>
      <c r="BL336" s="17" t="s">
        <v>186</v>
      </c>
      <c r="BM336" s="170" t="s">
        <v>650</v>
      </c>
    </row>
    <row r="337" spans="1:65" s="2" customFormat="1" ht="21.75" customHeight="1" x14ac:dyDescent="0.2">
      <c r="A337" s="32"/>
      <c r="B337" s="157"/>
      <c r="C337" s="158" t="s">
        <v>651</v>
      </c>
      <c r="D337" s="158" t="s">
        <v>137</v>
      </c>
      <c r="E337" s="159" t="s">
        <v>652</v>
      </c>
      <c r="F337" s="160" t="s">
        <v>653</v>
      </c>
      <c r="G337" s="161" t="s">
        <v>140</v>
      </c>
      <c r="H337" s="162">
        <v>7.41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0</v>
      </c>
      <c r="R337" s="168">
        <f>Q337*H337</f>
        <v>0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186</v>
      </c>
      <c r="AT337" s="170" t="s">
        <v>137</v>
      </c>
      <c r="AU337" s="170" t="s">
        <v>141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141</v>
      </c>
      <c r="BK337" s="171">
        <f>ROUND(I337*H337,2)</f>
        <v>0</v>
      </c>
      <c r="BL337" s="17" t="s">
        <v>186</v>
      </c>
      <c r="BM337" s="170" t="s">
        <v>654</v>
      </c>
    </row>
    <row r="338" spans="1:65" s="13" customFormat="1" x14ac:dyDescent="0.2">
      <c r="B338" s="172"/>
      <c r="D338" s="173" t="s">
        <v>143</v>
      </c>
      <c r="E338" s="174" t="s">
        <v>1</v>
      </c>
      <c r="F338" s="175" t="s">
        <v>617</v>
      </c>
      <c r="H338" s="176">
        <v>7.41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143</v>
      </c>
      <c r="AU338" s="174" t="s">
        <v>141</v>
      </c>
      <c r="AV338" s="13" t="s">
        <v>141</v>
      </c>
      <c r="AW338" s="13" t="s">
        <v>33</v>
      </c>
      <c r="AX338" s="13" t="s">
        <v>84</v>
      </c>
      <c r="AY338" s="174" t="s">
        <v>134</v>
      </c>
    </row>
    <row r="339" spans="1:65" s="12" customFormat="1" ht="22.9" customHeight="1" x14ac:dyDescent="0.2">
      <c r="B339" s="144"/>
      <c r="D339" s="145" t="s">
        <v>75</v>
      </c>
      <c r="E339" s="155" t="s">
        <v>655</v>
      </c>
      <c r="F339" s="155" t="s">
        <v>656</v>
      </c>
      <c r="I339" s="147"/>
      <c r="J339" s="156">
        <f>BK339</f>
        <v>0</v>
      </c>
      <c r="L339" s="144"/>
      <c r="M339" s="149"/>
      <c r="N339" s="150"/>
      <c r="O339" s="150"/>
      <c r="P339" s="151">
        <f>SUM(P340:P355)</f>
        <v>0</v>
      </c>
      <c r="Q339" s="150"/>
      <c r="R339" s="151">
        <f>SUM(R340:R355)</f>
        <v>3.6999999999999998E-2</v>
      </c>
      <c r="S339" s="150"/>
      <c r="T339" s="152">
        <f>SUM(T340:T355)</f>
        <v>0.29545054999999998</v>
      </c>
      <c r="AR339" s="145" t="s">
        <v>141</v>
      </c>
      <c r="AT339" s="153" t="s">
        <v>75</v>
      </c>
      <c r="AU339" s="153" t="s">
        <v>84</v>
      </c>
      <c r="AY339" s="145" t="s">
        <v>134</v>
      </c>
      <c r="BK339" s="154">
        <f>SUM(BK340:BK355)</f>
        <v>0</v>
      </c>
    </row>
    <row r="340" spans="1:65" s="2" customFormat="1" ht="21.75" customHeight="1" x14ac:dyDescent="0.2">
      <c r="A340" s="32"/>
      <c r="B340" s="157"/>
      <c r="C340" s="158" t="s">
        <v>657</v>
      </c>
      <c r="D340" s="158" t="s">
        <v>137</v>
      </c>
      <c r="E340" s="159" t="s">
        <v>658</v>
      </c>
      <c r="F340" s="160" t="s">
        <v>659</v>
      </c>
      <c r="G340" s="161" t="s">
        <v>140</v>
      </c>
      <c r="H340" s="162">
        <v>4.9269999999999996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2.4649999999999998E-2</v>
      </c>
      <c r="T340" s="169">
        <f>S340*H340</f>
        <v>0.12145054999999998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186</v>
      </c>
      <c r="AT340" s="170" t="s">
        <v>137</v>
      </c>
      <c r="AU340" s="170" t="s">
        <v>141</v>
      </c>
      <c r="AY340" s="17" t="s">
        <v>134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141</v>
      </c>
      <c r="BK340" s="171">
        <f>ROUND(I340*H340,2)</f>
        <v>0</v>
      </c>
      <c r="BL340" s="17" t="s">
        <v>186</v>
      </c>
      <c r="BM340" s="170" t="s">
        <v>660</v>
      </c>
    </row>
    <row r="341" spans="1:65" s="15" customFormat="1" x14ac:dyDescent="0.2">
      <c r="B341" s="189"/>
      <c r="D341" s="173" t="s">
        <v>143</v>
      </c>
      <c r="E341" s="190" t="s">
        <v>1</v>
      </c>
      <c r="F341" s="191" t="s">
        <v>661</v>
      </c>
      <c r="H341" s="190" t="s">
        <v>1</v>
      </c>
      <c r="I341" s="192"/>
      <c r="L341" s="189"/>
      <c r="M341" s="193"/>
      <c r="N341" s="194"/>
      <c r="O341" s="194"/>
      <c r="P341" s="194"/>
      <c r="Q341" s="194"/>
      <c r="R341" s="194"/>
      <c r="S341" s="194"/>
      <c r="T341" s="195"/>
      <c r="AT341" s="190" t="s">
        <v>143</v>
      </c>
      <c r="AU341" s="190" t="s">
        <v>141</v>
      </c>
      <c r="AV341" s="15" t="s">
        <v>84</v>
      </c>
      <c r="AW341" s="15" t="s">
        <v>33</v>
      </c>
      <c r="AX341" s="15" t="s">
        <v>76</v>
      </c>
      <c r="AY341" s="190" t="s">
        <v>134</v>
      </c>
    </row>
    <row r="342" spans="1:65" s="13" customFormat="1" x14ac:dyDescent="0.2">
      <c r="B342" s="172"/>
      <c r="D342" s="173" t="s">
        <v>143</v>
      </c>
      <c r="E342" s="174" t="s">
        <v>1</v>
      </c>
      <c r="F342" s="175" t="s">
        <v>662</v>
      </c>
      <c r="H342" s="176">
        <v>4.9269999999999996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143</v>
      </c>
      <c r="AU342" s="174" t="s">
        <v>141</v>
      </c>
      <c r="AV342" s="13" t="s">
        <v>141</v>
      </c>
      <c r="AW342" s="13" t="s">
        <v>33</v>
      </c>
      <c r="AX342" s="13" t="s">
        <v>76</v>
      </c>
      <c r="AY342" s="174" t="s">
        <v>134</v>
      </c>
    </row>
    <row r="343" spans="1:65" s="14" customFormat="1" x14ac:dyDescent="0.2">
      <c r="B343" s="181"/>
      <c r="D343" s="173" t="s">
        <v>143</v>
      </c>
      <c r="E343" s="182" t="s">
        <v>1</v>
      </c>
      <c r="F343" s="183" t="s">
        <v>152</v>
      </c>
      <c r="H343" s="184">
        <v>4.9269999999999996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2" t="s">
        <v>143</v>
      </c>
      <c r="AU343" s="182" t="s">
        <v>141</v>
      </c>
      <c r="AV343" s="14" t="s">
        <v>81</v>
      </c>
      <c r="AW343" s="14" t="s">
        <v>33</v>
      </c>
      <c r="AX343" s="14" t="s">
        <v>84</v>
      </c>
      <c r="AY343" s="182" t="s">
        <v>134</v>
      </c>
    </row>
    <row r="344" spans="1:65" s="2" customFormat="1" ht="21.75" customHeight="1" x14ac:dyDescent="0.2">
      <c r="A344" s="32"/>
      <c r="B344" s="157"/>
      <c r="C344" s="158" t="s">
        <v>663</v>
      </c>
      <c r="D344" s="158" t="s">
        <v>137</v>
      </c>
      <c r="E344" s="159" t="s">
        <v>664</v>
      </c>
      <c r="F344" s="160" t="s">
        <v>665</v>
      </c>
      <c r="G344" s="161" t="s">
        <v>176</v>
      </c>
      <c r="H344" s="162">
        <v>2</v>
      </c>
      <c r="I344" s="163"/>
      <c r="J344" s="164">
        <f t="shared" ref="J344:J355" si="50"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 t="shared" ref="P344:P355" si="51">O344*H344</f>
        <v>0</v>
      </c>
      <c r="Q344" s="168">
        <v>0</v>
      </c>
      <c r="R344" s="168">
        <f t="shared" ref="R344:R355" si="52">Q344*H344</f>
        <v>0</v>
      </c>
      <c r="S344" s="168">
        <v>0</v>
      </c>
      <c r="T344" s="169">
        <f t="shared" ref="T344:T355" si="53"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186</v>
      </c>
      <c r="AT344" s="170" t="s">
        <v>137</v>
      </c>
      <c r="AU344" s="170" t="s">
        <v>141</v>
      </c>
      <c r="AY344" s="17" t="s">
        <v>134</v>
      </c>
      <c r="BE344" s="171">
        <f t="shared" ref="BE344:BE355" si="54">IF(N344="základní",J344,0)</f>
        <v>0</v>
      </c>
      <c r="BF344" s="171">
        <f t="shared" ref="BF344:BF355" si="55">IF(N344="snížená",J344,0)</f>
        <v>0</v>
      </c>
      <c r="BG344" s="171">
        <f t="shared" ref="BG344:BG355" si="56">IF(N344="zákl. přenesená",J344,0)</f>
        <v>0</v>
      </c>
      <c r="BH344" s="171">
        <f t="shared" ref="BH344:BH355" si="57">IF(N344="sníž. přenesená",J344,0)</f>
        <v>0</v>
      </c>
      <c r="BI344" s="171">
        <f t="shared" ref="BI344:BI355" si="58">IF(N344="nulová",J344,0)</f>
        <v>0</v>
      </c>
      <c r="BJ344" s="17" t="s">
        <v>141</v>
      </c>
      <c r="BK344" s="171">
        <f t="shared" ref="BK344:BK355" si="59">ROUND(I344*H344,2)</f>
        <v>0</v>
      </c>
      <c r="BL344" s="17" t="s">
        <v>186</v>
      </c>
      <c r="BM344" s="170" t="s">
        <v>666</v>
      </c>
    </row>
    <row r="345" spans="1:65" s="2" customFormat="1" ht="16.5" customHeight="1" x14ac:dyDescent="0.2">
      <c r="A345" s="32"/>
      <c r="B345" s="157"/>
      <c r="C345" s="196" t="s">
        <v>667</v>
      </c>
      <c r="D345" s="196" t="s">
        <v>179</v>
      </c>
      <c r="E345" s="197" t="s">
        <v>668</v>
      </c>
      <c r="F345" s="198" t="s">
        <v>669</v>
      </c>
      <c r="G345" s="199" t="s">
        <v>176</v>
      </c>
      <c r="H345" s="200">
        <v>2</v>
      </c>
      <c r="I345" s="201"/>
      <c r="J345" s="202">
        <f t="shared" si="50"/>
        <v>0</v>
      </c>
      <c r="K345" s="203"/>
      <c r="L345" s="204"/>
      <c r="M345" s="205" t="s">
        <v>1</v>
      </c>
      <c r="N345" s="206" t="s">
        <v>42</v>
      </c>
      <c r="O345" s="58"/>
      <c r="P345" s="168">
        <f t="shared" si="51"/>
        <v>0</v>
      </c>
      <c r="Q345" s="168">
        <v>1.55E-2</v>
      </c>
      <c r="R345" s="168">
        <f t="shared" si="52"/>
        <v>3.1E-2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272</v>
      </c>
      <c r="AT345" s="170" t="s">
        <v>179</v>
      </c>
      <c r="AU345" s="170" t="s">
        <v>141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141</v>
      </c>
      <c r="BK345" s="171">
        <f t="shared" si="59"/>
        <v>0</v>
      </c>
      <c r="BL345" s="17" t="s">
        <v>186</v>
      </c>
      <c r="BM345" s="170" t="s">
        <v>670</v>
      </c>
    </row>
    <row r="346" spans="1:65" s="2" customFormat="1" ht="21.75" customHeight="1" x14ac:dyDescent="0.2">
      <c r="A346" s="32"/>
      <c r="B346" s="157"/>
      <c r="C346" s="196" t="s">
        <v>671</v>
      </c>
      <c r="D346" s="196" t="s">
        <v>179</v>
      </c>
      <c r="E346" s="197" t="s">
        <v>672</v>
      </c>
      <c r="F346" s="198" t="s">
        <v>673</v>
      </c>
      <c r="G346" s="199" t="s">
        <v>176</v>
      </c>
      <c r="H346" s="200">
        <v>2</v>
      </c>
      <c r="I346" s="201"/>
      <c r="J346" s="202">
        <f t="shared" si="50"/>
        <v>0</v>
      </c>
      <c r="K346" s="203"/>
      <c r="L346" s="204"/>
      <c r="M346" s="205" t="s">
        <v>1</v>
      </c>
      <c r="N346" s="206" t="s">
        <v>42</v>
      </c>
      <c r="O346" s="58"/>
      <c r="P346" s="168">
        <f t="shared" si="51"/>
        <v>0</v>
      </c>
      <c r="Q346" s="168">
        <v>1.1999999999999999E-3</v>
      </c>
      <c r="R346" s="168">
        <f t="shared" si="52"/>
        <v>2.3999999999999998E-3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272</v>
      </c>
      <c r="AT346" s="170" t="s">
        <v>179</v>
      </c>
      <c r="AU346" s="170" t="s">
        <v>141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141</v>
      </c>
      <c r="BK346" s="171">
        <f t="shared" si="59"/>
        <v>0</v>
      </c>
      <c r="BL346" s="17" t="s">
        <v>186</v>
      </c>
      <c r="BM346" s="170" t="s">
        <v>674</v>
      </c>
    </row>
    <row r="347" spans="1:65" s="2" customFormat="1" ht="16.5" customHeight="1" x14ac:dyDescent="0.2">
      <c r="A347" s="32"/>
      <c r="B347" s="157"/>
      <c r="C347" s="158" t="s">
        <v>675</v>
      </c>
      <c r="D347" s="158" t="s">
        <v>137</v>
      </c>
      <c r="E347" s="159" t="s">
        <v>676</v>
      </c>
      <c r="F347" s="160" t="s">
        <v>677</v>
      </c>
      <c r="G347" s="161" t="s">
        <v>176</v>
      </c>
      <c r="H347" s="162">
        <v>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186</v>
      </c>
      <c r="AT347" s="170" t="s">
        <v>137</v>
      </c>
      <c r="AU347" s="170" t="s">
        <v>141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141</v>
      </c>
      <c r="BK347" s="171">
        <f t="shared" si="59"/>
        <v>0</v>
      </c>
      <c r="BL347" s="17" t="s">
        <v>186</v>
      </c>
      <c r="BM347" s="170" t="s">
        <v>678</v>
      </c>
    </row>
    <row r="348" spans="1:65" s="2" customFormat="1" ht="16.5" customHeight="1" x14ac:dyDescent="0.2">
      <c r="A348" s="32"/>
      <c r="B348" s="157"/>
      <c r="C348" s="196" t="s">
        <v>679</v>
      </c>
      <c r="D348" s="196" t="s">
        <v>179</v>
      </c>
      <c r="E348" s="197" t="s">
        <v>680</v>
      </c>
      <c r="F348" s="198" t="s">
        <v>867</v>
      </c>
      <c r="G348" s="199" t="s">
        <v>176</v>
      </c>
      <c r="H348" s="200">
        <v>2</v>
      </c>
      <c r="I348" s="201"/>
      <c r="J348" s="202">
        <f t="shared" si="50"/>
        <v>0</v>
      </c>
      <c r="K348" s="203"/>
      <c r="L348" s="204"/>
      <c r="M348" s="205" t="s">
        <v>1</v>
      </c>
      <c r="N348" s="206" t="s">
        <v>42</v>
      </c>
      <c r="O348" s="58"/>
      <c r="P348" s="168">
        <f t="shared" si="51"/>
        <v>0</v>
      </c>
      <c r="Q348" s="168">
        <v>4.4999999999999999E-4</v>
      </c>
      <c r="R348" s="168">
        <f t="shared" si="52"/>
        <v>8.9999999999999998E-4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272</v>
      </c>
      <c r="AT348" s="170" t="s">
        <v>179</v>
      </c>
      <c r="AU348" s="170" t="s">
        <v>141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141</v>
      </c>
      <c r="BK348" s="171">
        <f t="shared" si="59"/>
        <v>0</v>
      </c>
      <c r="BL348" s="17" t="s">
        <v>186</v>
      </c>
      <c r="BM348" s="170" t="s">
        <v>681</v>
      </c>
    </row>
    <row r="349" spans="1:65" s="2" customFormat="1" ht="21.75" customHeight="1" x14ac:dyDescent="0.2">
      <c r="A349" s="32"/>
      <c r="B349" s="157"/>
      <c r="C349" s="158" t="s">
        <v>682</v>
      </c>
      <c r="D349" s="158" t="s">
        <v>137</v>
      </c>
      <c r="E349" s="159" t="s">
        <v>683</v>
      </c>
      <c r="F349" s="160" t="s">
        <v>684</v>
      </c>
      <c r="G349" s="161" t="s">
        <v>176</v>
      </c>
      <c r="H349" s="162">
        <v>2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186</v>
      </c>
      <c r="AT349" s="170" t="s">
        <v>137</v>
      </c>
      <c r="AU349" s="170" t="s">
        <v>141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141</v>
      </c>
      <c r="BK349" s="171">
        <f t="shared" si="59"/>
        <v>0</v>
      </c>
      <c r="BL349" s="17" t="s">
        <v>186</v>
      </c>
      <c r="BM349" s="170" t="s">
        <v>685</v>
      </c>
    </row>
    <row r="350" spans="1:65" s="2" customFormat="1" ht="16.5" customHeight="1" x14ac:dyDescent="0.2">
      <c r="A350" s="32"/>
      <c r="B350" s="157"/>
      <c r="C350" s="196" t="s">
        <v>686</v>
      </c>
      <c r="D350" s="196" t="s">
        <v>179</v>
      </c>
      <c r="E350" s="197" t="s">
        <v>687</v>
      </c>
      <c r="F350" s="198" t="s">
        <v>688</v>
      </c>
      <c r="G350" s="199" t="s">
        <v>176</v>
      </c>
      <c r="H350" s="200">
        <v>2</v>
      </c>
      <c r="I350" s="201"/>
      <c r="J350" s="202">
        <f t="shared" si="50"/>
        <v>0</v>
      </c>
      <c r="K350" s="203"/>
      <c r="L350" s="204"/>
      <c r="M350" s="205" t="s">
        <v>1</v>
      </c>
      <c r="N350" s="206" t="s">
        <v>42</v>
      </c>
      <c r="O350" s="58"/>
      <c r="P350" s="168">
        <f t="shared" si="51"/>
        <v>0</v>
      </c>
      <c r="Q350" s="168">
        <v>1.3500000000000001E-3</v>
      </c>
      <c r="R350" s="168">
        <f t="shared" si="52"/>
        <v>2.7000000000000001E-3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272</v>
      </c>
      <c r="AT350" s="170" t="s">
        <v>179</v>
      </c>
      <c r="AU350" s="170" t="s">
        <v>141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141</v>
      </c>
      <c r="BK350" s="171">
        <f t="shared" si="59"/>
        <v>0</v>
      </c>
      <c r="BL350" s="17" t="s">
        <v>186</v>
      </c>
      <c r="BM350" s="170" t="s">
        <v>689</v>
      </c>
    </row>
    <row r="351" spans="1:65" s="2" customFormat="1" ht="21.75" customHeight="1" x14ac:dyDescent="0.2">
      <c r="A351" s="32"/>
      <c r="B351" s="157"/>
      <c r="C351" s="158" t="s">
        <v>690</v>
      </c>
      <c r="D351" s="158" t="s">
        <v>137</v>
      </c>
      <c r="E351" s="159" t="s">
        <v>691</v>
      </c>
      <c r="F351" s="160" t="s">
        <v>692</v>
      </c>
      <c r="G351" s="161" t="s">
        <v>176</v>
      </c>
      <c r="H351" s="162">
        <v>1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0.17399999999999999</v>
      </c>
      <c r="T351" s="169">
        <f t="shared" si="53"/>
        <v>0.17399999999999999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186</v>
      </c>
      <c r="AT351" s="170" t="s">
        <v>137</v>
      </c>
      <c r="AU351" s="170" t="s">
        <v>141</v>
      </c>
      <c r="AY351" s="17" t="s">
        <v>134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141</v>
      </c>
      <c r="BK351" s="171">
        <f t="shared" si="59"/>
        <v>0</v>
      </c>
      <c r="BL351" s="17" t="s">
        <v>186</v>
      </c>
      <c r="BM351" s="170" t="s">
        <v>693</v>
      </c>
    </row>
    <row r="352" spans="1:65" s="2" customFormat="1" ht="21.75" customHeight="1" x14ac:dyDescent="0.2">
      <c r="A352" s="32"/>
      <c r="B352" s="157"/>
      <c r="C352" s="158" t="s">
        <v>694</v>
      </c>
      <c r="D352" s="158" t="s">
        <v>137</v>
      </c>
      <c r="E352" s="159" t="s">
        <v>695</v>
      </c>
      <c r="F352" s="160" t="s">
        <v>696</v>
      </c>
      <c r="G352" s="161" t="s">
        <v>219</v>
      </c>
      <c r="H352" s="162">
        <v>3.6999999999999998E-2</v>
      </c>
      <c r="I352" s="163"/>
      <c r="J352" s="164">
        <f t="shared" si="50"/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si="51"/>
        <v>0</v>
      </c>
      <c r="Q352" s="168">
        <v>0</v>
      </c>
      <c r="R352" s="168">
        <f t="shared" si="52"/>
        <v>0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186</v>
      </c>
      <c r="AT352" s="170" t="s">
        <v>137</v>
      </c>
      <c r="AU352" s="170" t="s">
        <v>141</v>
      </c>
      <c r="AY352" s="17" t="s">
        <v>134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141</v>
      </c>
      <c r="BK352" s="171">
        <f t="shared" si="59"/>
        <v>0</v>
      </c>
      <c r="BL352" s="17" t="s">
        <v>186</v>
      </c>
      <c r="BM352" s="170" t="s">
        <v>697</v>
      </c>
    </row>
    <row r="353" spans="1:65" s="2" customFormat="1" ht="21.75" customHeight="1" x14ac:dyDescent="0.2">
      <c r="A353" s="32"/>
      <c r="B353" s="157"/>
      <c r="C353" s="158" t="s">
        <v>698</v>
      </c>
      <c r="D353" s="158" t="s">
        <v>137</v>
      </c>
      <c r="E353" s="159" t="s">
        <v>699</v>
      </c>
      <c r="F353" s="160" t="s">
        <v>700</v>
      </c>
      <c r="G353" s="161" t="s">
        <v>219</v>
      </c>
      <c r="H353" s="162">
        <v>3.6999999999999998E-2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186</v>
      </c>
      <c r="AT353" s="170" t="s">
        <v>137</v>
      </c>
      <c r="AU353" s="170" t="s">
        <v>141</v>
      </c>
      <c r="AY353" s="17" t="s">
        <v>134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141</v>
      </c>
      <c r="BK353" s="171">
        <f t="shared" si="59"/>
        <v>0</v>
      </c>
      <c r="BL353" s="17" t="s">
        <v>186</v>
      </c>
      <c r="BM353" s="170" t="s">
        <v>701</v>
      </c>
    </row>
    <row r="354" spans="1:65" s="2" customFormat="1" ht="21.75" customHeight="1" x14ac:dyDescent="0.2">
      <c r="A354" s="32"/>
      <c r="B354" s="157"/>
      <c r="C354" s="158" t="s">
        <v>702</v>
      </c>
      <c r="D354" s="158" t="s">
        <v>137</v>
      </c>
      <c r="E354" s="159" t="s">
        <v>703</v>
      </c>
      <c r="F354" s="160" t="s">
        <v>704</v>
      </c>
      <c r="G354" s="161" t="s">
        <v>498</v>
      </c>
      <c r="H354" s="162">
        <v>1</v>
      </c>
      <c r="I354" s="163"/>
      <c r="J354" s="164">
        <f t="shared" si="50"/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si="51"/>
        <v>0</v>
      </c>
      <c r="Q354" s="168">
        <v>0</v>
      </c>
      <c r="R354" s="168">
        <f t="shared" si="52"/>
        <v>0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186</v>
      </c>
      <c r="AT354" s="170" t="s">
        <v>137</v>
      </c>
      <c r="AU354" s="170" t="s">
        <v>141</v>
      </c>
      <c r="AY354" s="17" t="s">
        <v>134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141</v>
      </c>
      <c r="BK354" s="171">
        <f t="shared" si="59"/>
        <v>0</v>
      </c>
      <c r="BL354" s="17" t="s">
        <v>186</v>
      </c>
      <c r="BM354" s="170" t="s">
        <v>705</v>
      </c>
    </row>
    <row r="355" spans="1:65" s="2" customFormat="1" ht="21.75" customHeight="1" x14ac:dyDescent="0.2">
      <c r="A355" s="32"/>
      <c r="B355" s="157"/>
      <c r="C355" s="158" t="s">
        <v>706</v>
      </c>
      <c r="D355" s="158" t="s">
        <v>137</v>
      </c>
      <c r="E355" s="159" t="s">
        <v>707</v>
      </c>
      <c r="F355" s="160" t="s">
        <v>708</v>
      </c>
      <c r="G355" s="161" t="s">
        <v>498</v>
      </c>
      <c r="H355" s="162">
        <v>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186</v>
      </c>
      <c r="AT355" s="170" t="s">
        <v>137</v>
      </c>
      <c r="AU355" s="170" t="s">
        <v>141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141</v>
      </c>
      <c r="BK355" s="171">
        <f t="shared" si="59"/>
        <v>0</v>
      </c>
      <c r="BL355" s="17" t="s">
        <v>186</v>
      </c>
      <c r="BM355" s="170" t="s">
        <v>709</v>
      </c>
    </row>
    <row r="356" spans="1:65" s="12" customFormat="1" ht="22.9" customHeight="1" x14ac:dyDescent="0.2">
      <c r="B356" s="144"/>
      <c r="D356" s="145" t="s">
        <v>75</v>
      </c>
      <c r="E356" s="155" t="s">
        <v>710</v>
      </c>
      <c r="F356" s="155" t="s">
        <v>711</v>
      </c>
      <c r="I356" s="147"/>
      <c r="J356" s="156">
        <f>BK356</f>
        <v>0</v>
      </c>
      <c r="L356" s="144"/>
      <c r="M356" s="149"/>
      <c r="N356" s="150"/>
      <c r="O356" s="150"/>
      <c r="P356" s="151">
        <f>SUM(P357:P366)</f>
        <v>0</v>
      </c>
      <c r="Q356" s="150"/>
      <c r="R356" s="151">
        <f>SUM(R357:R366)</f>
        <v>0.23641890999999998</v>
      </c>
      <c r="S356" s="150"/>
      <c r="T356" s="152">
        <f>SUM(T357:T366)</f>
        <v>0</v>
      </c>
      <c r="AR356" s="145" t="s">
        <v>141</v>
      </c>
      <c r="AT356" s="153" t="s">
        <v>75</v>
      </c>
      <c r="AU356" s="153" t="s">
        <v>84</v>
      </c>
      <c r="AY356" s="145" t="s">
        <v>134</v>
      </c>
      <c r="BK356" s="154">
        <f>SUM(BK357:BK366)</f>
        <v>0</v>
      </c>
    </row>
    <row r="357" spans="1:65" s="2" customFormat="1" ht="21.75" customHeight="1" x14ac:dyDescent="0.2">
      <c r="A357" s="32"/>
      <c r="B357" s="157"/>
      <c r="C357" s="158" t="s">
        <v>712</v>
      </c>
      <c r="D357" s="158" t="s">
        <v>137</v>
      </c>
      <c r="E357" s="159" t="s">
        <v>713</v>
      </c>
      <c r="F357" s="160" t="s">
        <v>714</v>
      </c>
      <c r="G357" s="161" t="s">
        <v>140</v>
      </c>
      <c r="H357" s="162">
        <v>3.863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3.7670000000000002E-2</v>
      </c>
      <c r="R357" s="168">
        <f>Q357*H357</f>
        <v>0.14551921000000001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186</v>
      </c>
      <c r="AT357" s="170" t="s">
        <v>137</v>
      </c>
      <c r="AU357" s="170" t="s">
        <v>141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141</v>
      </c>
      <c r="BK357" s="171">
        <f>ROUND(I357*H357,2)</f>
        <v>0</v>
      </c>
      <c r="BL357" s="17" t="s">
        <v>186</v>
      </c>
      <c r="BM357" s="170" t="s">
        <v>715</v>
      </c>
    </row>
    <row r="358" spans="1:65" s="13" customFormat="1" x14ac:dyDescent="0.2">
      <c r="B358" s="172"/>
      <c r="D358" s="173" t="s">
        <v>143</v>
      </c>
      <c r="E358" s="174" t="s">
        <v>1</v>
      </c>
      <c r="F358" s="175" t="s">
        <v>259</v>
      </c>
      <c r="H358" s="176">
        <v>2.87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143</v>
      </c>
      <c r="AU358" s="174" t="s">
        <v>141</v>
      </c>
      <c r="AV358" s="13" t="s">
        <v>141</v>
      </c>
      <c r="AW358" s="13" t="s">
        <v>33</v>
      </c>
      <c r="AX358" s="13" t="s">
        <v>76</v>
      </c>
      <c r="AY358" s="174" t="s">
        <v>134</v>
      </c>
    </row>
    <row r="359" spans="1:65" s="13" customFormat="1" x14ac:dyDescent="0.2">
      <c r="B359" s="172"/>
      <c r="D359" s="173" t="s">
        <v>143</v>
      </c>
      <c r="E359" s="174" t="s">
        <v>1</v>
      </c>
      <c r="F359" s="175" t="s">
        <v>172</v>
      </c>
      <c r="H359" s="176">
        <v>0.99299999999999999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143</v>
      </c>
      <c r="AU359" s="174" t="s">
        <v>141</v>
      </c>
      <c r="AV359" s="13" t="s">
        <v>141</v>
      </c>
      <c r="AW359" s="13" t="s">
        <v>33</v>
      </c>
      <c r="AX359" s="13" t="s">
        <v>76</v>
      </c>
      <c r="AY359" s="174" t="s">
        <v>134</v>
      </c>
    </row>
    <row r="360" spans="1:65" s="14" customFormat="1" x14ac:dyDescent="0.2">
      <c r="B360" s="181"/>
      <c r="D360" s="173" t="s">
        <v>143</v>
      </c>
      <c r="E360" s="182" t="s">
        <v>1</v>
      </c>
      <c r="F360" s="183" t="s">
        <v>152</v>
      </c>
      <c r="H360" s="184">
        <v>3.863</v>
      </c>
      <c r="I360" s="185"/>
      <c r="L360" s="181"/>
      <c r="M360" s="186"/>
      <c r="N360" s="187"/>
      <c r="O360" s="187"/>
      <c r="P360" s="187"/>
      <c r="Q360" s="187"/>
      <c r="R360" s="187"/>
      <c r="S360" s="187"/>
      <c r="T360" s="188"/>
      <c r="AT360" s="182" t="s">
        <v>143</v>
      </c>
      <c r="AU360" s="182" t="s">
        <v>141</v>
      </c>
      <c r="AV360" s="14" t="s">
        <v>81</v>
      </c>
      <c r="AW360" s="14" t="s">
        <v>33</v>
      </c>
      <c r="AX360" s="14" t="s">
        <v>84</v>
      </c>
      <c r="AY360" s="182" t="s">
        <v>134</v>
      </c>
    </row>
    <row r="361" spans="1:65" s="2" customFormat="1" ht="16.5" customHeight="1" x14ac:dyDescent="0.2">
      <c r="A361" s="32"/>
      <c r="B361" s="157"/>
      <c r="C361" s="158" t="s">
        <v>716</v>
      </c>
      <c r="D361" s="158" t="s">
        <v>137</v>
      </c>
      <c r="E361" s="159" t="s">
        <v>717</v>
      </c>
      <c r="F361" s="160" t="s">
        <v>718</v>
      </c>
      <c r="G361" s="161" t="s">
        <v>140</v>
      </c>
      <c r="H361" s="162">
        <v>3.863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2.9999999999999997E-4</v>
      </c>
      <c r="R361" s="168">
        <f>Q361*H361</f>
        <v>1.1588999999999998E-3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186</v>
      </c>
      <c r="AT361" s="170" t="s">
        <v>137</v>
      </c>
      <c r="AU361" s="170" t="s">
        <v>141</v>
      </c>
      <c r="AY361" s="17" t="s">
        <v>134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141</v>
      </c>
      <c r="BK361" s="171">
        <f>ROUND(I361*H361,2)</f>
        <v>0</v>
      </c>
      <c r="BL361" s="17" t="s">
        <v>186</v>
      </c>
      <c r="BM361" s="170" t="s">
        <v>719</v>
      </c>
    </row>
    <row r="362" spans="1:65" s="2" customFormat="1" ht="16.5" customHeight="1" x14ac:dyDescent="0.2">
      <c r="A362" s="32"/>
      <c r="B362" s="157"/>
      <c r="C362" s="196" t="s">
        <v>720</v>
      </c>
      <c r="D362" s="196" t="s">
        <v>179</v>
      </c>
      <c r="E362" s="197" t="s">
        <v>721</v>
      </c>
      <c r="F362" s="198" t="s">
        <v>722</v>
      </c>
      <c r="G362" s="199" t="s">
        <v>140</v>
      </c>
      <c r="H362" s="200">
        <v>4.6740000000000004</v>
      </c>
      <c r="I362" s="201"/>
      <c r="J362" s="202">
        <f>ROUND(I362*H362,2)</f>
        <v>0</v>
      </c>
      <c r="K362" s="203"/>
      <c r="L362" s="204"/>
      <c r="M362" s="205" t="s">
        <v>1</v>
      </c>
      <c r="N362" s="206" t="s">
        <v>42</v>
      </c>
      <c r="O362" s="58"/>
      <c r="P362" s="168">
        <f>O362*H362</f>
        <v>0</v>
      </c>
      <c r="Q362" s="168">
        <v>1.9199999999999998E-2</v>
      </c>
      <c r="R362" s="168">
        <f>Q362*H362</f>
        <v>8.9740799999999996E-2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272</v>
      </c>
      <c r="AT362" s="170" t="s">
        <v>179</v>
      </c>
      <c r="AU362" s="170" t="s">
        <v>141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141</v>
      </c>
      <c r="BK362" s="171">
        <f>ROUND(I362*H362,2)</f>
        <v>0</v>
      </c>
      <c r="BL362" s="17" t="s">
        <v>186</v>
      </c>
      <c r="BM362" s="170" t="s">
        <v>723</v>
      </c>
    </row>
    <row r="363" spans="1:65" s="13" customFormat="1" x14ac:dyDescent="0.2">
      <c r="B363" s="172"/>
      <c r="D363" s="173" t="s">
        <v>143</v>
      </c>
      <c r="E363" s="174" t="s">
        <v>1</v>
      </c>
      <c r="F363" s="175" t="s">
        <v>724</v>
      </c>
      <c r="H363" s="176">
        <v>4.2489999999999997</v>
      </c>
      <c r="I363" s="177"/>
      <c r="L363" s="172"/>
      <c r="M363" s="178"/>
      <c r="N363" s="179"/>
      <c r="O363" s="179"/>
      <c r="P363" s="179"/>
      <c r="Q363" s="179"/>
      <c r="R363" s="179"/>
      <c r="S363" s="179"/>
      <c r="T363" s="180"/>
      <c r="AT363" s="174" t="s">
        <v>143</v>
      </c>
      <c r="AU363" s="174" t="s">
        <v>141</v>
      </c>
      <c r="AV363" s="13" t="s">
        <v>141</v>
      </c>
      <c r="AW363" s="13" t="s">
        <v>33</v>
      </c>
      <c r="AX363" s="13" t="s">
        <v>84</v>
      </c>
      <c r="AY363" s="174" t="s">
        <v>134</v>
      </c>
    </row>
    <row r="364" spans="1:65" s="13" customFormat="1" x14ac:dyDescent="0.2">
      <c r="B364" s="172"/>
      <c r="D364" s="173" t="s">
        <v>143</v>
      </c>
      <c r="F364" s="175" t="s">
        <v>725</v>
      </c>
      <c r="H364" s="176">
        <v>4.6740000000000004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143</v>
      </c>
      <c r="AU364" s="174" t="s">
        <v>141</v>
      </c>
      <c r="AV364" s="13" t="s">
        <v>141</v>
      </c>
      <c r="AW364" s="13" t="s">
        <v>3</v>
      </c>
      <c r="AX364" s="13" t="s">
        <v>84</v>
      </c>
      <c r="AY364" s="174" t="s">
        <v>134</v>
      </c>
    </row>
    <row r="365" spans="1:65" s="2" customFormat="1" ht="21.75" customHeight="1" x14ac:dyDescent="0.2">
      <c r="A365" s="32"/>
      <c r="B365" s="157"/>
      <c r="C365" s="158" t="s">
        <v>726</v>
      </c>
      <c r="D365" s="158" t="s">
        <v>137</v>
      </c>
      <c r="E365" s="159" t="s">
        <v>727</v>
      </c>
      <c r="F365" s="160" t="s">
        <v>728</v>
      </c>
      <c r="G365" s="161" t="s">
        <v>219</v>
      </c>
      <c r="H365" s="162">
        <v>0.23599999999999999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186</v>
      </c>
      <c r="AT365" s="170" t="s">
        <v>137</v>
      </c>
      <c r="AU365" s="170" t="s">
        <v>141</v>
      </c>
      <c r="AY365" s="17" t="s">
        <v>134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141</v>
      </c>
      <c r="BK365" s="171">
        <f>ROUND(I365*H365,2)</f>
        <v>0</v>
      </c>
      <c r="BL365" s="17" t="s">
        <v>186</v>
      </c>
      <c r="BM365" s="170" t="s">
        <v>729</v>
      </c>
    </row>
    <row r="366" spans="1:65" s="2" customFormat="1" ht="21.75" customHeight="1" x14ac:dyDescent="0.2">
      <c r="A366" s="32"/>
      <c r="B366" s="157"/>
      <c r="C366" s="158" t="s">
        <v>730</v>
      </c>
      <c r="D366" s="158" t="s">
        <v>137</v>
      </c>
      <c r="E366" s="159" t="s">
        <v>731</v>
      </c>
      <c r="F366" s="160" t="s">
        <v>732</v>
      </c>
      <c r="G366" s="161" t="s">
        <v>219</v>
      </c>
      <c r="H366" s="162">
        <v>0.23599999999999999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186</v>
      </c>
      <c r="AT366" s="170" t="s">
        <v>137</v>
      </c>
      <c r="AU366" s="170" t="s">
        <v>141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141</v>
      </c>
      <c r="BK366" s="171">
        <f>ROUND(I366*H366,2)</f>
        <v>0</v>
      </c>
      <c r="BL366" s="17" t="s">
        <v>186</v>
      </c>
      <c r="BM366" s="170" t="s">
        <v>733</v>
      </c>
    </row>
    <row r="367" spans="1:65" s="12" customFormat="1" ht="22.9" customHeight="1" x14ac:dyDescent="0.2">
      <c r="B367" s="144"/>
      <c r="D367" s="145" t="s">
        <v>75</v>
      </c>
      <c r="E367" s="155" t="s">
        <v>734</v>
      </c>
      <c r="F367" s="155" t="s">
        <v>735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SUM(P368:P379)</f>
        <v>0</v>
      </c>
      <c r="Q367" s="150"/>
      <c r="R367" s="151">
        <f>SUM(R368:R379)</f>
        <v>1.4494200000000001E-3</v>
      </c>
      <c r="S367" s="150"/>
      <c r="T367" s="152">
        <f>SUM(T368:T379)</f>
        <v>1.7562000000000001E-2</v>
      </c>
      <c r="AR367" s="145" t="s">
        <v>141</v>
      </c>
      <c r="AT367" s="153" t="s">
        <v>75</v>
      </c>
      <c r="AU367" s="153" t="s">
        <v>84</v>
      </c>
      <c r="AY367" s="145" t="s">
        <v>134</v>
      </c>
      <c r="BK367" s="154">
        <f>SUM(BK368:BK379)</f>
        <v>0</v>
      </c>
    </row>
    <row r="368" spans="1:65" s="2" customFormat="1" ht="21.75" customHeight="1" x14ac:dyDescent="0.2">
      <c r="A368" s="32"/>
      <c r="B368" s="157"/>
      <c r="C368" s="158" t="s">
        <v>736</v>
      </c>
      <c r="D368" s="158" t="s">
        <v>137</v>
      </c>
      <c r="E368" s="159" t="s">
        <v>737</v>
      </c>
      <c r="F368" s="160" t="s">
        <v>738</v>
      </c>
      <c r="G368" s="161" t="s">
        <v>140</v>
      </c>
      <c r="H368" s="162">
        <v>5.8540000000000001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3.0000000000000001E-3</v>
      </c>
      <c r="T368" s="169">
        <f>S368*H368</f>
        <v>1.7562000000000001E-2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186</v>
      </c>
      <c r="AT368" s="170" t="s">
        <v>137</v>
      </c>
      <c r="AU368" s="170" t="s">
        <v>141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141</v>
      </c>
      <c r="BK368" s="171">
        <f>ROUND(I368*H368,2)</f>
        <v>0</v>
      </c>
      <c r="BL368" s="17" t="s">
        <v>186</v>
      </c>
      <c r="BM368" s="170" t="s">
        <v>739</v>
      </c>
    </row>
    <row r="369" spans="1:65" s="15" customFormat="1" x14ac:dyDescent="0.2">
      <c r="B369" s="189"/>
      <c r="D369" s="173" t="s">
        <v>143</v>
      </c>
      <c r="E369" s="190" t="s">
        <v>1</v>
      </c>
      <c r="F369" s="191" t="s">
        <v>740</v>
      </c>
      <c r="H369" s="190" t="s">
        <v>1</v>
      </c>
      <c r="I369" s="192"/>
      <c r="L369" s="189"/>
      <c r="M369" s="193"/>
      <c r="N369" s="194"/>
      <c r="O369" s="194"/>
      <c r="P369" s="194"/>
      <c r="Q369" s="194"/>
      <c r="R369" s="194"/>
      <c r="S369" s="194"/>
      <c r="T369" s="195"/>
      <c r="AT369" s="190" t="s">
        <v>143</v>
      </c>
      <c r="AU369" s="190" t="s">
        <v>141</v>
      </c>
      <c r="AV369" s="15" t="s">
        <v>84</v>
      </c>
      <c r="AW369" s="15" t="s">
        <v>33</v>
      </c>
      <c r="AX369" s="15" t="s">
        <v>76</v>
      </c>
      <c r="AY369" s="190" t="s">
        <v>134</v>
      </c>
    </row>
    <row r="370" spans="1:65" s="13" customFormat="1" x14ac:dyDescent="0.2">
      <c r="B370" s="172"/>
      <c r="D370" s="173" t="s">
        <v>143</v>
      </c>
      <c r="E370" s="174" t="s">
        <v>1</v>
      </c>
      <c r="F370" s="175" t="s">
        <v>741</v>
      </c>
      <c r="H370" s="176">
        <v>1.0109999999999999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143</v>
      </c>
      <c r="AU370" s="174" t="s">
        <v>141</v>
      </c>
      <c r="AV370" s="13" t="s">
        <v>141</v>
      </c>
      <c r="AW370" s="13" t="s">
        <v>33</v>
      </c>
      <c r="AX370" s="13" t="s">
        <v>76</v>
      </c>
      <c r="AY370" s="174" t="s">
        <v>134</v>
      </c>
    </row>
    <row r="371" spans="1:65" s="13" customFormat="1" x14ac:dyDescent="0.2">
      <c r="B371" s="172"/>
      <c r="D371" s="173" t="s">
        <v>143</v>
      </c>
      <c r="E371" s="174" t="s">
        <v>1</v>
      </c>
      <c r="F371" s="175" t="s">
        <v>742</v>
      </c>
      <c r="H371" s="176">
        <v>2.8479999999999999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143</v>
      </c>
      <c r="AU371" s="174" t="s">
        <v>141</v>
      </c>
      <c r="AV371" s="13" t="s">
        <v>141</v>
      </c>
      <c r="AW371" s="13" t="s">
        <v>33</v>
      </c>
      <c r="AX371" s="13" t="s">
        <v>76</v>
      </c>
      <c r="AY371" s="174" t="s">
        <v>134</v>
      </c>
    </row>
    <row r="372" spans="1:65" s="13" customFormat="1" x14ac:dyDescent="0.2">
      <c r="B372" s="172"/>
      <c r="D372" s="173" t="s">
        <v>143</v>
      </c>
      <c r="E372" s="174" t="s">
        <v>1</v>
      </c>
      <c r="F372" s="175" t="s">
        <v>743</v>
      </c>
      <c r="H372" s="176">
        <v>1.9950000000000001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143</v>
      </c>
      <c r="AU372" s="174" t="s">
        <v>141</v>
      </c>
      <c r="AV372" s="13" t="s">
        <v>141</v>
      </c>
      <c r="AW372" s="13" t="s">
        <v>33</v>
      </c>
      <c r="AX372" s="13" t="s">
        <v>76</v>
      </c>
      <c r="AY372" s="174" t="s">
        <v>134</v>
      </c>
    </row>
    <row r="373" spans="1:65" s="14" customFormat="1" x14ac:dyDescent="0.2">
      <c r="B373" s="181"/>
      <c r="D373" s="173" t="s">
        <v>143</v>
      </c>
      <c r="E373" s="182" t="s">
        <v>1</v>
      </c>
      <c r="F373" s="183" t="s">
        <v>152</v>
      </c>
      <c r="H373" s="184">
        <v>5.8540000000000001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143</v>
      </c>
      <c r="AU373" s="182" t="s">
        <v>141</v>
      </c>
      <c r="AV373" s="14" t="s">
        <v>81</v>
      </c>
      <c r="AW373" s="14" t="s">
        <v>33</v>
      </c>
      <c r="AX373" s="14" t="s">
        <v>84</v>
      </c>
      <c r="AY373" s="182" t="s">
        <v>134</v>
      </c>
    </row>
    <row r="374" spans="1:65" s="2" customFormat="1" ht="16.5" customHeight="1" x14ac:dyDescent="0.2">
      <c r="A374" s="32"/>
      <c r="B374" s="157"/>
      <c r="C374" s="158" t="s">
        <v>744</v>
      </c>
      <c r="D374" s="158" t="s">
        <v>137</v>
      </c>
      <c r="E374" s="159" t="s">
        <v>745</v>
      </c>
      <c r="F374" s="160" t="s">
        <v>746</v>
      </c>
      <c r="G374" s="161" t="s">
        <v>282</v>
      </c>
      <c r="H374" s="162">
        <v>5.44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1.0000000000000001E-5</v>
      </c>
      <c r="R374" s="168">
        <f>Q374*H374</f>
        <v>5.4400000000000008E-5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186</v>
      </c>
      <c r="AT374" s="170" t="s">
        <v>137</v>
      </c>
      <c r="AU374" s="170" t="s">
        <v>141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141</v>
      </c>
      <c r="BK374" s="171">
        <f>ROUND(I374*H374,2)</f>
        <v>0</v>
      </c>
      <c r="BL374" s="17" t="s">
        <v>186</v>
      </c>
      <c r="BM374" s="170" t="s">
        <v>747</v>
      </c>
    </row>
    <row r="375" spans="1:65" s="13" customFormat="1" x14ac:dyDescent="0.2">
      <c r="B375" s="172"/>
      <c r="D375" s="173" t="s">
        <v>143</v>
      </c>
      <c r="E375" s="174" t="s">
        <v>1</v>
      </c>
      <c r="F375" s="175" t="s">
        <v>625</v>
      </c>
      <c r="H375" s="176">
        <v>5.44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143</v>
      </c>
      <c r="AU375" s="174" t="s">
        <v>141</v>
      </c>
      <c r="AV375" s="13" t="s">
        <v>141</v>
      </c>
      <c r="AW375" s="13" t="s">
        <v>33</v>
      </c>
      <c r="AX375" s="13" t="s">
        <v>84</v>
      </c>
      <c r="AY375" s="174" t="s">
        <v>134</v>
      </c>
    </row>
    <row r="376" spans="1:65" s="2" customFormat="1" ht="16.5" customHeight="1" x14ac:dyDescent="0.2">
      <c r="A376" s="32"/>
      <c r="B376" s="157"/>
      <c r="C376" s="196" t="s">
        <v>748</v>
      </c>
      <c r="D376" s="196" t="s">
        <v>179</v>
      </c>
      <c r="E376" s="197" t="s">
        <v>749</v>
      </c>
      <c r="F376" s="198" t="s">
        <v>750</v>
      </c>
      <c r="G376" s="199" t="s">
        <v>282</v>
      </c>
      <c r="H376" s="200">
        <v>6.3410000000000002</v>
      </c>
      <c r="I376" s="201"/>
      <c r="J376" s="202">
        <f>ROUND(I376*H376,2)</f>
        <v>0</v>
      </c>
      <c r="K376" s="203"/>
      <c r="L376" s="204"/>
      <c r="M376" s="205" t="s">
        <v>1</v>
      </c>
      <c r="N376" s="206" t="s">
        <v>42</v>
      </c>
      <c r="O376" s="58"/>
      <c r="P376" s="168">
        <f>O376*H376</f>
        <v>0</v>
      </c>
      <c r="Q376" s="168">
        <v>2.2000000000000001E-4</v>
      </c>
      <c r="R376" s="168">
        <f>Q376*H376</f>
        <v>1.3950200000000001E-3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272</v>
      </c>
      <c r="AT376" s="170" t="s">
        <v>179</v>
      </c>
      <c r="AU376" s="170" t="s">
        <v>141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141</v>
      </c>
      <c r="BK376" s="171">
        <f>ROUND(I376*H376,2)</f>
        <v>0</v>
      </c>
      <c r="BL376" s="17" t="s">
        <v>186</v>
      </c>
      <c r="BM376" s="170" t="s">
        <v>751</v>
      </c>
    </row>
    <row r="377" spans="1:65" s="13" customFormat="1" x14ac:dyDescent="0.2">
      <c r="B377" s="172"/>
      <c r="D377" s="173" t="s">
        <v>143</v>
      </c>
      <c r="F377" s="175" t="s">
        <v>752</v>
      </c>
      <c r="H377" s="176">
        <v>6.3410000000000002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143</v>
      </c>
      <c r="AU377" s="174" t="s">
        <v>141</v>
      </c>
      <c r="AV377" s="13" t="s">
        <v>141</v>
      </c>
      <c r="AW377" s="13" t="s">
        <v>3</v>
      </c>
      <c r="AX377" s="13" t="s">
        <v>84</v>
      </c>
      <c r="AY377" s="174" t="s">
        <v>134</v>
      </c>
    </row>
    <row r="378" spans="1:65" s="2" customFormat="1" ht="21.75" customHeight="1" x14ac:dyDescent="0.2">
      <c r="A378" s="32"/>
      <c r="B378" s="157"/>
      <c r="C378" s="158" t="s">
        <v>753</v>
      </c>
      <c r="D378" s="158" t="s">
        <v>137</v>
      </c>
      <c r="E378" s="159" t="s">
        <v>754</v>
      </c>
      <c r="F378" s="160" t="s">
        <v>755</v>
      </c>
      <c r="G378" s="161" t="s">
        <v>219</v>
      </c>
      <c r="H378" s="162">
        <v>1E-3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186</v>
      </c>
      <c r="AT378" s="170" t="s">
        <v>137</v>
      </c>
      <c r="AU378" s="170" t="s">
        <v>141</v>
      </c>
      <c r="AY378" s="17" t="s">
        <v>134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141</v>
      </c>
      <c r="BK378" s="171">
        <f>ROUND(I378*H378,2)</f>
        <v>0</v>
      </c>
      <c r="BL378" s="17" t="s">
        <v>186</v>
      </c>
      <c r="BM378" s="170" t="s">
        <v>756</v>
      </c>
    </row>
    <row r="379" spans="1:65" s="2" customFormat="1" ht="21.75" customHeight="1" x14ac:dyDescent="0.2">
      <c r="A379" s="32"/>
      <c r="B379" s="157"/>
      <c r="C379" s="158" t="s">
        <v>757</v>
      </c>
      <c r="D379" s="158" t="s">
        <v>137</v>
      </c>
      <c r="E379" s="159" t="s">
        <v>758</v>
      </c>
      <c r="F379" s="160" t="s">
        <v>759</v>
      </c>
      <c r="G379" s="161" t="s">
        <v>219</v>
      </c>
      <c r="H379" s="162">
        <v>1E-3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0</v>
      </c>
      <c r="R379" s="168">
        <f>Q379*H379</f>
        <v>0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186</v>
      </c>
      <c r="AT379" s="170" t="s">
        <v>137</v>
      </c>
      <c r="AU379" s="170" t="s">
        <v>141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141</v>
      </c>
      <c r="BK379" s="171">
        <f>ROUND(I379*H379,2)</f>
        <v>0</v>
      </c>
      <c r="BL379" s="17" t="s">
        <v>186</v>
      </c>
      <c r="BM379" s="170" t="s">
        <v>760</v>
      </c>
    </row>
    <row r="380" spans="1:65" s="12" customFormat="1" ht="22.9" customHeight="1" x14ac:dyDescent="0.2">
      <c r="B380" s="144"/>
      <c r="D380" s="145" t="s">
        <v>75</v>
      </c>
      <c r="E380" s="155" t="s">
        <v>761</v>
      </c>
      <c r="F380" s="155" t="s">
        <v>762</v>
      </c>
      <c r="I380" s="147"/>
      <c r="J380" s="156">
        <f>BK380</f>
        <v>0</v>
      </c>
      <c r="L380" s="144"/>
      <c r="M380" s="149"/>
      <c r="N380" s="150"/>
      <c r="O380" s="150"/>
      <c r="P380" s="151">
        <f>SUM(P381:P390)</f>
        <v>0</v>
      </c>
      <c r="Q380" s="150"/>
      <c r="R380" s="151">
        <f>SUM(R381:R390)</f>
        <v>1.3787384999999999</v>
      </c>
      <c r="S380" s="150"/>
      <c r="T380" s="152">
        <f>SUM(T381:T390)</f>
        <v>0</v>
      </c>
      <c r="AR380" s="145" t="s">
        <v>141</v>
      </c>
      <c r="AT380" s="153" t="s">
        <v>75</v>
      </c>
      <c r="AU380" s="153" t="s">
        <v>84</v>
      </c>
      <c r="AY380" s="145" t="s">
        <v>134</v>
      </c>
      <c r="BK380" s="154">
        <f>SUM(BK381:BK390)</f>
        <v>0</v>
      </c>
    </row>
    <row r="381" spans="1:65" s="2" customFormat="1" ht="21.75" customHeight="1" x14ac:dyDescent="0.2">
      <c r="A381" s="32"/>
      <c r="B381" s="157"/>
      <c r="C381" s="158" t="s">
        <v>763</v>
      </c>
      <c r="D381" s="158" t="s">
        <v>137</v>
      </c>
      <c r="E381" s="159" t="s">
        <v>764</v>
      </c>
      <c r="F381" s="160" t="s">
        <v>765</v>
      </c>
      <c r="G381" s="161" t="s">
        <v>140</v>
      </c>
      <c r="H381" s="162">
        <v>27.05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3.3619999999999997E-2</v>
      </c>
      <c r="R381" s="168">
        <f>Q381*H381</f>
        <v>0.90942099999999992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186</v>
      </c>
      <c r="AT381" s="170" t="s">
        <v>137</v>
      </c>
      <c r="AU381" s="170" t="s">
        <v>141</v>
      </c>
      <c r="AY381" s="17" t="s">
        <v>134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141</v>
      </c>
      <c r="BK381" s="171">
        <f>ROUND(I381*H381,2)</f>
        <v>0</v>
      </c>
      <c r="BL381" s="17" t="s">
        <v>186</v>
      </c>
      <c r="BM381" s="170" t="s">
        <v>766</v>
      </c>
    </row>
    <row r="382" spans="1:65" s="13" customFormat="1" x14ac:dyDescent="0.2">
      <c r="B382" s="172"/>
      <c r="D382" s="173" t="s">
        <v>143</v>
      </c>
      <c r="E382" s="174" t="s">
        <v>1</v>
      </c>
      <c r="F382" s="175" t="s">
        <v>868</v>
      </c>
      <c r="H382" s="176">
        <v>17.024999999999999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143</v>
      </c>
      <c r="AU382" s="174" t="s">
        <v>141</v>
      </c>
      <c r="AV382" s="13" t="s">
        <v>141</v>
      </c>
      <c r="AW382" s="13" t="s">
        <v>33</v>
      </c>
      <c r="AX382" s="13" t="s">
        <v>76</v>
      </c>
      <c r="AY382" s="174" t="s">
        <v>134</v>
      </c>
    </row>
    <row r="383" spans="1:65" s="13" customFormat="1" x14ac:dyDescent="0.2">
      <c r="B383" s="172"/>
      <c r="D383" s="173" t="s">
        <v>143</v>
      </c>
      <c r="E383" s="174" t="s">
        <v>1</v>
      </c>
      <c r="F383" s="175" t="s">
        <v>869</v>
      </c>
      <c r="H383" s="176">
        <v>10.025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143</v>
      </c>
      <c r="AU383" s="174" t="s">
        <v>141</v>
      </c>
      <c r="AV383" s="13" t="s">
        <v>141</v>
      </c>
      <c r="AW383" s="13" t="s">
        <v>33</v>
      </c>
      <c r="AX383" s="13" t="s">
        <v>76</v>
      </c>
      <c r="AY383" s="174" t="s">
        <v>134</v>
      </c>
    </row>
    <row r="384" spans="1:65" s="14" customFormat="1" x14ac:dyDescent="0.2">
      <c r="B384" s="181"/>
      <c r="D384" s="173" t="s">
        <v>143</v>
      </c>
      <c r="E384" s="182" t="s">
        <v>1</v>
      </c>
      <c r="F384" s="183" t="s">
        <v>152</v>
      </c>
      <c r="H384" s="184">
        <v>27.05</v>
      </c>
      <c r="I384" s="185"/>
      <c r="L384" s="181"/>
      <c r="M384" s="186"/>
      <c r="N384" s="187"/>
      <c r="O384" s="187"/>
      <c r="P384" s="187"/>
      <c r="Q384" s="187"/>
      <c r="R384" s="187"/>
      <c r="S384" s="187"/>
      <c r="T384" s="188"/>
      <c r="AT384" s="182" t="s">
        <v>143</v>
      </c>
      <c r="AU384" s="182" t="s">
        <v>141</v>
      </c>
      <c r="AV384" s="14" t="s">
        <v>81</v>
      </c>
      <c r="AW384" s="14" t="s">
        <v>33</v>
      </c>
      <c r="AX384" s="14" t="s">
        <v>84</v>
      </c>
      <c r="AY384" s="182" t="s">
        <v>134</v>
      </c>
    </row>
    <row r="385" spans="1:65" s="2" customFormat="1" ht="21.75" customHeight="1" x14ac:dyDescent="0.2">
      <c r="A385" s="32"/>
      <c r="B385" s="157"/>
      <c r="C385" s="196" t="s">
        <v>767</v>
      </c>
      <c r="D385" s="196" t="s">
        <v>179</v>
      </c>
      <c r="E385" s="197" t="s">
        <v>768</v>
      </c>
      <c r="F385" s="198" t="s">
        <v>769</v>
      </c>
      <c r="G385" s="199" t="s">
        <v>140</v>
      </c>
      <c r="H385" s="200">
        <v>29.754999999999999</v>
      </c>
      <c r="I385" s="201"/>
      <c r="J385" s="202">
        <f>ROUND(I385*H385,2)</f>
        <v>0</v>
      </c>
      <c r="K385" s="203"/>
      <c r="L385" s="204"/>
      <c r="M385" s="205" t="s">
        <v>1</v>
      </c>
      <c r="N385" s="206" t="s">
        <v>42</v>
      </c>
      <c r="O385" s="58"/>
      <c r="P385" s="168">
        <f>O385*H385</f>
        <v>0</v>
      </c>
      <c r="Q385" s="168">
        <v>1.55E-2</v>
      </c>
      <c r="R385" s="168">
        <f>Q385*H385</f>
        <v>0.46120249999999996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272</v>
      </c>
      <c r="AT385" s="170" t="s">
        <v>179</v>
      </c>
      <c r="AU385" s="170" t="s">
        <v>141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141</v>
      </c>
      <c r="BK385" s="171">
        <f>ROUND(I385*H385,2)</f>
        <v>0</v>
      </c>
      <c r="BL385" s="17" t="s">
        <v>186</v>
      </c>
      <c r="BM385" s="170" t="s">
        <v>770</v>
      </c>
    </row>
    <row r="386" spans="1:65" s="13" customFormat="1" x14ac:dyDescent="0.2">
      <c r="B386" s="172"/>
      <c r="D386" s="173" t="s">
        <v>143</v>
      </c>
      <c r="E386" s="174" t="s">
        <v>1</v>
      </c>
      <c r="F386" s="175" t="s">
        <v>870</v>
      </c>
      <c r="H386" s="176">
        <v>29.754999999999999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143</v>
      </c>
      <c r="AU386" s="174" t="s">
        <v>141</v>
      </c>
      <c r="AV386" s="13" t="s">
        <v>141</v>
      </c>
      <c r="AW386" s="13" t="s">
        <v>33</v>
      </c>
      <c r="AX386" s="13" t="s">
        <v>84</v>
      </c>
      <c r="AY386" s="174" t="s">
        <v>134</v>
      </c>
    </row>
    <row r="387" spans="1:65" s="2" customFormat="1" ht="16.5" customHeight="1" x14ac:dyDescent="0.2">
      <c r="A387" s="32"/>
      <c r="B387" s="157"/>
      <c r="C387" s="158" t="s">
        <v>771</v>
      </c>
      <c r="D387" s="158" t="s">
        <v>137</v>
      </c>
      <c r="E387" s="159" t="s">
        <v>772</v>
      </c>
      <c r="F387" s="160" t="s">
        <v>773</v>
      </c>
      <c r="G387" s="161" t="s">
        <v>140</v>
      </c>
      <c r="H387" s="162">
        <v>27.05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2.9999999999999997E-4</v>
      </c>
      <c r="R387" s="168">
        <f>Q387*H387</f>
        <v>8.114999999999999E-3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186</v>
      </c>
      <c r="AT387" s="170" t="s">
        <v>137</v>
      </c>
      <c r="AU387" s="170" t="s">
        <v>141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141</v>
      </c>
      <c r="BK387" s="171">
        <f>ROUND(I387*H387,2)</f>
        <v>0</v>
      </c>
      <c r="BL387" s="17" t="s">
        <v>186</v>
      </c>
      <c r="BM387" s="170" t="s">
        <v>774</v>
      </c>
    </row>
    <row r="388" spans="1:65" s="2" customFormat="1" ht="21.75" customHeight="1" x14ac:dyDescent="0.2">
      <c r="A388" s="32"/>
      <c r="B388" s="157"/>
      <c r="C388" s="158" t="s">
        <v>775</v>
      </c>
      <c r="D388" s="158" t="s">
        <v>137</v>
      </c>
      <c r="E388" s="159" t="s">
        <v>776</v>
      </c>
      <c r="F388" s="160" t="s">
        <v>777</v>
      </c>
      <c r="G388" s="161" t="s">
        <v>219</v>
      </c>
      <c r="H388" s="162">
        <v>1.2310000000000001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186</v>
      </c>
      <c r="AT388" s="170" t="s">
        <v>137</v>
      </c>
      <c r="AU388" s="170" t="s">
        <v>141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141</v>
      </c>
      <c r="BK388" s="171">
        <f>ROUND(I388*H388,2)</f>
        <v>0</v>
      </c>
      <c r="BL388" s="17" t="s">
        <v>186</v>
      </c>
      <c r="BM388" s="170" t="s">
        <v>778</v>
      </c>
    </row>
    <row r="389" spans="1:65" s="2" customFormat="1" ht="21.75" customHeight="1" x14ac:dyDescent="0.2">
      <c r="A389" s="32"/>
      <c r="B389" s="157"/>
      <c r="C389" s="158" t="s">
        <v>779</v>
      </c>
      <c r="D389" s="158" t="s">
        <v>137</v>
      </c>
      <c r="E389" s="159" t="s">
        <v>780</v>
      </c>
      <c r="F389" s="160" t="s">
        <v>781</v>
      </c>
      <c r="G389" s="161" t="s">
        <v>219</v>
      </c>
      <c r="H389" s="162">
        <v>1.2310000000000001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0</v>
      </c>
      <c r="R389" s="168">
        <f>Q389*H389</f>
        <v>0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186</v>
      </c>
      <c r="AT389" s="170" t="s">
        <v>137</v>
      </c>
      <c r="AU389" s="170" t="s">
        <v>141</v>
      </c>
      <c r="AY389" s="17" t="s">
        <v>134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141</v>
      </c>
      <c r="BK389" s="171">
        <f>ROUND(I389*H389,2)</f>
        <v>0</v>
      </c>
      <c r="BL389" s="17" t="s">
        <v>186</v>
      </c>
      <c r="BM389" s="170" t="s">
        <v>782</v>
      </c>
    </row>
    <row r="390" spans="1:65" s="2" customFormat="1" ht="16.5" customHeight="1" x14ac:dyDescent="0.2">
      <c r="A390" s="32"/>
      <c r="B390" s="157"/>
      <c r="C390" s="158" t="s">
        <v>783</v>
      </c>
      <c r="D390" s="158" t="s">
        <v>137</v>
      </c>
      <c r="E390" s="159" t="s">
        <v>784</v>
      </c>
      <c r="F390" s="160" t="s">
        <v>785</v>
      </c>
      <c r="G390" s="161" t="s">
        <v>498</v>
      </c>
      <c r="H390" s="162">
        <v>1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186</v>
      </c>
      <c r="AT390" s="170" t="s">
        <v>137</v>
      </c>
      <c r="AU390" s="170" t="s">
        <v>141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141</v>
      </c>
      <c r="BK390" s="171">
        <f>ROUND(I390*H390,2)</f>
        <v>0</v>
      </c>
      <c r="BL390" s="17" t="s">
        <v>186</v>
      </c>
      <c r="BM390" s="170" t="s">
        <v>786</v>
      </c>
    </row>
    <row r="391" spans="1:65" s="12" customFormat="1" ht="22.9" customHeight="1" x14ac:dyDescent="0.2">
      <c r="B391" s="144"/>
      <c r="D391" s="145" t="s">
        <v>75</v>
      </c>
      <c r="E391" s="155" t="s">
        <v>787</v>
      </c>
      <c r="F391" s="155" t="s">
        <v>788</v>
      </c>
      <c r="I391" s="147"/>
      <c r="J391" s="156">
        <f>BK391</f>
        <v>0</v>
      </c>
      <c r="L391" s="144"/>
      <c r="M391" s="149"/>
      <c r="N391" s="150"/>
      <c r="O391" s="150"/>
      <c r="P391" s="151">
        <f>SUM(P392:P396)</f>
        <v>0</v>
      </c>
      <c r="Q391" s="150"/>
      <c r="R391" s="151">
        <f>SUM(R392:R396)</f>
        <v>1.6169999999999999E-3</v>
      </c>
      <c r="S391" s="150"/>
      <c r="T391" s="152">
        <f>SUM(T392:T396)</f>
        <v>0</v>
      </c>
      <c r="AR391" s="145" t="s">
        <v>141</v>
      </c>
      <c r="AT391" s="153" t="s">
        <v>75</v>
      </c>
      <c r="AU391" s="153" t="s">
        <v>84</v>
      </c>
      <c r="AY391" s="145" t="s">
        <v>134</v>
      </c>
      <c r="BK391" s="154">
        <f>SUM(BK392:BK396)</f>
        <v>0</v>
      </c>
    </row>
    <row r="392" spans="1:65" s="2" customFormat="1" ht="21.75" customHeight="1" x14ac:dyDescent="0.2">
      <c r="A392" s="32"/>
      <c r="B392" s="157"/>
      <c r="C392" s="158" t="s">
        <v>789</v>
      </c>
      <c r="D392" s="158" t="s">
        <v>137</v>
      </c>
      <c r="E392" s="159" t="s">
        <v>790</v>
      </c>
      <c r="F392" s="160" t="s">
        <v>791</v>
      </c>
      <c r="G392" s="161" t="s">
        <v>140</v>
      </c>
      <c r="H392" s="162">
        <v>4.9000000000000004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6.9999999999999994E-5</v>
      </c>
      <c r="R392" s="168">
        <f>Q392*H392</f>
        <v>3.4299999999999999E-4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186</v>
      </c>
      <c r="AT392" s="170" t="s">
        <v>137</v>
      </c>
      <c r="AU392" s="170" t="s">
        <v>141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141</v>
      </c>
      <c r="BK392" s="171">
        <f>ROUND(I392*H392,2)</f>
        <v>0</v>
      </c>
      <c r="BL392" s="17" t="s">
        <v>186</v>
      </c>
      <c r="BM392" s="170" t="s">
        <v>792</v>
      </c>
    </row>
    <row r="393" spans="1:65" s="2" customFormat="1" ht="21.75" customHeight="1" x14ac:dyDescent="0.2">
      <c r="A393" s="32"/>
      <c r="B393" s="157"/>
      <c r="C393" s="158" t="s">
        <v>793</v>
      </c>
      <c r="D393" s="158" t="s">
        <v>137</v>
      </c>
      <c r="E393" s="159" t="s">
        <v>794</v>
      </c>
      <c r="F393" s="160" t="s">
        <v>795</v>
      </c>
      <c r="G393" s="161" t="s">
        <v>140</v>
      </c>
      <c r="H393" s="162">
        <v>4.9000000000000004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1.3999999999999999E-4</v>
      </c>
      <c r="R393" s="168">
        <f>Q393*H393</f>
        <v>6.8599999999999998E-4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186</v>
      </c>
      <c r="AT393" s="170" t="s">
        <v>137</v>
      </c>
      <c r="AU393" s="170" t="s">
        <v>141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141</v>
      </c>
      <c r="BK393" s="171">
        <f>ROUND(I393*H393,2)</f>
        <v>0</v>
      </c>
      <c r="BL393" s="17" t="s">
        <v>186</v>
      </c>
      <c r="BM393" s="170" t="s">
        <v>796</v>
      </c>
    </row>
    <row r="394" spans="1:65" s="15" customFormat="1" x14ac:dyDescent="0.2">
      <c r="B394" s="189"/>
      <c r="D394" s="173" t="s">
        <v>143</v>
      </c>
      <c r="E394" s="190" t="s">
        <v>1</v>
      </c>
      <c r="F394" s="191" t="s">
        <v>797</v>
      </c>
      <c r="H394" s="190" t="s">
        <v>1</v>
      </c>
      <c r="I394" s="192"/>
      <c r="L394" s="189"/>
      <c r="M394" s="193"/>
      <c r="N394" s="194"/>
      <c r="O394" s="194"/>
      <c r="P394" s="194"/>
      <c r="Q394" s="194"/>
      <c r="R394" s="194"/>
      <c r="S394" s="194"/>
      <c r="T394" s="195"/>
      <c r="AT394" s="190" t="s">
        <v>143</v>
      </c>
      <c r="AU394" s="190" t="s">
        <v>141</v>
      </c>
      <c r="AV394" s="15" t="s">
        <v>84</v>
      </c>
      <c r="AW394" s="15" t="s">
        <v>33</v>
      </c>
      <c r="AX394" s="15" t="s">
        <v>76</v>
      </c>
      <c r="AY394" s="190" t="s">
        <v>134</v>
      </c>
    </row>
    <row r="395" spans="1:65" s="13" customFormat="1" x14ac:dyDescent="0.2">
      <c r="B395" s="172"/>
      <c r="D395" s="173" t="s">
        <v>143</v>
      </c>
      <c r="E395" s="174" t="s">
        <v>1</v>
      </c>
      <c r="F395" s="175" t="s">
        <v>798</v>
      </c>
      <c r="H395" s="176">
        <v>4.9000000000000004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143</v>
      </c>
      <c r="AU395" s="174" t="s">
        <v>141</v>
      </c>
      <c r="AV395" s="13" t="s">
        <v>141</v>
      </c>
      <c r="AW395" s="13" t="s">
        <v>33</v>
      </c>
      <c r="AX395" s="13" t="s">
        <v>84</v>
      </c>
      <c r="AY395" s="174" t="s">
        <v>134</v>
      </c>
    </row>
    <row r="396" spans="1:65" s="2" customFormat="1" ht="21.75" customHeight="1" x14ac:dyDescent="0.2">
      <c r="A396" s="32"/>
      <c r="B396" s="157"/>
      <c r="C396" s="158" t="s">
        <v>799</v>
      </c>
      <c r="D396" s="158" t="s">
        <v>137</v>
      </c>
      <c r="E396" s="159" t="s">
        <v>800</v>
      </c>
      <c r="F396" s="160" t="s">
        <v>801</v>
      </c>
      <c r="G396" s="161" t="s">
        <v>140</v>
      </c>
      <c r="H396" s="162">
        <v>4.9000000000000004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1.2E-4</v>
      </c>
      <c r="R396" s="168">
        <f>Q396*H396</f>
        <v>5.8800000000000009E-4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186</v>
      </c>
      <c r="AT396" s="170" t="s">
        <v>137</v>
      </c>
      <c r="AU396" s="170" t="s">
        <v>141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141</v>
      </c>
      <c r="BK396" s="171">
        <f>ROUND(I396*H396,2)</f>
        <v>0</v>
      </c>
      <c r="BL396" s="17" t="s">
        <v>186</v>
      </c>
      <c r="BM396" s="170" t="s">
        <v>802</v>
      </c>
    </row>
    <row r="397" spans="1:65" s="12" customFormat="1" ht="22.9" customHeight="1" x14ac:dyDescent="0.2">
      <c r="B397" s="144"/>
      <c r="D397" s="145" t="s">
        <v>75</v>
      </c>
      <c r="E397" s="155" t="s">
        <v>803</v>
      </c>
      <c r="F397" s="155" t="s">
        <v>804</v>
      </c>
      <c r="I397" s="147"/>
      <c r="J397" s="156">
        <f>BK397</f>
        <v>0</v>
      </c>
      <c r="L397" s="144"/>
      <c r="M397" s="149"/>
      <c r="N397" s="150"/>
      <c r="O397" s="150"/>
      <c r="P397" s="151">
        <f>SUM(P398:P410)</f>
        <v>0</v>
      </c>
      <c r="Q397" s="150"/>
      <c r="R397" s="151">
        <f>SUM(R398:R410)</f>
        <v>1.9535629999999998E-2</v>
      </c>
      <c r="S397" s="150"/>
      <c r="T397" s="152">
        <f>SUM(T398:T410)</f>
        <v>0</v>
      </c>
      <c r="AR397" s="145" t="s">
        <v>141</v>
      </c>
      <c r="AT397" s="153" t="s">
        <v>75</v>
      </c>
      <c r="AU397" s="153" t="s">
        <v>84</v>
      </c>
      <c r="AY397" s="145" t="s">
        <v>134</v>
      </c>
      <c r="BK397" s="154">
        <f>SUM(BK398:BK410)</f>
        <v>0</v>
      </c>
    </row>
    <row r="398" spans="1:65" s="2" customFormat="1" ht="21.75" customHeight="1" x14ac:dyDescent="0.2">
      <c r="A398" s="32"/>
      <c r="B398" s="157"/>
      <c r="C398" s="158" t="s">
        <v>805</v>
      </c>
      <c r="D398" s="158" t="s">
        <v>137</v>
      </c>
      <c r="E398" s="159" t="s">
        <v>184</v>
      </c>
      <c r="F398" s="160" t="s">
        <v>185</v>
      </c>
      <c r="G398" s="161" t="s">
        <v>140</v>
      </c>
      <c r="H398" s="162">
        <v>51.119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186</v>
      </c>
      <c r="AT398" s="170" t="s">
        <v>137</v>
      </c>
      <c r="AU398" s="170" t="s">
        <v>141</v>
      </c>
      <c r="AY398" s="17" t="s">
        <v>134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141</v>
      </c>
      <c r="BK398" s="171">
        <f>ROUND(I398*H398,2)</f>
        <v>0</v>
      </c>
      <c r="BL398" s="17" t="s">
        <v>186</v>
      </c>
      <c r="BM398" s="170" t="s">
        <v>806</v>
      </c>
    </row>
    <row r="399" spans="1:65" s="15" customFormat="1" x14ac:dyDescent="0.2">
      <c r="B399" s="189"/>
      <c r="D399" s="173" t="s">
        <v>143</v>
      </c>
      <c r="E399" s="190" t="s">
        <v>1</v>
      </c>
      <c r="F399" s="191" t="s">
        <v>190</v>
      </c>
      <c r="H399" s="190" t="s">
        <v>1</v>
      </c>
      <c r="I399" s="192"/>
      <c r="L399" s="189"/>
      <c r="M399" s="193"/>
      <c r="N399" s="194"/>
      <c r="O399" s="194"/>
      <c r="P399" s="194"/>
      <c r="Q399" s="194"/>
      <c r="R399" s="194"/>
      <c r="S399" s="194"/>
      <c r="T399" s="195"/>
      <c r="AT399" s="190" t="s">
        <v>143</v>
      </c>
      <c r="AU399" s="190" t="s">
        <v>141</v>
      </c>
      <c r="AV399" s="15" t="s">
        <v>84</v>
      </c>
      <c r="AW399" s="15" t="s">
        <v>33</v>
      </c>
      <c r="AX399" s="15" t="s">
        <v>76</v>
      </c>
      <c r="AY399" s="190" t="s">
        <v>134</v>
      </c>
    </row>
    <row r="400" spans="1:65" s="13" customFormat="1" x14ac:dyDescent="0.2">
      <c r="B400" s="172"/>
      <c r="D400" s="173" t="s">
        <v>143</v>
      </c>
      <c r="E400" s="174" t="s">
        <v>1</v>
      </c>
      <c r="F400" s="175" t="s">
        <v>172</v>
      </c>
      <c r="H400" s="176">
        <v>0.99299999999999999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143</v>
      </c>
      <c r="AU400" s="174" t="s">
        <v>141</v>
      </c>
      <c r="AV400" s="13" t="s">
        <v>141</v>
      </c>
      <c r="AW400" s="13" t="s">
        <v>33</v>
      </c>
      <c r="AX400" s="13" t="s">
        <v>76</v>
      </c>
      <c r="AY400" s="174" t="s">
        <v>134</v>
      </c>
    </row>
    <row r="401" spans="1:65" s="13" customFormat="1" x14ac:dyDescent="0.2">
      <c r="B401" s="172"/>
      <c r="D401" s="173" t="s">
        <v>143</v>
      </c>
      <c r="E401" s="174" t="s">
        <v>1</v>
      </c>
      <c r="F401" s="175" t="s">
        <v>171</v>
      </c>
      <c r="H401" s="176">
        <v>2.87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143</v>
      </c>
      <c r="AU401" s="174" t="s">
        <v>141</v>
      </c>
      <c r="AV401" s="13" t="s">
        <v>141</v>
      </c>
      <c r="AW401" s="13" t="s">
        <v>33</v>
      </c>
      <c r="AX401" s="13" t="s">
        <v>76</v>
      </c>
      <c r="AY401" s="174" t="s">
        <v>134</v>
      </c>
    </row>
    <row r="402" spans="1:65" s="15" customFormat="1" x14ac:dyDescent="0.2">
      <c r="B402" s="189"/>
      <c r="D402" s="173" t="s">
        <v>143</v>
      </c>
      <c r="E402" s="190" t="s">
        <v>1</v>
      </c>
      <c r="F402" s="191" t="s">
        <v>807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143</v>
      </c>
      <c r="AU402" s="190" t="s">
        <v>141</v>
      </c>
      <c r="AV402" s="15" t="s">
        <v>84</v>
      </c>
      <c r="AW402" s="15" t="s">
        <v>33</v>
      </c>
      <c r="AX402" s="15" t="s">
        <v>76</v>
      </c>
      <c r="AY402" s="190" t="s">
        <v>134</v>
      </c>
    </row>
    <row r="403" spans="1:65" s="13" customFormat="1" x14ac:dyDescent="0.2">
      <c r="B403" s="172"/>
      <c r="D403" s="173" t="s">
        <v>143</v>
      </c>
      <c r="E403" s="174" t="s">
        <v>1</v>
      </c>
      <c r="F403" s="175" t="s">
        <v>808</v>
      </c>
      <c r="H403" s="176">
        <v>4.0860000000000003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143</v>
      </c>
      <c r="AU403" s="174" t="s">
        <v>141</v>
      </c>
      <c r="AV403" s="13" t="s">
        <v>141</v>
      </c>
      <c r="AW403" s="13" t="s">
        <v>33</v>
      </c>
      <c r="AX403" s="13" t="s">
        <v>76</v>
      </c>
      <c r="AY403" s="174" t="s">
        <v>134</v>
      </c>
    </row>
    <row r="404" spans="1:65" s="13" customFormat="1" x14ac:dyDescent="0.2">
      <c r="B404" s="172"/>
      <c r="D404" s="173" t="s">
        <v>143</v>
      </c>
      <c r="E404" s="174" t="s">
        <v>1</v>
      </c>
      <c r="F404" s="175" t="s">
        <v>809</v>
      </c>
      <c r="H404" s="176">
        <v>2.4060000000000001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143</v>
      </c>
      <c r="AU404" s="174" t="s">
        <v>141</v>
      </c>
      <c r="AV404" s="13" t="s">
        <v>141</v>
      </c>
      <c r="AW404" s="13" t="s">
        <v>33</v>
      </c>
      <c r="AX404" s="13" t="s">
        <v>76</v>
      </c>
      <c r="AY404" s="174" t="s">
        <v>134</v>
      </c>
    </row>
    <row r="405" spans="1:65" s="13" customFormat="1" x14ac:dyDescent="0.2">
      <c r="B405" s="172"/>
      <c r="D405" s="173" t="s">
        <v>143</v>
      </c>
      <c r="E405" s="174" t="s">
        <v>1</v>
      </c>
      <c r="F405" s="175" t="s">
        <v>810</v>
      </c>
      <c r="H405" s="176">
        <v>8.8000000000000007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143</v>
      </c>
      <c r="AU405" s="174" t="s">
        <v>141</v>
      </c>
      <c r="AV405" s="13" t="s">
        <v>141</v>
      </c>
      <c r="AW405" s="13" t="s">
        <v>33</v>
      </c>
      <c r="AX405" s="13" t="s">
        <v>76</v>
      </c>
      <c r="AY405" s="174" t="s">
        <v>134</v>
      </c>
    </row>
    <row r="406" spans="1:65" s="15" customFormat="1" x14ac:dyDescent="0.2">
      <c r="B406" s="189"/>
      <c r="D406" s="173" t="s">
        <v>143</v>
      </c>
      <c r="E406" s="190" t="s">
        <v>1</v>
      </c>
      <c r="F406" s="191" t="s">
        <v>811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143</v>
      </c>
      <c r="AU406" s="190" t="s">
        <v>141</v>
      </c>
      <c r="AV406" s="15" t="s">
        <v>84</v>
      </c>
      <c r="AW406" s="15" t="s">
        <v>33</v>
      </c>
      <c r="AX406" s="15" t="s">
        <v>76</v>
      </c>
      <c r="AY406" s="190" t="s">
        <v>134</v>
      </c>
    </row>
    <row r="407" spans="1:65" s="13" customFormat="1" x14ac:dyDescent="0.2">
      <c r="B407" s="172"/>
      <c r="D407" s="173" t="s">
        <v>143</v>
      </c>
      <c r="E407" s="174" t="s">
        <v>1</v>
      </c>
      <c r="F407" s="175" t="s">
        <v>872</v>
      </c>
      <c r="H407" s="176">
        <v>31.963999999999999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143</v>
      </c>
      <c r="AU407" s="174" t="s">
        <v>141</v>
      </c>
      <c r="AV407" s="13" t="s">
        <v>141</v>
      </c>
      <c r="AW407" s="13" t="s">
        <v>33</v>
      </c>
      <c r="AX407" s="13" t="s">
        <v>76</v>
      </c>
      <c r="AY407" s="174" t="s">
        <v>134</v>
      </c>
    </row>
    <row r="408" spans="1:65" s="14" customFormat="1" x14ac:dyDescent="0.2">
      <c r="B408" s="181"/>
      <c r="D408" s="173" t="s">
        <v>143</v>
      </c>
      <c r="E408" s="182" t="s">
        <v>1</v>
      </c>
      <c r="F408" s="183" t="s">
        <v>152</v>
      </c>
      <c r="H408" s="184">
        <v>51.119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143</v>
      </c>
      <c r="AU408" s="182" t="s">
        <v>141</v>
      </c>
      <c r="AV408" s="14" t="s">
        <v>81</v>
      </c>
      <c r="AW408" s="14" t="s">
        <v>33</v>
      </c>
      <c r="AX408" s="14" t="s">
        <v>84</v>
      </c>
      <c r="AY408" s="182" t="s">
        <v>134</v>
      </c>
    </row>
    <row r="409" spans="1:65" s="2" customFormat="1" ht="21.75" customHeight="1" x14ac:dyDescent="0.2">
      <c r="A409" s="32"/>
      <c r="B409" s="157"/>
      <c r="C409" s="158" t="s">
        <v>812</v>
      </c>
      <c r="D409" s="158" t="s">
        <v>137</v>
      </c>
      <c r="E409" s="159" t="s">
        <v>813</v>
      </c>
      <c r="F409" s="160" t="s">
        <v>814</v>
      </c>
      <c r="G409" s="161" t="s">
        <v>140</v>
      </c>
      <c r="H409" s="162">
        <v>52.798999999999999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2.1000000000000001E-4</v>
      </c>
      <c r="R409" s="168">
        <f>Q409*H409</f>
        <v>1.108779E-2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186</v>
      </c>
      <c r="AT409" s="170" t="s">
        <v>137</v>
      </c>
      <c r="AU409" s="170" t="s">
        <v>141</v>
      </c>
      <c r="AY409" s="17" t="s">
        <v>134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141</v>
      </c>
      <c r="BK409" s="171">
        <f>ROUND(I409*H409,2)</f>
        <v>0</v>
      </c>
      <c r="BL409" s="17" t="s">
        <v>186</v>
      </c>
      <c r="BM409" s="170" t="s">
        <v>815</v>
      </c>
    </row>
    <row r="410" spans="1:65" s="2" customFormat="1" ht="21.75" customHeight="1" x14ac:dyDescent="0.2">
      <c r="A410" s="32"/>
      <c r="B410" s="157"/>
      <c r="C410" s="158" t="s">
        <v>816</v>
      </c>
      <c r="D410" s="158" t="s">
        <v>137</v>
      </c>
      <c r="E410" s="159" t="s">
        <v>817</v>
      </c>
      <c r="F410" s="160" t="s">
        <v>818</v>
      </c>
      <c r="G410" s="161" t="s">
        <v>140</v>
      </c>
      <c r="H410" s="162">
        <v>52.798999999999999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1.6000000000000001E-4</v>
      </c>
      <c r="R410" s="168">
        <f>Q410*H410</f>
        <v>8.4478399999999999E-3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186</v>
      </c>
      <c r="AT410" s="170" t="s">
        <v>137</v>
      </c>
      <c r="AU410" s="170" t="s">
        <v>141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141</v>
      </c>
      <c r="BK410" s="171">
        <f>ROUND(I410*H410,2)</f>
        <v>0</v>
      </c>
      <c r="BL410" s="17" t="s">
        <v>186</v>
      </c>
      <c r="BM410" s="170" t="s">
        <v>819</v>
      </c>
    </row>
    <row r="411" spans="1:65" s="12" customFormat="1" ht="25.9" customHeight="1" x14ac:dyDescent="0.2">
      <c r="B411" s="144"/>
      <c r="D411" s="145" t="s">
        <v>75</v>
      </c>
      <c r="E411" s="146" t="s">
        <v>820</v>
      </c>
      <c r="F411" s="146" t="s">
        <v>821</v>
      </c>
      <c r="I411" s="147"/>
      <c r="J411" s="148">
        <f>BK411</f>
        <v>0</v>
      </c>
      <c r="L411" s="144"/>
      <c r="M411" s="149"/>
      <c r="N411" s="150"/>
      <c r="O411" s="150"/>
      <c r="P411" s="151">
        <f>SUM(P412:P435)</f>
        <v>0</v>
      </c>
      <c r="Q411" s="150"/>
      <c r="R411" s="151">
        <f>SUM(R412:R435)</f>
        <v>0</v>
      </c>
      <c r="S411" s="150"/>
      <c r="T411" s="152">
        <f>SUM(T412:T435)</f>
        <v>0</v>
      </c>
      <c r="AR411" s="145" t="s">
        <v>81</v>
      </c>
      <c r="AT411" s="153" t="s">
        <v>75</v>
      </c>
      <c r="AU411" s="153" t="s">
        <v>76</v>
      </c>
      <c r="AY411" s="145" t="s">
        <v>134</v>
      </c>
      <c r="BK411" s="154">
        <f>SUM(BK412:BK435)</f>
        <v>0</v>
      </c>
    </row>
    <row r="412" spans="1:65" s="2" customFormat="1" ht="16.5" customHeight="1" x14ac:dyDescent="0.2">
      <c r="A412" s="32"/>
      <c r="B412" s="157"/>
      <c r="C412" s="158" t="s">
        <v>822</v>
      </c>
      <c r="D412" s="158" t="s">
        <v>137</v>
      </c>
      <c r="E412" s="159" t="s">
        <v>823</v>
      </c>
      <c r="F412" s="160" t="s">
        <v>824</v>
      </c>
      <c r="G412" s="161" t="s">
        <v>825</v>
      </c>
      <c r="H412" s="162">
        <v>42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0</v>
      </c>
      <c r="R412" s="168">
        <f>Q412*H412</f>
        <v>0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826</v>
      </c>
      <c r="AT412" s="170" t="s">
        <v>137</v>
      </c>
      <c r="AU412" s="170" t="s">
        <v>84</v>
      </c>
      <c r="AY412" s="17" t="s">
        <v>134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141</v>
      </c>
      <c r="BK412" s="171">
        <f>ROUND(I412*H412,2)</f>
        <v>0</v>
      </c>
      <c r="BL412" s="17" t="s">
        <v>826</v>
      </c>
      <c r="BM412" s="170" t="s">
        <v>827</v>
      </c>
    </row>
    <row r="413" spans="1:65" s="15" customFormat="1" ht="22.5" x14ac:dyDescent="0.2">
      <c r="B413" s="189"/>
      <c r="D413" s="173" t="s">
        <v>143</v>
      </c>
      <c r="E413" s="190" t="s">
        <v>1</v>
      </c>
      <c r="F413" s="191" t="s">
        <v>828</v>
      </c>
      <c r="H413" s="190" t="s">
        <v>1</v>
      </c>
      <c r="I413" s="192"/>
      <c r="L413" s="189"/>
      <c r="M413" s="193"/>
      <c r="N413" s="194"/>
      <c r="O413" s="194"/>
      <c r="P413" s="194"/>
      <c r="Q413" s="194"/>
      <c r="R413" s="194"/>
      <c r="S413" s="194"/>
      <c r="T413" s="195"/>
      <c r="AT413" s="190" t="s">
        <v>143</v>
      </c>
      <c r="AU413" s="190" t="s">
        <v>84</v>
      </c>
      <c r="AV413" s="15" t="s">
        <v>84</v>
      </c>
      <c r="AW413" s="15" t="s">
        <v>33</v>
      </c>
      <c r="AX413" s="15" t="s">
        <v>76</v>
      </c>
      <c r="AY413" s="190" t="s">
        <v>134</v>
      </c>
    </row>
    <row r="414" spans="1:65" s="15" customFormat="1" x14ac:dyDescent="0.2">
      <c r="B414" s="189"/>
      <c r="D414" s="173" t="s">
        <v>143</v>
      </c>
      <c r="E414" s="190" t="s">
        <v>1</v>
      </c>
      <c r="F414" s="191" t="s">
        <v>829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143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134</v>
      </c>
    </row>
    <row r="415" spans="1:65" s="13" customFormat="1" x14ac:dyDescent="0.2">
      <c r="B415" s="172"/>
      <c r="D415" s="173" t="s">
        <v>143</v>
      </c>
      <c r="E415" s="174" t="s">
        <v>1</v>
      </c>
      <c r="F415" s="175" t="s">
        <v>186</v>
      </c>
      <c r="H415" s="176">
        <v>8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143</v>
      </c>
      <c r="AU415" s="174" t="s">
        <v>84</v>
      </c>
      <c r="AV415" s="13" t="s">
        <v>141</v>
      </c>
      <c r="AW415" s="13" t="s">
        <v>33</v>
      </c>
      <c r="AX415" s="13" t="s">
        <v>76</v>
      </c>
      <c r="AY415" s="174" t="s">
        <v>134</v>
      </c>
    </row>
    <row r="416" spans="1:65" s="15" customFormat="1" x14ac:dyDescent="0.2">
      <c r="B416" s="189"/>
      <c r="D416" s="173" t="s">
        <v>143</v>
      </c>
      <c r="E416" s="190" t="s">
        <v>1</v>
      </c>
      <c r="F416" s="191" t="s">
        <v>830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143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134</v>
      </c>
    </row>
    <row r="417" spans="1:65" s="13" customFormat="1" x14ac:dyDescent="0.2">
      <c r="B417" s="172"/>
      <c r="D417" s="173" t="s">
        <v>143</v>
      </c>
      <c r="E417" s="174" t="s">
        <v>1</v>
      </c>
      <c r="F417" s="175" t="s">
        <v>186</v>
      </c>
      <c r="H417" s="176">
        <v>8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143</v>
      </c>
      <c r="AU417" s="174" t="s">
        <v>84</v>
      </c>
      <c r="AV417" s="13" t="s">
        <v>141</v>
      </c>
      <c r="AW417" s="13" t="s">
        <v>33</v>
      </c>
      <c r="AX417" s="13" t="s">
        <v>76</v>
      </c>
      <c r="AY417" s="174" t="s">
        <v>134</v>
      </c>
    </row>
    <row r="418" spans="1:65" s="15" customFormat="1" ht="22.5" x14ac:dyDescent="0.2">
      <c r="B418" s="189"/>
      <c r="D418" s="173" t="s">
        <v>143</v>
      </c>
      <c r="E418" s="190" t="s">
        <v>1</v>
      </c>
      <c r="F418" s="191" t="s">
        <v>831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143</v>
      </c>
      <c r="AU418" s="190" t="s">
        <v>84</v>
      </c>
      <c r="AV418" s="15" t="s">
        <v>84</v>
      </c>
      <c r="AW418" s="15" t="s">
        <v>33</v>
      </c>
      <c r="AX418" s="15" t="s">
        <v>76</v>
      </c>
      <c r="AY418" s="190" t="s">
        <v>134</v>
      </c>
    </row>
    <row r="419" spans="1:65" s="13" customFormat="1" x14ac:dyDescent="0.2">
      <c r="B419" s="172"/>
      <c r="D419" s="173" t="s">
        <v>143</v>
      </c>
      <c r="E419" s="174" t="s">
        <v>1</v>
      </c>
      <c r="F419" s="175" t="s">
        <v>141</v>
      </c>
      <c r="H419" s="176">
        <v>2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143</v>
      </c>
      <c r="AU419" s="174" t="s">
        <v>84</v>
      </c>
      <c r="AV419" s="13" t="s">
        <v>141</v>
      </c>
      <c r="AW419" s="13" t="s">
        <v>33</v>
      </c>
      <c r="AX419" s="13" t="s">
        <v>76</v>
      </c>
      <c r="AY419" s="174" t="s">
        <v>134</v>
      </c>
    </row>
    <row r="420" spans="1:65" s="15" customFormat="1" x14ac:dyDescent="0.2">
      <c r="B420" s="189"/>
      <c r="D420" s="173" t="s">
        <v>143</v>
      </c>
      <c r="E420" s="190" t="s">
        <v>1</v>
      </c>
      <c r="F420" s="191" t="s">
        <v>832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143</v>
      </c>
      <c r="AU420" s="190" t="s">
        <v>84</v>
      </c>
      <c r="AV420" s="15" t="s">
        <v>84</v>
      </c>
      <c r="AW420" s="15" t="s">
        <v>33</v>
      </c>
      <c r="AX420" s="15" t="s">
        <v>76</v>
      </c>
      <c r="AY420" s="190" t="s">
        <v>134</v>
      </c>
    </row>
    <row r="421" spans="1:65" s="13" customFormat="1" x14ac:dyDescent="0.2">
      <c r="B421" s="172"/>
      <c r="D421" s="173" t="s">
        <v>143</v>
      </c>
      <c r="E421" s="174" t="s">
        <v>1</v>
      </c>
      <c r="F421" s="175" t="s">
        <v>157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143</v>
      </c>
      <c r="AU421" s="174" t="s">
        <v>84</v>
      </c>
      <c r="AV421" s="13" t="s">
        <v>141</v>
      </c>
      <c r="AW421" s="13" t="s">
        <v>33</v>
      </c>
      <c r="AX421" s="13" t="s">
        <v>76</v>
      </c>
      <c r="AY421" s="174" t="s">
        <v>134</v>
      </c>
    </row>
    <row r="422" spans="1:65" s="15" customFormat="1" x14ac:dyDescent="0.2">
      <c r="B422" s="189"/>
      <c r="D422" s="173" t="s">
        <v>143</v>
      </c>
      <c r="E422" s="190" t="s">
        <v>1</v>
      </c>
      <c r="F422" s="191" t="s">
        <v>833</v>
      </c>
      <c r="H422" s="190" t="s">
        <v>1</v>
      </c>
      <c r="I422" s="192"/>
      <c r="L422" s="189"/>
      <c r="M422" s="193"/>
      <c r="N422" s="194"/>
      <c r="O422" s="194"/>
      <c r="P422" s="194"/>
      <c r="Q422" s="194"/>
      <c r="R422" s="194"/>
      <c r="S422" s="194"/>
      <c r="T422" s="195"/>
      <c r="AT422" s="190" t="s">
        <v>143</v>
      </c>
      <c r="AU422" s="190" t="s">
        <v>84</v>
      </c>
      <c r="AV422" s="15" t="s">
        <v>84</v>
      </c>
      <c r="AW422" s="15" t="s">
        <v>33</v>
      </c>
      <c r="AX422" s="15" t="s">
        <v>76</v>
      </c>
      <c r="AY422" s="190" t="s">
        <v>134</v>
      </c>
    </row>
    <row r="423" spans="1:65" s="13" customFormat="1" x14ac:dyDescent="0.2">
      <c r="B423" s="172"/>
      <c r="D423" s="173" t="s">
        <v>143</v>
      </c>
      <c r="E423" s="174" t="s">
        <v>1</v>
      </c>
      <c r="F423" s="175" t="s">
        <v>157</v>
      </c>
      <c r="H423" s="176">
        <v>8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143</v>
      </c>
      <c r="AU423" s="174" t="s">
        <v>84</v>
      </c>
      <c r="AV423" s="13" t="s">
        <v>141</v>
      </c>
      <c r="AW423" s="13" t="s">
        <v>33</v>
      </c>
      <c r="AX423" s="13" t="s">
        <v>76</v>
      </c>
      <c r="AY423" s="174" t="s">
        <v>134</v>
      </c>
    </row>
    <row r="424" spans="1:65" s="15" customFormat="1" x14ac:dyDescent="0.2">
      <c r="B424" s="189"/>
      <c r="D424" s="173" t="s">
        <v>143</v>
      </c>
      <c r="E424" s="190" t="s">
        <v>1</v>
      </c>
      <c r="F424" s="191" t="s">
        <v>834</v>
      </c>
      <c r="H424" s="190" t="s">
        <v>1</v>
      </c>
      <c r="I424" s="192"/>
      <c r="L424" s="189"/>
      <c r="M424" s="193"/>
      <c r="N424" s="194"/>
      <c r="O424" s="194"/>
      <c r="P424" s="194"/>
      <c r="Q424" s="194"/>
      <c r="R424" s="194"/>
      <c r="S424" s="194"/>
      <c r="T424" s="195"/>
      <c r="AT424" s="190" t="s">
        <v>143</v>
      </c>
      <c r="AU424" s="190" t="s">
        <v>84</v>
      </c>
      <c r="AV424" s="15" t="s">
        <v>84</v>
      </c>
      <c r="AW424" s="15" t="s">
        <v>33</v>
      </c>
      <c r="AX424" s="15" t="s">
        <v>76</v>
      </c>
      <c r="AY424" s="190" t="s">
        <v>134</v>
      </c>
    </row>
    <row r="425" spans="1:65" s="13" customFormat="1" x14ac:dyDescent="0.2">
      <c r="B425" s="172"/>
      <c r="D425" s="173" t="s">
        <v>143</v>
      </c>
      <c r="E425" s="174" t="s">
        <v>1</v>
      </c>
      <c r="F425" s="175" t="s">
        <v>157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143</v>
      </c>
      <c r="AU425" s="174" t="s">
        <v>84</v>
      </c>
      <c r="AV425" s="13" t="s">
        <v>141</v>
      </c>
      <c r="AW425" s="13" t="s">
        <v>33</v>
      </c>
      <c r="AX425" s="13" t="s">
        <v>76</v>
      </c>
      <c r="AY425" s="174" t="s">
        <v>134</v>
      </c>
    </row>
    <row r="426" spans="1:65" s="14" customFormat="1" x14ac:dyDescent="0.2">
      <c r="B426" s="181"/>
      <c r="D426" s="173" t="s">
        <v>143</v>
      </c>
      <c r="E426" s="182" t="s">
        <v>1</v>
      </c>
      <c r="F426" s="183" t="s">
        <v>152</v>
      </c>
      <c r="H426" s="184">
        <v>42</v>
      </c>
      <c r="I426" s="185"/>
      <c r="L426" s="181"/>
      <c r="M426" s="186"/>
      <c r="N426" s="187"/>
      <c r="O426" s="187"/>
      <c r="P426" s="187"/>
      <c r="Q426" s="187"/>
      <c r="R426" s="187"/>
      <c r="S426" s="187"/>
      <c r="T426" s="188"/>
      <c r="AT426" s="182" t="s">
        <v>143</v>
      </c>
      <c r="AU426" s="182" t="s">
        <v>84</v>
      </c>
      <c r="AV426" s="14" t="s">
        <v>81</v>
      </c>
      <c r="AW426" s="14" t="s">
        <v>33</v>
      </c>
      <c r="AX426" s="14" t="s">
        <v>84</v>
      </c>
      <c r="AY426" s="182" t="s">
        <v>134</v>
      </c>
    </row>
    <row r="427" spans="1:65" s="2" customFormat="1" ht="16.5" customHeight="1" x14ac:dyDescent="0.2">
      <c r="A427" s="32"/>
      <c r="B427" s="157"/>
      <c r="C427" s="158" t="s">
        <v>835</v>
      </c>
      <c r="D427" s="158" t="s">
        <v>137</v>
      </c>
      <c r="E427" s="159" t="s">
        <v>836</v>
      </c>
      <c r="F427" s="160" t="s">
        <v>837</v>
      </c>
      <c r="G427" s="161" t="s">
        <v>825</v>
      </c>
      <c r="H427" s="162">
        <v>14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826</v>
      </c>
      <c r="AT427" s="170" t="s">
        <v>137</v>
      </c>
      <c r="AU427" s="170" t="s">
        <v>84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141</v>
      </c>
      <c r="BK427" s="171">
        <f>ROUND(I427*H427,2)</f>
        <v>0</v>
      </c>
      <c r="BL427" s="17" t="s">
        <v>826</v>
      </c>
      <c r="BM427" s="170" t="s">
        <v>838</v>
      </c>
    </row>
    <row r="428" spans="1:65" s="15" customFormat="1" ht="22.5" x14ac:dyDescent="0.2">
      <c r="B428" s="189"/>
      <c r="D428" s="173" t="s">
        <v>143</v>
      </c>
      <c r="E428" s="190" t="s">
        <v>1</v>
      </c>
      <c r="F428" s="191" t="s">
        <v>839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143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134</v>
      </c>
    </row>
    <row r="429" spans="1:65" s="13" customFormat="1" x14ac:dyDescent="0.2">
      <c r="B429" s="172"/>
      <c r="D429" s="173" t="s">
        <v>143</v>
      </c>
      <c r="E429" s="174" t="s">
        <v>1</v>
      </c>
      <c r="F429" s="175" t="s">
        <v>157</v>
      </c>
      <c r="H429" s="176">
        <v>8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143</v>
      </c>
      <c r="AU429" s="174" t="s">
        <v>84</v>
      </c>
      <c r="AV429" s="13" t="s">
        <v>141</v>
      </c>
      <c r="AW429" s="13" t="s">
        <v>33</v>
      </c>
      <c r="AX429" s="13" t="s">
        <v>76</v>
      </c>
      <c r="AY429" s="174" t="s">
        <v>134</v>
      </c>
    </row>
    <row r="430" spans="1:65" s="15" customFormat="1" x14ac:dyDescent="0.2">
      <c r="B430" s="189"/>
      <c r="D430" s="173" t="s">
        <v>143</v>
      </c>
      <c r="E430" s="190" t="s">
        <v>1</v>
      </c>
      <c r="F430" s="191" t="s">
        <v>840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143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134</v>
      </c>
    </row>
    <row r="431" spans="1:65" s="13" customFormat="1" x14ac:dyDescent="0.2">
      <c r="B431" s="172"/>
      <c r="D431" s="173" t="s">
        <v>143</v>
      </c>
      <c r="E431" s="174" t="s">
        <v>1</v>
      </c>
      <c r="F431" s="175" t="s">
        <v>157</v>
      </c>
      <c r="H431" s="176">
        <v>6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143</v>
      </c>
      <c r="AU431" s="174" t="s">
        <v>84</v>
      </c>
      <c r="AV431" s="13" t="s">
        <v>141</v>
      </c>
      <c r="AW431" s="13" t="s">
        <v>33</v>
      </c>
      <c r="AX431" s="13" t="s">
        <v>76</v>
      </c>
      <c r="AY431" s="174" t="s">
        <v>134</v>
      </c>
    </row>
    <row r="432" spans="1:65" s="14" customFormat="1" x14ac:dyDescent="0.2">
      <c r="B432" s="181"/>
      <c r="D432" s="173" t="s">
        <v>143</v>
      </c>
      <c r="E432" s="182" t="s">
        <v>1</v>
      </c>
      <c r="F432" s="183" t="s">
        <v>152</v>
      </c>
      <c r="H432" s="184">
        <v>14</v>
      </c>
      <c r="I432" s="185"/>
      <c r="L432" s="181"/>
      <c r="M432" s="186"/>
      <c r="N432" s="187"/>
      <c r="O432" s="187"/>
      <c r="P432" s="187"/>
      <c r="Q432" s="187"/>
      <c r="R432" s="187"/>
      <c r="S432" s="187"/>
      <c r="T432" s="188"/>
      <c r="AT432" s="182" t="s">
        <v>143</v>
      </c>
      <c r="AU432" s="182" t="s">
        <v>84</v>
      </c>
      <c r="AV432" s="14" t="s">
        <v>81</v>
      </c>
      <c r="AW432" s="14" t="s">
        <v>33</v>
      </c>
      <c r="AX432" s="14" t="s">
        <v>84</v>
      </c>
      <c r="AY432" s="182" t="s">
        <v>134</v>
      </c>
    </row>
    <row r="433" spans="1:65" s="2" customFormat="1" ht="16.5" customHeight="1" x14ac:dyDescent="0.2">
      <c r="A433" s="32"/>
      <c r="B433" s="157"/>
      <c r="C433" s="158" t="s">
        <v>841</v>
      </c>
      <c r="D433" s="158" t="s">
        <v>137</v>
      </c>
      <c r="E433" s="159" t="s">
        <v>842</v>
      </c>
      <c r="F433" s="160" t="s">
        <v>843</v>
      </c>
      <c r="G433" s="161" t="s">
        <v>825</v>
      </c>
      <c r="H433" s="162">
        <v>4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826</v>
      </c>
      <c r="AT433" s="170" t="s">
        <v>137</v>
      </c>
      <c r="AU433" s="170" t="s">
        <v>84</v>
      </c>
      <c r="AY433" s="17" t="s">
        <v>134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141</v>
      </c>
      <c r="BK433" s="171">
        <f>ROUND(I433*H433,2)</f>
        <v>0</v>
      </c>
      <c r="BL433" s="17" t="s">
        <v>826</v>
      </c>
      <c r="BM433" s="170" t="s">
        <v>844</v>
      </c>
    </row>
    <row r="434" spans="1:65" s="15" customFormat="1" x14ac:dyDescent="0.2">
      <c r="B434" s="189"/>
      <c r="D434" s="173" t="s">
        <v>143</v>
      </c>
      <c r="E434" s="190" t="s">
        <v>1</v>
      </c>
      <c r="F434" s="191" t="s">
        <v>845</v>
      </c>
      <c r="H434" s="190" t="s">
        <v>1</v>
      </c>
      <c r="I434" s="192"/>
      <c r="L434" s="189"/>
      <c r="M434" s="193"/>
      <c r="N434" s="194"/>
      <c r="O434" s="194"/>
      <c r="P434" s="194"/>
      <c r="Q434" s="194"/>
      <c r="R434" s="194"/>
      <c r="S434" s="194"/>
      <c r="T434" s="195"/>
      <c r="AT434" s="190" t="s">
        <v>143</v>
      </c>
      <c r="AU434" s="190" t="s">
        <v>84</v>
      </c>
      <c r="AV434" s="15" t="s">
        <v>84</v>
      </c>
      <c r="AW434" s="15" t="s">
        <v>33</v>
      </c>
      <c r="AX434" s="15" t="s">
        <v>76</v>
      </c>
      <c r="AY434" s="190" t="s">
        <v>134</v>
      </c>
    </row>
    <row r="435" spans="1:65" s="13" customFormat="1" x14ac:dyDescent="0.2">
      <c r="B435" s="172"/>
      <c r="D435" s="173" t="s">
        <v>143</v>
      </c>
      <c r="E435" s="174" t="s">
        <v>1</v>
      </c>
      <c r="F435" s="175" t="s">
        <v>81</v>
      </c>
      <c r="H435" s="176">
        <v>4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143</v>
      </c>
      <c r="AU435" s="174" t="s">
        <v>84</v>
      </c>
      <c r="AV435" s="13" t="s">
        <v>141</v>
      </c>
      <c r="AW435" s="13" t="s">
        <v>33</v>
      </c>
      <c r="AX435" s="13" t="s">
        <v>84</v>
      </c>
      <c r="AY435" s="174" t="s">
        <v>134</v>
      </c>
    </row>
    <row r="436" spans="1:65" s="12" customFormat="1" ht="25.9" customHeight="1" x14ac:dyDescent="0.2">
      <c r="B436" s="144"/>
      <c r="D436" s="145" t="s">
        <v>75</v>
      </c>
      <c r="E436" s="146" t="s">
        <v>846</v>
      </c>
      <c r="F436" s="146" t="s">
        <v>847</v>
      </c>
      <c r="I436" s="147"/>
      <c r="J436" s="148">
        <f>BK436</f>
        <v>0</v>
      </c>
      <c r="L436" s="144"/>
      <c r="M436" s="149"/>
      <c r="N436" s="150"/>
      <c r="O436" s="150"/>
      <c r="P436" s="151">
        <f>P437+P439</f>
        <v>0</v>
      </c>
      <c r="Q436" s="150"/>
      <c r="R436" s="151">
        <f>R437+R439</f>
        <v>0</v>
      </c>
      <c r="S436" s="150"/>
      <c r="T436" s="152">
        <f>T437+T439</f>
        <v>0</v>
      </c>
      <c r="AR436" s="145" t="s">
        <v>153</v>
      </c>
      <c r="AT436" s="153" t="s">
        <v>75</v>
      </c>
      <c r="AU436" s="153" t="s">
        <v>76</v>
      </c>
      <c r="AY436" s="145" t="s">
        <v>134</v>
      </c>
      <c r="BK436" s="154">
        <f>BK437+BK439</f>
        <v>0</v>
      </c>
    </row>
    <row r="437" spans="1:65" s="12" customFormat="1" ht="22.9" customHeight="1" x14ac:dyDescent="0.2">
      <c r="B437" s="144"/>
      <c r="D437" s="145" t="s">
        <v>75</v>
      </c>
      <c r="E437" s="155" t="s">
        <v>848</v>
      </c>
      <c r="F437" s="155" t="s">
        <v>849</v>
      </c>
      <c r="I437" s="147"/>
      <c r="J437" s="156">
        <f>BK437</f>
        <v>0</v>
      </c>
      <c r="L437" s="144"/>
      <c r="M437" s="149"/>
      <c r="N437" s="150"/>
      <c r="O437" s="150"/>
      <c r="P437" s="151">
        <f>P438</f>
        <v>0</v>
      </c>
      <c r="Q437" s="150"/>
      <c r="R437" s="151">
        <f>R438</f>
        <v>0</v>
      </c>
      <c r="S437" s="150"/>
      <c r="T437" s="152">
        <f>T438</f>
        <v>0</v>
      </c>
      <c r="AR437" s="145" t="s">
        <v>153</v>
      </c>
      <c r="AT437" s="153" t="s">
        <v>75</v>
      </c>
      <c r="AU437" s="153" t="s">
        <v>84</v>
      </c>
      <c r="AY437" s="145" t="s">
        <v>134</v>
      </c>
      <c r="BK437" s="154">
        <f>BK438</f>
        <v>0</v>
      </c>
    </row>
    <row r="438" spans="1:65" s="2" customFormat="1" ht="16.5" customHeight="1" x14ac:dyDescent="0.2">
      <c r="A438" s="32"/>
      <c r="B438" s="157"/>
      <c r="C438" s="158" t="s">
        <v>850</v>
      </c>
      <c r="D438" s="158" t="s">
        <v>137</v>
      </c>
      <c r="E438" s="159" t="s">
        <v>851</v>
      </c>
      <c r="F438" s="160" t="s">
        <v>849</v>
      </c>
      <c r="G438" s="161" t="s">
        <v>365</v>
      </c>
      <c r="H438" s="162">
        <v>1</v>
      </c>
      <c r="I438" s="163"/>
      <c r="J438" s="164">
        <f>ROUND(I438*H438,2)</f>
        <v>0</v>
      </c>
      <c r="K438" s="165"/>
      <c r="L438" s="33"/>
      <c r="M438" s="166" t="s">
        <v>1</v>
      </c>
      <c r="N438" s="167" t="s">
        <v>42</v>
      </c>
      <c r="O438" s="58"/>
      <c r="P438" s="168">
        <f>O438*H438</f>
        <v>0</v>
      </c>
      <c r="Q438" s="168">
        <v>0</v>
      </c>
      <c r="R438" s="168">
        <f>Q438*H438</f>
        <v>0</v>
      </c>
      <c r="S438" s="168">
        <v>0</v>
      </c>
      <c r="T438" s="169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70" t="s">
        <v>852</v>
      </c>
      <c r="AT438" s="170" t="s">
        <v>137</v>
      </c>
      <c r="AU438" s="170" t="s">
        <v>141</v>
      </c>
      <c r="AY438" s="17" t="s">
        <v>134</v>
      </c>
      <c r="BE438" s="171">
        <f>IF(N438="základní",J438,0)</f>
        <v>0</v>
      </c>
      <c r="BF438" s="171">
        <f>IF(N438="snížená",J438,0)</f>
        <v>0</v>
      </c>
      <c r="BG438" s="171">
        <f>IF(N438="zákl. přenesená",J438,0)</f>
        <v>0</v>
      </c>
      <c r="BH438" s="171">
        <f>IF(N438="sníž. přenesená",J438,0)</f>
        <v>0</v>
      </c>
      <c r="BI438" s="171">
        <f>IF(N438="nulová",J438,0)</f>
        <v>0</v>
      </c>
      <c r="BJ438" s="17" t="s">
        <v>141</v>
      </c>
      <c r="BK438" s="171">
        <f>ROUND(I438*H438,2)</f>
        <v>0</v>
      </c>
      <c r="BL438" s="17" t="s">
        <v>852</v>
      </c>
      <c r="BM438" s="170" t="s">
        <v>853</v>
      </c>
    </row>
    <row r="439" spans="1:65" s="12" customFormat="1" ht="22.9" customHeight="1" x14ac:dyDescent="0.2">
      <c r="B439" s="144"/>
      <c r="D439" s="145" t="s">
        <v>75</v>
      </c>
      <c r="E439" s="155" t="s">
        <v>854</v>
      </c>
      <c r="F439" s="155" t="s">
        <v>855</v>
      </c>
      <c r="I439" s="147"/>
      <c r="J439" s="156">
        <f>BK439</f>
        <v>0</v>
      </c>
      <c r="L439" s="144"/>
      <c r="M439" s="149"/>
      <c r="N439" s="150"/>
      <c r="O439" s="150"/>
      <c r="P439" s="151">
        <f>P440</f>
        <v>0</v>
      </c>
      <c r="Q439" s="150"/>
      <c r="R439" s="151">
        <f>R440</f>
        <v>0</v>
      </c>
      <c r="S439" s="150"/>
      <c r="T439" s="152">
        <f>T440</f>
        <v>0</v>
      </c>
      <c r="AR439" s="145" t="s">
        <v>153</v>
      </c>
      <c r="AT439" s="153" t="s">
        <v>75</v>
      </c>
      <c r="AU439" s="153" t="s">
        <v>84</v>
      </c>
      <c r="AY439" s="145" t="s">
        <v>134</v>
      </c>
      <c r="BK439" s="154">
        <f>BK440</f>
        <v>0</v>
      </c>
    </row>
    <row r="440" spans="1:65" s="2" customFormat="1" ht="16.5" customHeight="1" x14ac:dyDescent="0.2">
      <c r="A440" s="32"/>
      <c r="B440" s="157"/>
      <c r="C440" s="158" t="s">
        <v>856</v>
      </c>
      <c r="D440" s="158" t="s">
        <v>137</v>
      </c>
      <c r="E440" s="159" t="s">
        <v>857</v>
      </c>
      <c r="F440" s="160" t="s">
        <v>855</v>
      </c>
      <c r="G440" s="161" t="s">
        <v>365</v>
      </c>
      <c r="H440" s="162">
        <v>1</v>
      </c>
      <c r="I440" s="163"/>
      <c r="J440" s="164">
        <f>ROUND(I440*H440,2)</f>
        <v>0</v>
      </c>
      <c r="K440" s="165"/>
      <c r="L440" s="33"/>
      <c r="M440" s="207" t="s">
        <v>1</v>
      </c>
      <c r="N440" s="208" t="s">
        <v>42</v>
      </c>
      <c r="O440" s="209"/>
      <c r="P440" s="210">
        <f>O440*H440</f>
        <v>0</v>
      </c>
      <c r="Q440" s="210">
        <v>0</v>
      </c>
      <c r="R440" s="210">
        <f>Q440*H440</f>
        <v>0</v>
      </c>
      <c r="S440" s="210">
        <v>0</v>
      </c>
      <c r="T440" s="211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852</v>
      </c>
      <c r="AT440" s="170" t="s">
        <v>137</v>
      </c>
      <c r="AU440" s="170" t="s">
        <v>141</v>
      </c>
      <c r="AY440" s="17" t="s">
        <v>134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141</v>
      </c>
      <c r="BK440" s="171">
        <f>ROUND(I440*H440,2)</f>
        <v>0</v>
      </c>
      <c r="BL440" s="17" t="s">
        <v>852</v>
      </c>
      <c r="BM440" s="170" t="s">
        <v>858</v>
      </c>
    </row>
    <row r="441" spans="1:65" s="2" customFormat="1" ht="6.95" customHeight="1" x14ac:dyDescent="0.2">
      <c r="A441" s="32"/>
      <c r="B441" s="47"/>
      <c r="C441" s="48"/>
      <c r="D441" s="48"/>
      <c r="E441" s="48"/>
      <c r="F441" s="48"/>
      <c r="G441" s="48"/>
      <c r="H441" s="48"/>
      <c r="I441" s="116"/>
      <c r="J441" s="48"/>
      <c r="K441" s="48"/>
      <c r="L441" s="33"/>
      <c r="M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</row>
  </sheetData>
  <autoFilter ref="C141:K440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4 - Bytová jednotka č.4</vt:lpstr>
      <vt:lpstr>'4 - Bytová jednotka č.4'!Názvy_tisku</vt:lpstr>
      <vt:lpstr>'Rekapitulace stavby'!Názvy_tisku</vt:lpstr>
      <vt:lpstr>'4 - Bytová jednotka č.4'!Oblast_tisku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 Bc.</cp:lastModifiedBy>
  <dcterms:created xsi:type="dcterms:W3CDTF">2020-06-02T05:27:19Z</dcterms:created>
  <dcterms:modified xsi:type="dcterms:W3CDTF">2023-02-03T07:45:01Z</dcterms:modified>
</cp:coreProperties>
</file>