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1.    Veřejné zakázky 2016\1. EVIDENCE_VZ 2023\VZ 10_23_VZMR_OŠK_práce_Kouk\Vysvětlení ZD č. 3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Pol'!$A$1:$U$88</definedName>
    <definedName name="_xlnm.Print_Area" localSheetId="0">Stavba!$A$1:$J$56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8" i="12" l="1"/>
  <c r="F39" i="1" s="1"/>
  <c r="BA48" i="12"/>
  <c r="BA13" i="12"/>
  <c r="BA10" i="12"/>
  <c r="G9" i="12"/>
  <c r="I9" i="12"/>
  <c r="K9" i="12"/>
  <c r="O9" i="12"/>
  <c r="Q9" i="12"/>
  <c r="U9" i="12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I29" i="12"/>
  <c r="I28" i="12" s="1"/>
  <c r="K29" i="12"/>
  <c r="K28" i="12" s="1"/>
  <c r="O29" i="12"/>
  <c r="O28" i="12" s="1"/>
  <c r="Q29" i="12"/>
  <c r="Q28" i="12" s="1"/>
  <c r="U29" i="12"/>
  <c r="U28" i="12" s="1"/>
  <c r="G31" i="12"/>
  <c r="G30" i="12" s="1"/>
  <c r="I49" i="1" s="1"/>
  <c r="I31" i="12"/>
  <c r="I30" i="12" s="1"/>
  <c r="K31" i="12"/>
  <c r="K30" i="12" s="1"/>
  <c r="O31" i="12"/>
  <c r="O30" i="12" s="1"/>
  <c r="Q31" i="12"/>
  <c r="Q30" i="12" s="1"/>
  <c r="U31" i="12"/>
  <c r="U30" i="12" s="1"/>
  <c r="G34" i="12"/>
  <c r="I34" i="12"/>
  <c r="I33" i="12" s="1"/>
  <c r="K34" i="12"/>
  <c r="K33" i="12" s="1"/>
  <c r="O34" i="12"/>
  <c r="O33" i="12" s="1"/>
  <c r="Q34" i="12"/>
  <c r="Q33" i="12" s="1"/>
  <c r="U34" i="12"/>
  <c r="U33" i="12" s="1"/>
  <c r="G37" i="12"/>
  <c r="G36" i="12" s="1"/>
  <c r="I51" i="1" s="1"/>
  <c r="I37" i="12"/>
  <c r="I36" i="12" s="1"/>
  <c r="K37" i="12"/>
  <c r="K36" i="12" s="1"/>
  <c r="O37" i="12"/>
  <c r="O36" i="12" s="1"/>
  <c r="Q37" i="12"/>
  <c r="Q36" i="12" s="1"/>
  <c r="U37" i="12"/>
  <c r="U36" i="12" s="1"/>
  <c r="G41" i="12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7" i="12"/>
  <c r="M47" i="12" s="1"/>
  <c r="I47" i="12"/>
  <c r="K47" i="12"/>
  <c r="O47" i="12"/>
  <c r="Q47" i="12"/>
  <c r="U47" i="12"/>
  <c r="G55" i="12"/>
  <c r="M55" i="12" s="1"/>
  <c r="I55" i="12"/>
  <c r="K55" i="12"/>
  <c r="O55" i="12"/>
  <c r="Q55" i="12"/>
  <c r="U55" i="12"/>
  <c r="G58" i="12"/>
  <c r="M58" i="12" s="1"/>
  <c r="I58" i="12"/>
  <c r="K58" i="12"/>
  <c r="O58" i="12"/>
  <c r="Q58" i="12"/>
  <c r="U58" i="12"/>
  <c r="G60" i="12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9" i="12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3" i="12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Q71" i="12" l="1"/>
  <c r="K71" i="12"/>
  <c r="Q68" i="12"/>
  <c r="K68" i="12"/>
  <c r="Q59" i="12"/>
  <c r="K59" i="12"/>
  <c r="Q40" i="12"/>
  <c r="K40" i="12"/>
  <c r="Q8" i="12"/>
  <c r="K8" i="12"/>
  <c r="U71" i="12"/>
  <c r="O71" i="12"/>
  <c r="I71" i="12"/>
  <c r="U68" i="12"/>
  <c r="O68" i="12"/>
  <c r="I68" i="12"/>
  <c r="U59" i="12"/>
  <c r="O59" i="12"/>
  <c r="I59" i="12"/>
  <c r="U40" i="12"/>
  <c r="O40" i="12"/>
  <c r="I40" i="12"/>
  <c r="U8" i="12"/>
  <c r="O8" i="12"/>
  <c r="I8" i="12"/>
  <c r="G71" i="12"/>
  <c r="I55" i="1" s="1"/>
  <c r="I19" i="1" s="1"/>
  <c r="G59" i="12"/>
  <c r="I53" i="1" s="1"/>
  <c r="G8" i="12"/>
  <c r="I47" i="1" s="1"/>
  <c r="F40" i="1"/>
  <c r="G23" i="1" s="1"/>
  <c r="G24" i="1" s="1"/>
  <c r="AD78" i="12"/>
  <c r="G39" i="1" s="1"/>
  <c r="G40" i="1" s="1"/>
  <c r="G25" i="1" s="1"/>
  <c r="G26" i="1" s="1"/>
  <c r="M41" i="12"/>
  <c r="M40" i="12" s="1"/>
  <c r="G40" i="12"/>
  <c r="I52" i="1" s="1"/>
  <c r="M29" i="12"/>
  <c r="M28" i="12" s="1"/>
  <c r="G28" i="12"/>
  <c r="I48" i="1" s="1"/>
  <c r="G68" i="12"/>
  <c r="I54" i="1" s="1"/>
  <c r="M69" i="12"/>
  <c r="M68" i="12" s="1"/>
  <c r="M34" i="12"/>
  <c r="M33" i="12" s="1"/>
  <c r="G33" i="12"/>
  <c r="I50" i="1" s="1"/>
  <c r="M73" i="12"/>
  <c r="M71" i="12" s="1"/>
  <c r="M60" i="12"/>
  <c r="M59" i="12" s="1"/>
  <c r="M37" i="12"/>
  <c r="M36" i="12" s="1"/>
  <c r="M31" i="12"/>
  <c r="M30" i="12" s="1"/>
  <c r="M9" i="12"/>
  <c r="M8" i="12" s="1"/>
  <c r="I17" i="1" l="1"/>
  <c r="I56" i="1"/>
  <c r="G29" i="1"/>
  <c r="I16" i="1"/>
  <c r="I21" i="1" s="1"/>
  <c r="G78" i="12"/>
  <c r="G28" i="1"/>
  <c r="H39" i="1"/>
  <c r="I39" i="1" l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<sst xmlns="http://schemas.openxmlformats.org/spreadsheetml/2006/main" count="379" uniqueCount="209">
  <si>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</si>
  <si>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</si>
  <si>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</si>
  <si>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</si>
  <si>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</si>
  <si>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</si>
  <si>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</si>
  <si>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</si>
  <si>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</si>
  <si>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</si>
  <si>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</si>
  <si>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</si>
  <si>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</si>
  <si>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</si>
  <si>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</si>
  <si>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</si>
  <si>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</si>
  <si>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</si>
  <si>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</si>
  <si>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</si>
  <si>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</si>
  <si>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</si>
  <si>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</si>
  <si>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</si>
  <si>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</si>
  <si>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</si>
  <si>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</si>
  <si>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</si>
  <si>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</si>
  <si>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</si>
  <si>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</si>
  <si>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</si>
  <si>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</si>
  <si>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</si>
  <si>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</si>
  <si>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</si>
  <si>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</si>
  <si>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</si>
  <si>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</si>
  <si>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</si>
  <si>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</si>
  <si>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</si>
  <si>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</si>
  <si>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MŠ U ZÁMKU 3, OSTRAVA-ZÁBŘEH - VÝMĚNA OKEN</t>
  </si>
  <si>
    <t>Statutární město Ostrava - MO Ostrava-Jih</t>
  </si>
  <si>
    <t>Horní 791/3,</t>
  </si>
  <si>
    <t>Ostrava-Hrabůvka</t>
  </si>
  <si>
    <t>700 30</t>
  </si>
  <si>
    <t>00845451</t>
  </si>
  <si>
    <t>CZ00845451</t>
  </si>
  <si>
    <t>Rozpočet</t>
  </si>
  <si>
    <t>Celkem za stavbu</t>
  </si>
  <si>
    <t>CZK</t>
  </si>
  <si>
    <t>Rekapitulace dílů</t>
  </si>
  <si>
    <t>Typ dílu</t>
  </si>
  <si>
    <t>64</t>
  </si>
  <si>
    <t>Výplně otvorů</t>
  </si>
  <si>
    <t>94</t>
  </si>
  <si>
    <t>Lešení a stavební výtahy</t>
  </si>
  <si>
    <t>95</t>
  </si>
  <si>
    <t>Dokončovací kce na pozem.stav.</t>
  </si>
  <si>
    <t>99</t>
  </si>
  <si>
    <t>Staveništní přesun hmot</t>
  </si>
  <si>
    <t>783</t>
  </si>
  <si>
    <t>Nátěry</t>
  </si>
  <si>
    <t>784</t>
  </si>
  <si>
    <t>Malby</t>
  </si>
  <si>
    <t>786</t>
  </si>
  <si>
    <t>Čalounické úpravy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</si>
  <si>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</si>
  <si>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</si>
  <si>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</si>
  <si>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</si>
  <si>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</si>
  <si>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</si>
  <si>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</si>
  <si>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</si>
  <si>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</si>
  <si>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</si>
  <si>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</si>
  <si>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</si>
  <si>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</si>
  <si>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</si>
  <si>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</si>
  <si>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</si>
  <si>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</si>
  <si>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</si>
  <si>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</si>
  <si>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</si>
  <si>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</si>
  <si>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</si>
  <si>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</si>
  <si>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</si>
  <si>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</si>
  <si>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</si>
  <si>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</si>
  <si>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</si>
  <si>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</si>
  <si>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</si>
  <si>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</si>
  <si>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642101013AG1</t>
  </si>
  <si>
    <t>Výměna okna do 2,7 m2, oprava ostění, parapety, zeď tloušťky 45 cm, montáž okna vč. kotvení, apod.</t>
  </si>
  <si>
    <t>kus</t>
  </si>
  <si>
    <t>POL1_0</t>
  </si>
  <si>
    <t>vyvěšení dřevěných okenních křídel, vybourání stávajícího okenního rámu, přisekání rovných ostění ve zdivu cihelném na maltu vápennou nebo vápenocementovou, omítka ostění hladká, vyrovnávací vrstva z jakékoliv cementové malty na parapetu, osazení okna, oplechování vnějšího parapetu pozinkovaným lakovaným plechem (tovární lakování) - barvu určí investor, dodávka a montáž vnitřní parapetní desky. Bez dodávky okna.</t>
  </si>
  <si>
    <t>POP</t>
  </si>
  <si>
    <t>2+3+8+2+1</t>
  </si>
  <si>
    <t>VV</t>
  </si>
  <si>
    <t>642101013AG2</t>
  </si>
  <si>
    <t>Výměna okna nad 2,7 m2, oprava ostění, parapety, zeď tloušťky 45 cm, montáž okna vč. kotvení, apod.</t>
  </si>
  <si>
    <t>61143860RA1</t>
  </si>
  <si>
    <t>Okno plastové 220 x 180 cm - "O01", specifikace viz. výpis prvků</t>
  </si>
  <si>
    <t>POL3_0</t>
  </si>
  <si>
    <t>61143852RA1</t>
  </si>
  <si>
    <t>Okno plastové 180 x 180 cm - "O02", specifikace viz. výpis prvků</t>
  </si>
  <si>
    <t>61143856RA1</t>
  </si>
  <si>
    <t>Okno plastové 200 x 180 cm - "O03", specifikace viz. výpis prvků</t>
  </si>
  <si>
    <t>61143810RA1</t>
  </si>
  <si>
    <t>Okno plastové 90 x 180 cm - "O04", specifikace viz. výpis prvků</t>
  </si>
  <si>
    <t>61143859RA1</t>
  </si>
  <si>
    <t>Okno plastové 220 x 160 cm - "O05", specifikace viz. výpis prvků</t>
  </si>
  <si>
    <t>61143855RA1</t>
  </si>
  <si>
    <t>Okno plastové 200 x 160 cm - "O06", specifikace viz. výpis prvků</t>
  </si>
  <si>
    <t>61143835RA1</t>
  </si>
  <si>
    <t>Okno plastové 140 x 160 cm - "O07", specifikace viz. výpis prvků</t>
  </si>
  <si>
    <t>61143831RA1</t>
  </si>
  <si>
    <t>Okno plastové 100 x 160 cm - "O08", specifikace viz. výpis prvků</t>
  </si>
  <si>
    <t>61143835RA2</t>
  </si>
  <si>
    <t>Okno plastové 150 x 150 cm - "O09", specifikace viz. výpis prvků</t>
  </si>
  <si>
    <t>61143861RA1</t>
  </si>
  <si>
    <t>Okno plastové 210 x 245 cm - "O10", specifikace viz. výpis prvků</t>
  </si>
  <si>
    <t>61143831RA2</t>
  </si>
  <si>
    <t>Okno plastové 100 x 160 cm - "O11", specifikace viz. výpis prvků</t>
  </si>
  <si>
    <t>61143810RA2</t>
  </si>
  <si>
    <t>Okno plastové 180 x 90 cm - "O12", specifikace viz. výpis prvků</t>
  </si>
  <si>
    <t>699999999AG1</t>
  </si>
  <si>
    <t>D+M sítě proti hmyzu, viz. výpis prvků</t>
  </si>
  <si>
    <t>kompl</t>
  </si>
  <si>
    <t>941955002R00</t>
  </si>
  <si>
    <t>Lešení lehké pomocné, výška podlahy do 1,9 m</t>
  </si>
  <si>
    <t>m2</t>
  </si>
  <si>
    <t>952901111R00</t>
  </si>
  <si>
    <t>Vyčištění budov o výšce podlaží do 4 m</t>
  </si>
  <si>
    <t>87,7*2</t>
  </si>
  <si>
    <t>999281108R00</t>
  </si>
  <si>
    <t>Přesun hmot pro opravy a údržbu do výšky 12 m</t>
  </si>
  <si>
    <t>t</t>
  </si>
  <si>
    <t>783892220RA1</t>
  </si>
  <si>
    <t>Nátěr omítek stěn fasádní dvojnásobný, vč. penetrace</t>
  </si>
  <si>
    <t>POL2_0</t>
  </si>
  <si>
    <t>venkovní ostění a nadpraží:</t>
  </si>
  <si>
    <t>0,2*(2,2*2+1,8*2+2*4+0,9*2+1,8*2*10+2,2*4+2+1*3+1,4*8+1,6*2*16+1,5*3*2+2,1+2,45*2+1,8+0,9*2)</t>
  </si>
  <si>
    <t>784011111R00</t>
  </si>
  <si>
    <t>Oprášení/ometení podkladu</t>
  </si>
  <si>
    <t>784011222R00</t>
  </si>
  <si>
    <t>Zakrytí podlah, včetně odstranění</t>
  </si>
  <si>
    <t>1.NP:</t>
  </si>
  <si>
    <t>1*(12,2+22,5-0,45*4-0,3*2-0,15)</t>
  </si>
  <si>
    <t>2.NP:</t>
  </si>
  <si>
    <t>1*(22,5*2+12,2+2-0,45*6-0,3*2-0,15-0,1*2)</t>
  </si>
  <si>
    <t>784950030RAA</t>
  </si>
  <si>
    <t>Oprava maleb z malířských směsí, oškrábání, umytí, vyhlazení, 2x malba</t>
  </si>
  <si>
    <t>Oškrabání, jednonásobné mydlení, částečné vyhlazení malířskou masou jednonásobné, malba dvojnásobná</t>
  </si>
  <si>
    <t>3,5*(12,2+22,5-0,45*4-0,3*2-0,15)</t>
  </si>
  <si>
    <t>-1,8*(2,2*2+1,8*2+2*4+0,9*2)</t>
  </si>
  <si>
    <t>3,1*(22,5*2+12,2+2-0,45*6-0,3*2-0,15-0,1*2)</t>
  </si>
  <si>
    <t>-(1,6*(2,2*4+2+1*3+1,4*8)+1,5*1,5+2,1*2,45)</t>
  </si>
  <si>
    <t>784191101R00</t>
  </si>
  <si>
    <t>Penetrace podkladu univerzální Primalex 1x</t>
  </si>
  <si>
    <t>vnitřní ostění a nadpraží:</t>
  </si>
  <si>
    <t>784195122R00</t>
  </si>
  <si>
    <t>Malba Primalex Standard, barva, bez penetrace, 2 x</t>
  </si>
  <si>
    <t>786611366RA1</t>
  </si>
  <si>
    <t>786611366RA3</t>
  </si>
  <si>
    <t>786611366RA2</t>
  </si>
  <si>
    <t>786611362RA1</t>
  </si>
  <si>
    <t>786611364RA1</t>
  </si>
  <si>
    <t>786611364RA2</t>
  </si>
  <si>
    <t>786611344RA1</t>
  </si>
  <si>
    <t>998786102R00</t>
  </si>
  <si>
    <t>Přesun hmot pro zastiň. techniku, výšky do 12 m</t>
  </si>
  <si>
    <t>979100014RAB</t>
  </si>
  <si>
    <t>Odvoz suti a vyb.hmot do 15 km, vnitrost. 25 m, svislá doprava z 2.NP ručním nošením</t>
  </si>
  <si>
    <t>979990107R00</t>
  </si>
  <si>
    <t>Poplatek za uložení suti - skupina odpadu 170904</t>
  </si>
  <si>
    <t>005121010R</t>
  </si>
  <si>
    <t>Zařízení staveniště</t>
  </si>
  <si>
    <t>Soubor</t>
  </si>
  <si>
    <t>005124010R</t>
  </si>
  <si>
    <t>Koordinační činnost</t>
  </si>
  <si>
    <t>005211010R</t>
  </si>
  <si>
    <t>Předání a převzetí staveniště</t>
  </si>
  <si>
    <t>005241010R</t>
  </si>
  <si>
    <t>Dílenská dokumentace</t>
  </si>
  <si>
    <t xml:space="preserve">Dokumentace skutečného provedení </t>
  </si>
  <si>
    <t/>
  </si>
  <si>
    <t>SUM</t>
  </si>
  <si>
    <t>Poznámky uchazeče k zadání</t>
  </si>
  <si>
    <t>POPUZIV</t>
  </si>
  <si>
    <t>END</t>
  </si>
  <si>
    <t>2+2+4+4+2+1</t>
  </si>
  <si>
    <t>8,34+0,14</t>
  </si>
  <si>
    <t>Venkovní samonosná žaluzie - Předokenní roleta,viditel.box,el.pohon, 220x180 cm, D+M vč. kotvení, apod.</t>
  </si>
  <si>
    <t>Venkovní samonosná žaluzie - Předokenní roleta,viditel.box,el.pohon, 180x180 cm, D+M vč. kotvení, apod.</t>
  </si>
  <si>
    <t>Venkovní samonosná žaluzie - Předokenní roleta,viditel.box,el.pohon, 200x180 cm, D+M vč. kotvení, apod.</t>
  </si>
  <si>
    <t>Venkovní samonosná žaluzie - Předokenní roleta,viditel.box,el.pohon, 90x180 cm, D+M vč. kotvení, apod.</t>
  </si>
  <si>
    <t>Venkovní samonosná žaluzie - Předokenní roleta,viditel.box,el.pohon, 220x160 cm, D+M vč. kotvení, apod.</t>
  </si>
  <si>
    <t>Venkovní samonosná žaluzie - Předokenní roleta,viditel.box,el.pohon, 200x160 cm, D+M vč. kotvení, apod.</t>
  </si>
  <si>
    <t>Venkovní samonosná žaluzie - Předokenní roleta,viditel.box,el.pohon, 140x160 cm, D+M vč. kotvení,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</si>
</sst>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4" borderId="39" xfId="0" applyNumberFormat="1" applyFont="1" applyFill="1" applyBorder="1" applyAlignment="1">
      <alignment horizontal="center"/>
    </xf>
    <xf numFmtId="4" fontId="3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4" fontId="5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2" zoomScaleNormal="100" zoomScaleSheetLayoutView="75" workbookViewId="0">
      <selection activeCell="R16" sqref="R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5" t="s">
        <v>40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79" t="s">
        <v>38</v>
      </c>
      <c r="C2" s="80"/>
      <c r="D2" s="198" t="s">
        <v>43</v>
      </c>
      <c r="E2" s="199"/>
      <c r="F2" s="199"/>
      <c r="G2" s="199"/>
      <c r="H2" s="199"/>
      <c r="I2" s="199"/>
      <c r="J2" s="200"/>
      <c r="O2" s="2"/>
    </row>
    <row r="3" spans="1:15" ht="23.25" hidden="1" customHeight="1" x14ac:dyDescent="0.2">
      <c r="A3" s="4"/>
      <c r="B3" s="81" t="s">
        <v>41</v>
      </c>
      <c r="C3" s="82"/>
      <c r="D3" s="220"/>
      <c r="E3" s="221"/>
      <c r="F3" s="221"/>
      <c r="G3" s="221"/>
      <c r="H3" s="221"/>
      <c r="I3" s="221"/>
      <c r="J3" s="222"/>
    </row>
    <row r="4" spans="1:15" ht="23.25" hidden="1" customHeight="1" x14ac:dyDescent="0.2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44</v>
      </c>
      <c r="E5" s="25"/>
      <c r="F5" s="25"/>
      <c r="G5" s="25"/>
      <c r="H5" s="27" t="s">
        <v>33</v>
      </c>
      <c r="I5" s="89" t="s">
        <v>48</v>
      </c>
      <c r="J5" s="11"/>
    </row>
    <row r="6" spans="1:15" ht="15.75" customHeight="1" x14ac:dyDescent="0.2">
      <c r="A6" s="4"/>
      <c r="B6" s="39"/>
      <c r="C6" s="25"/>
      <c r="D6" s="89" t="s">
        <v>45</v>
      </c>
      <c r="E6" s="25"/>
      <c r="F6" s="25"/>
      <c r="G6" s="25"/>
      <c r="H6" s="27" t="s">
        <v>34</v>
      </c>
      <c r="I6" s="89" t="s">
        <v>49</v>
      </c>
      <c r="J6" s="11"/>
    </row>
    <row r="7" spans="1:15" ht="15.75" customHeight="1" x14ac:dyDescent="0.2">
      <c r="A7" s="4"/>
      <c r="B7" s="40"/>
      <c r="C7" s="90" t="s">
        <v>47</v>
      </c>
      <c r="D7" s="78" t="s">
        <v>46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6"/>
      <c r="E11" s="216"/>
      <c r="F11" s="216"/>
      <c r="G11" s="216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5"/>
      <c r="E12" s="235"/>
      <c r="F12" s="235"/>
      <c r="G12" s="235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6"/>
      <c r="E13" s="236"/>
      <c r="F13" s="236"/>
      <c r="G13" s="236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4"/>
      <c r="F15" s="204"/>
      <c r="G15" s="233"/>
      <c r="H15" s="233"/>
      <c r="I15" s="233" t="s">
        <v>28</v>
      </c>
      <c r="J15" s="234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1"/>
      <c r="F16" s="202"/>
      <c r="G16" s="201"/>
      <c r="H16" s="202"/>
      <c r="I16" s="201">
        <f>SUMIF(F47:F55,A16,I47:I55)+SUMIF(F47:F55,"PSU",I47:I55)</f>
        <v>0</v>
      </c>
      <c r="J16" s="203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1"/>
      <c r="F17" s="202"/>
      <c r="G17" s="201"/>
      <c r="H17" s="202"/>
      <c r="I17" s="201">
        <f>SUMIF(F47:F55,A17,I47:I55)</f>
        <v>0</v>
      </c>
      <c r="J17" s="203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1"/>
      <c r="F18" s="202"/>
      <c r="G18" s="201"/>
      <c r="H18" s="202"/>
      <c r="I18" s="201">
        <f>SUMIF(F47:F55,A18,I47:I55)</f>
        <v>0</v>
      </c>
      <c r="J18" s="203"/>
    </row>
    <row r="19" spans="1:10" ht="23.25" customHeight="1" x14ac:dyDescent="0.2">
      <c r="A19" s="139" t="s">
        <v>71</v>
      </c>
      <c r="B19" s="140" t="s">
        <v>26</v>
      </c>
      <c r="C19" s="56"/>
      <c r="D19" s="57"/>
      <c r="E19" s="201"/>
      <c r="F19" s="202"/>
      <c r="G19" s="201"/>
      <c r="H19" s="202"/>
      <c r="I19" s="201">
        <f>SUMIF(F47:F55,A19,I47:I55)</f>
        <v>0</v>
      </c>
      <c r="J19" s="203"/>
    </row>
    <row r="20" spans="1:10" ht="23.25" customHeight="1" x14ac:dyDescent="0.2">
      <c r="A20" s="139" t="s">
        <v>72</v>
      </c>
      <c r="B20" s="140" t="s">
        <v>27</v>
      </c>
      <c r="C20" s="56"/>
      <c r="D20" s="57"/>
      <c r="E20" s="201"/>
      <c r="F20" s="202"/>
      <c r="G20" s="201"/>
      <c r="H20" s="202"/>
      <c r="I20" s="201">
        <f>SUMIF(F47:F55,A20,I47:I55)</f>
        <v>0</v>
      </c>
      <c r="J20" s="203"/>
    </row>
    <row r="21" spans="1:10" ht="23.25" customHeight="1" x14ac:dyDescent="0.2">
      <c r="A21" s="4"/>
      <c r="B21" s="72" t="s">
        <v>28</v>
      </c>
      <c r="C21" s="73"/>
      <c r="D21" s="74"/>
      <c r="E21" s="214"/>
      <c r="F21" s="215"/>
      <c r="G21" s="214"/>
      <c r="H21" s="215"/>
      <c r="I21" s="214">
        <f>SUM(I16:J20)</f>
        <v>0</v>
      </c>
      <c r="J21" s="219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2">
        <f>ZakladDPHSniVypocet</f>
        <v>0</v>
      </c>
      <c r="H23" s="213"/>
      <c r="I23" s="21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7">
        <f>ZakladDPHSni*SazbaDPH1/100</f>
        <v>0</v>
      </c>
      <c r="H24" s="218"/>
      <c r="I24" s="218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2">
        <f>ZakladDPHZaklVypocet</f>
        <v>0</v>
      </c>
      <c r="H25" s="213"/>
      <c r="I25" s="21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8">
        <f>ZakladDPHZakl*SazbaDPH2/100</f>
        <v>0</v>
      </c>
      <c r="H26" s="209"/>
      <c r="I26" s="20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2">
        <f>ZakladDPHSniVypocet+ZakladDPHZaklVypocet</f>
        <v>0</v>
      </c>
      <c r="H28" s="232"/>
      <c r="I28" s="232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1">
        <f>ZakladDPHSni+DPHSni+ZakladDPHZakl+DPHZakl+Zaokrouhleni</f>
        <v>0</v>
      </c>
      <c r="H29" s="211"/>
      <c r="I29" s="211"/>
      <c r="J29" s="117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44979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7"/>
      <c r="E34" s="197"/>
      <c r="F34" s="30"/>
      <c r="G34" s="197"/>
      <c r="H34" s="197"/>
      <c r="I34" s="197"/>
      <c r="J34" s="36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50</v>
      </c>
      <c r="C39" s="223" t="s">
        <v>43</v>
      </c>
      <c r="D39" s="224"/>
      <c r="E39" s="224"/>
      <c r="F39" s="106">
        <f>'Rozpočet Pol'!AC78</f>
        <v>0</v>
      </c>
      <c r="G39" s="107">
        <f>'Rozpočet Pol'!AD78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5" t="s">
        <v>51</v>
      </c>
      <c r="C40" s="226"/>
      <c r="D40" s="226"/>
      <c r="E40" s="227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53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54</v>
      </c>
      <c r="G46" s="127"/>
      <c r="H46" s="127"/>
      <c r="I46" s="228" t="s">
        <v>28</v>
      </c>
      <c r="J46" s="228"/>
    </row>
    <row r="47" spans="1:10" ht="25.5" customHeight="1" x14ac:dyDescent="0.2">
      <c r="A47" s="120"/>
      <c r="B47" s="128" t="s">
        <v>55</v>
      </c>
      <c r="C47" s="230" t="s">
        <v>56</v>
      </c>
      <c r="D47" s="231"/>
      <c r="E47" s="231"/>
      <c r="F47" s="130" t="s">
        <v>23</v>
      </c>
      <c r="G47" s="131"/>
      <c r="H47" s="131"/>
      <c r="I47" s="229">
        <f>'Rozpočet Pol'!G8</f>
        <v>0</v>
      </c>
      <c r="J47" s="229"/>
    </row>
    <row r="48" spans="1:10" ht="25.5" customHeight="1" x14ac:dyDescent="0.2">
      <c r="A48" s="120"/>
      <c r="B48" s="122" t="s">
        <v>57</v>
      </c>
      <c r="C48" s="239" t="s">
        <v>58</v>
      </c>
      <c r="D48" s="240"/>
      <c r="E48" s="240"/>
      <c r="F48" s="132" t="s">
        <v>23</v>
      </c>
      <c r="G48" s="133"/>
      <c r="H48" s="133"/>
      <c r="I48" s="238">
        <f>'Rozpočet Pol'!G28</f>
        <v>0</v>
      </c>
      <c r="J48" s="238"/>
    </row>
    <row r="49" spans="1:10" ht="25.5" customHeight="1" x14ac:dyDescent="0.2">
      <c r="A49" s="120"/>
      <c r="B49" s="122" t="s">
        <v>59</v>
      </c>
      <c r="C49" s="239" t="s">
        <v>60</v>
      </c>
      <c r="D49" s="240"/>
      <c r="E49" s="240"/>
      <c r="F49" s="132" t="s">
        <v>23</v>
      </c>
      <c r="G49" s="133"/>
      <c r="H49" s="133"/>
      <c r="I49" s="238">
        <f>'Rozpočet Pol'!G30</f>
        <v>0</v>
      </c>
      <c r="J49" s="238"/>
    </row>
    <row r="50" spans="1:10" ht="25.5" customHeight="1" x14ac:dyDescent="0.2">
      <c r="A50" s="120"/>
      <c r="B50" s="122" t="s">
        <v>61</v>
      </c>
      <c r="C50" s="239" t="s">
        <v>62</v>
      </c>
      <c r="D50" s="240"/>
      <c r="E50" s="240"/>
      <c r="F50" s="132" t="s">
        <v>23</v>
      </c>
      <c r="G50" s="133"/>
      <c r="H50" s="133"/>
      <c r="I50" s="238">
        <f>'Rozpočet Pol'!G33</f>
        <v>0</v>
      </c>
      <c r="J50" s="238"/>
    </row>
    <row r="51" spans="1:10" ht="25.5" customHeight="1" x14ac:dyDescent="0.2">
      <c r="A51" s="120"/>
      <c r="B51" s="122" t="s">
        <v>63</v>
      </c>
      <c r="C51" s="239" t="s">
        <v>64</v>
      </c>
      <c r="D51" s="240"/>
      <c r="E51" s="240"/>
      <c r="F51" s="132" t="s">
        <v>24</v>
      </c>
      <c r="G51" s="133"/>
      <c r="H51" s="133"/>
      <c r="I51" s="238">
        <f>'Rozpočet Pol'!G36</f>
        <v>0</v>
      </c>
      <c r="J51" s="238"/>
    </row>
    <row r="52" spans="1:10" ht="25.5" customHeight="1" x14ac:dyDescent="0.2">
      <c r="A52" s="120"/>
      <c r="B52" s="122" t="s">
        <v>65</v>
      </c>
      <c r="C52" s="239" t="s">
        <v>66</v>
      </c>
      <c r="D52" s="240"/>
      <c r="E52" s="240"/>
      <c r="F52" s="132" t="s">
        <v>24</v>
      </c>
      <c r="G52" s="133"/>
      <c r="H52" s="133"/>
      <c r="I52" s="238">
        <f>'Rozpočet Pol'!G40</f>
        <v>0</v>
      </c>
      <c r="J52" s="238"/>
    </row>
    <row r="53" spans="1:10" ht="25.5" customHeight="1" x14ac:dyDescent="0.2">
      <c r="A53" s="120"/>
      <c r="B53" s="122" t="s">
        <v>67</v>
      </c>
      <c r="C53" s="239" t="s">
        <v>68</v>
      </c>
      <c r="D53" s="240"/>
      <c r="E53" s="240"/>
      <c r="F53" s="132" t="s">
        <v>24</v>
      </c>
      <c r="G53" s="133"/>
      <c r="H53" s="133"/>
      <c r="I53" s="238">
        <f>'Rozpočet Pol'!G59</f>
        <v>0</v>
      </c>
      <c r="J53" s="238"/>
    </row>
    <row r="54" spans="1:10" ht="25.5" customHeight="1" x14ac:dyDescent="0.2">
      <c r="A54" s="120"/>
      <c r="B54" s="122" t="s">
        <v>69</v>
      </c>
      <c r="C54" s="239" t="s">
        <v>70</v>
      </c>
      <c r="D54" s="240"/>
      <c r="E54" s="240"/>
      <c r="F54" s="132" t="s">
        <v>23</v>
      </c>
      <c r="G54" s="133"/>
      <c r="H54" s="133"/>
      <c r="I54" s="238">
        <f>'Rozpočet Pol'!G68</f>
        <v>0</v>
      </c>
      <c r="J54" s="238"/>
    </row>
    <row r="55" spans="1:10" ht="25.5" customHeight="1" x14ac:dyDescent="0.2">
      <c r="A55" s="120"/>
      <c r="B55" s="129" t="s">
        <v>71</v>
      </c>
      <c r="C55" s="242" t="s">
        <v>26</v>
      </c>
      <c r="D55" s="243"/>
      <c r="E55" s="243"/>
      <c r="F55" s="134" t="s">
        <v>71</v>
      </c>
      <c r="G55" s="135"/>
      <c r="H55" s="135"/>
      <c r="I55" s="241">
        <f>'Rozpočet Pol'!G71</f>
        <v>0</v>
      </c>
      <c r="J55" s="241"/>
    </row>
    <row r="56" spans="1:10" ht="25.5" customHeight="1" x14ac:dyDescent="0.2">
      <c r="A56" s="121"/>
      <c r="B56" s="125" t="s">
        <v>1</v>
      </c>
      <c r="C56" s="125"/>
      <c r="D56" s="126"/>
      <c r="E56" s="126"/>
      <c r="F56" s="136"/>
      <c r="G56" s="137"/>
      <c r="H56" s="137"/>
      <c r="I56" s="244">
        <f>SUM(I47:I55)</f>
        <v>0</v>
      </c>
      <c r="J56" s="244"/>
    </row>
    <row r="57" spans="1:10" x14ac:dyDescent="0.2">
      <c r="F57" s="138"/>
      <c r="G57" s="94"/>
      <c r="H57" s="138"/>
      <c r="I57" s="94"/>
      <c r="J57" s="94"/>
    </row>
    <row r="58" spans="1:10" x14ac:dyDescent="0.2">
      <c r="F58" s="138"/>
      <c r="G58" s="94"/>
      <c r="H58" s="138"/>
      <c r="I58" s="94"/>
      <c r="J58" s="94"/>
    </row>
    <row r="59" spans="1:10" x14ac:dyDescent="0.2">
      <c r="F59" s="138"/>
      <c r="G59" s="94"/>
      <c r="H59" s="138"/>
      <c r="I59" s="94"/>
      <c r="J59" s="94"/>
    </row>
  </sheetData>
  <sheetProtection algorithmName="SHA-512" hashValue="TYL3JeAZrhrtoZi/3IJNW5X9Pxr+GI1IlFQzyBTcst1IPsnOT2+TVHsCb7oglc+LqimLkb2ID7eEFBmr+6MTmw==" saltValue="ijsBgtcoTvwXCe1c0NCAs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7" t="s">
        <v>39</v>
      </c>
      <c r="B2" s="76"/>
      <c r="C2" s="247"/>
      <c r="D2" s="247"/>
      <c r="E2" s="247"/>
      <c r="F2" s="247"/>
      <c r="G2" s="248"/>
    </row>
    <row r="3" spans="1:7" ht="24.95" hidden="1" customHeight="1" x14ac:dyDescent="0.2">
      <c r="A3" s="77" t="s">
        <v>7</v>
      </c>
      <c r="B3" s="76"/>
      <c r="C3" s="247"/>
      <c r="D3" s="247"/>
      <c r="E3" s="247"/>
      <c r="F3" s="247"/>
      <c r="G3" s="248"/>
    </row>
    <row r="4" spans="1:7" ht="24.95" hidden="1" customHeight="1" x14ac:dyDescent="0.2">
      <c r="A4" s="77" t="s">
        <v>8</v>
      </c>
      <c r="B4" s="76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8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8" t="s">
        <v>6</v>
      </c>
      <c r="B1" s="268"/>
      <c r="C1" s="268"/>
      <c r="D1" s="268"/>
      <c r="E1" s="268"/>
      <c r="F1" s="268"/>
      <c r="G1" s="268"/>
      <c r="AE1" t="s">
        <v>74</v>
      </c>
    </row>
    <row r="2" spans="1:60" ht="24.95" customHeight="1" x14ac:dyDescent="0.2">
      <c r="A2" s="143" t="s">
        <v>73</v>
      </c>
      <c r="B2" s="141"/>
      <c r="C2" s="269" t="s">
        <v>43</v>
      </c>
      <c r="D2" s="270"/>
      <c r="E2" s="270"/>
      <c r="F2" s="270"/>
      <c r="G2" s="271"/>
      <c r="AE2" t="s">
        <v>75</v>
      </c>
    </row>
    <row r="3" spans="1:60" ht="24.95" hidden="1" customHeight="1" x14ac:dyDescent="0.2">
      <c r="A3" s="144" t="s">
        <v>7</v>
      </c>
      <c r="B3" s="142"/>
      <c r="C3" s="272"/>
      <c r="D3" s="273"/>
      <c r="E3" s="273"/>
      <c r="F3" s="273"/>
      <c r="G3" s="274"/>
      <c r="AE3" t="s">
        <v>76</v>
      </c>
    </row>
    <row r="4" spans="1:60" ht="24.95" hidden="1" customHeight="1" x14ac:dyDescent="0.2">
      <c r="A4" s="144" t="s">
        <v>8</v>
      </c>
      <c r="B4" s="142"/>
      <c r="C4" s="272"/>
      <c r="D4" s="273"/>
      <c r="E4" s="273"/>
      <c r="F4" s="273"/>
      <c r="G4" s="274"/>
      <c r="AE4" t="s">
        <v>77</v>
      </c>
    </row>
    <row r="5" spans="1:60" hidden="1" x14ac:dyDescent="0.2">
      <c r="A5" s="145" t="s">
        <v>78</v>
      </c>
      <c r="B5" s="146"/>
      <c r="C5" s="147"/>
      <c r="D5" s="148"/>
      <c r="E5" s="148"/>
      <c r="F5" s="148"/>
      <c r="G5" s="149"/>
      <c r="AE5" t="s">
        <v>79</v>
      </c>
    </row>
    <row r="7" spans="1:60" ht="38.25" x14ac:dyDescent="0.2">
      <c r="A7" s="155" t="s">
        <v>80</v>
      </c>
      <c r="B7" s="156" t="s">
        <v>81</v>
      </c>
      <c r="C7" s="156" t="s">
        <v>82</v>
      </c>
      <c r="D7" s="155" t="s">
        <v>83</v>
      </c>
      <c r="E7" s="155" t="s">
        <v>84</v>
      </c>
      <c r="F7" s="150" t="s">
        <v>85</v>
      </c>
      <c r="G7" s="172" t="s">
        <v>28</v>
      </c>
      <c r="H7" s="173" t="s">
        <v>29</v>
      </c>
      <c r="I7" s="173" t="s">
        <v>86</v>
      </c>
      <c r="J7" s="173" t="s">
        <v>30</v>
      </c>
      <c r="K7" s="173" t="s">
        <v>87</v>
      </c>
      <c r="L7" s="173" t="s">
        <v>88</v>
      </c>
      <c r="M7" s="173" t="s">
        <v>89</v>
      </c>
      <c r="N7" s="173" t="s">
        <v>90</v>
      </c>
      <c r="O7" s="173" t="s">
        <v>91</v>
      </c>
      <c r="P7" s="173" t="s">
        <v>92</v>
      </c>
      <c r="Q7" s="173" t="s">
        <v>93</v>
      </c>
      <c r="R7" s="173" t="s">
        <v>94</v>
      </c>
      <c r="S7" s="173" t="s">
        <v>95</v>
      </c>
      <c r="T7" s="173" t="s">
        <v>96</v>
      </c>
      <c r="U7" s="158" t="s">
        <v>97</v>
      </c>
    </row>
    <row r="8" spans="1:60" x14ac:dyDescent="0.2">
      <c r="A8" s="174" t="s">
        <v>98</v>
      </c>
      <c r="B8" s="175" t="s">
        <v>55</v>
      </c>
      <c r="C8" s="176" t="s">
        <v>56</v>
      </c>
      <c r="D8" s="157"/>
      <c r="E8" s="177"/>
      <c r="F8" s="178"/>
      <c r="G8" s="178">
        <f>SUMIF(AE9:AE27,"&lt;&gt;NOR",G9:G27)</f>
        <v>0</v>
      </c>
      <c r="H8" s="178"/>
      <c r="I8" s="178">
        <f>SUM(I9:I27)</f>
        <v>0</v>
      </c>
      <c r="J8" s="178"/>
      <c r="K8" s="178">
        <f>SUM(K9:K27)</f>
        <v>0</v>
      </c>
      <c r="L8" s="178"/>
      <c r="M8" s="178">
        <f>SUM(M9:M27)</f>
        <v>0</v>
      </c>
      <c r="N8" s="157"/>
      <c r="O8" s="157">
        <f>SUM(O9:O27)</f>
        <v>8.3378899999999998</v>
      </c>
      <c r="P8" s="157"/>
      <c r="Q8" s="157">
        <f>SUM(Q9:Q27)</f>
        <v>6.8215500000000002</v>
      </c>
      <c r="R8" s="157"/>
      <c r="S8" s="157"/>
      <c r="T8" s="174"/>
      <c r="U8" s="157">
        <f>SUM(U9:U27)</f>
        <v>285.44</v>
      </c>
      <c r="AE8" t="s">
        <v>99</v>
      </c>
    </row>
    <row r="9" spans="1:60" ht="22.5" outlineLevel="1" x14ac:dyDescent="0.2">
      <c r="A9" s="152">
        <v>1</v>
      </c>
      <c r="B9" s="159" t="s">
        <v>100</v>
      </c>
      <c r="C9" s="190" t="s">
        <v>101</v>
      </c>
      <c r="D9" s="161" t="s">
        <v>102</v>
      </c>
      <c r="E9" s="166">
        <v>16</v>
      </c>
      <c r="F9" s="169"/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0.21919</v>
      </c>
      <c r="O9" s="161">
        <f>ROUND(E9*N9,5)</f>
        <v>3.5070399999999999</v>
      </c>
      <c r="P9" s="161">
        <v>0.22005</v>
      </c>
      <c r="Q9" s="161">
        <f>ROUND(E9*P9,5)</f>
        <v>3.5207999999999999</v>
      </c>
      <c r="R9" s="161"/>
      <c r="S9" s="161"/>
      <c r="T9" s="162">
        <v>9.2077200000000001</v>
      </c>
      <c r="U9" s="161">
        <f>ROUND(E9*T9,2)</f>
        <v>147.32</v>
      </c>
      <c r="V9" s="151"/>
      <c r="X9" s="151"/>
      <c r="Y9" s="151"/>
      <c r="Z9" s="151"/>
      <c r="AA9" s="151"/>
      <c r="AB9" s="151"/>
      <c r="AC9" s="151"/>
      <c r="AD9" s="151"/>
      <c r="AE9" s="151" t="s">
        <v>103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56.25" outlineLevel="1" x14ac:dyDescent="0.2">
      <c r="A10" s="152"/>
      <c r="B10" s="159"/>
      <c r="C10" s="249" t="s">
        <v>104</v>
      </c>
      <c r="D10" s="250"/>
      <c r="E10" s="251"/>
      <c r="F10" s="252"/>
      <c r="G10" s="253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X10" s="151"/>
      <c r="Y10" s="151"/>
      <c r="Z10" s="151"/>
      <c r="AA10" s="151"/>
      <c r="AB10" s="151"/>
      <c r="AC10" s="151"/>
      <c r="AD10" s="151"/>
      <c r="AE10" s="151" t="s">
        <v>105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vyvěšení dřevěných okenních křídel, vybourání stávajícího okenního rámu, přisekání rovných ostění ve zdivu cihelném na maltu vápennou nebo vápenocementovou, omítka ostění hladká, vyrovnávací vrstva z jakékoliv cementové malty na parapetu, osazení okna, oplechování vnějšího parapetu pozinkovaným lakovaným plechem (tovární lakování) - barvu určí investor, dodávka a montáž vnitřní parapetní desky. Bez dodávky okna.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9"/>
      <c r="C11" s="191" t="s">
        <v>106</v>
      </c>
      <c r="D11" s="163"/>
      <c r="E11" s="167">
        <v>16</v>
      </c>
      <c r="F11" s="170"/>
      <c r="G11" s="170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X11" s="151"/>
      <c r="Y11" s="151"/>
      <c r="Z11" s="151"/>
      <c r="AA11" s="151"/>
      <c r="AB11" s="151"/>
      <c r="AC11" s="151"/>
      <c r="AD11" s="151"/>
      <c r="AE11" s="151" t="s">
        <v>107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2">
        <v>2</v>
      </c>
      <c r="B12" s="159" t="s">
        <v>108</v>
      </c>
      <c r="C12" s="190" t="s">
        <v>109</v>
      </c>
      <c r="D12" s="161" t="s">
        <v>102</v>
      </c>
      <c r="E12" s="166">
        <v>15</v>
      </c>
      <c r="F12" s="169"/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1">
        <v>0.21919</v>
      </c>
      <c r="O12" s="161">
        <f>ROUND(E12*N12,5)</f>
        <v>3.2878500000000002</v>
      </c>
      <c r="P12" s="161">
        <v>0.22005</v>
      </c>
      <c r="Q12" s="161">
        <f>ROUND(E12*P12,5)</f>
        <v>3.3007499999999999</v>
      </c>
      <c r="R12" s="161"/>
      <c r="S12" s="161"/>
      <c r="T12" s="162">
        <v>9.2077200000000001</v>
      </c>
      <c r="U12" s="161">
        <f>ROUND(E12*T12,2)</f>
        <v>138.12</v>
      </c>
      <c r="V12" s="151"/>
      <c r="X12" s="151"/>
      <c r="Y12" s="151"/>
      <c r="Z12" s="151"/>
      <c r="AA12" s="151"/>
      <c r="AB12" s="151"/>
      <c r="AC12" s="151"/>
      <c r="AD12" s="151"/>
      <c r="AE12" s="151" t="s">
        <v>103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56.25" outlineLevel="1" x14ac:dyDescent="0.2">
      <c r="A13" s="152"/>
      <c r="B13" s="159"/>
      <c r="C13" s="249" t="s">
        <v>104</v>
      </c>
      <c r="D13" s="250"/>
      <c r="E13" s="251"/>
      <c r="F13" s="252"/>
      <c r="G13" s="253"/>
      <c r="H13" s="170"/>
      <c r="I13" s="170"/>
      <c r="J13" s="170"/>
      <c r="K13" s="170"/>
      <c r="L13" s="170"/>
      <c r="M13" s="170"/>
      <c r="N13" s="161"/>
      <c r="O13" s="161"/>
      <c r="P13" s="161"/>
      <c r="Q13" s="161"/>
      <c r="R13" s="161"/>
      <c r="S13" s="161"/>
      <c r="T13" s="162"/>
      <c r="U13" s="161"/>
      <c r="V13" s="151"/>
      <c r="X13" s="151"/>
      <c r="Y13" s="151"/>
      <c r="Z13" s="151"/>
      <c r="AA13" s="151"/>
      <c r="AB13" s="151"/>
      <c r="AC13" s="151"/>
      <c r="AD13" s="151"/>
      <c r="AE13" s="151" t="s">
        <v>105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4" t="str">
        <f>C13</f>
        <v>vyvěšení dřevěných okenních křídel, vybourání stávajícího okenního rámu, přisekání rovných ostění ve zdivu cihelném na maltu vápennou nebo vápenocementovou, omítka ostění hladká, vyrovnávací vrstva z jakékoliv cementové malty na parapetu, osazení okna, oplechování vnějšího parapetu pozinkovaným lakovaným plechem (tovární lakování) - barvu určí investor, dodávka a montáž vnitřní parapetní desky. Bez dodávky okna.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9"/>
      <c r="C14" s="191" t="s">
        <v>200</v>
      </c>
      <c r="D14" s="163"/>
      <c r="E14" s="167">
        <v>15</v>
      </c>
      <c r="F14" s="170"/>
      <c r="G14" s="170"/>
      <c r="H14" s="170"/>
      <c r="I14" s="170"/>
      <c r="J14" s="170"/>
      <c r="K14" s="170"/>
      <c r="L14" s="170"/>
      <c r="M14" s="170"/>
      <c r="N14" s="161"/>
      <c r="O14" s="161"/>
      <c r="P14" s="161"/>
      <c r="Q14" s="161"/>
      <c r="R14" s="161"/>
      <c r="S14" s="161"/>
      <c r="T14" s="162"/>
      <c r="U14" s="161"/>
      <c r="V14" s="151"/>
      <c r="X14" s="151"/>
      <c r="Y14" s="151"/>
      <c r="Z14" s="151"/>
      <c r="AA14" s="151"/>
      <c r="AB14" s="151"/>
      <c r="AC14" s="151"/>
      <c r="AD14" s="151"/>
      <c r="AE14" s="151" t="s">
        <v>107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3</v>
      </c>
      <c r="B15" s="159" t="s">
        <v>110</v>
      </c>
      <c r="C15" s="190" t="s">
        <v>111</v>
      </c>
      <c r="D15" s="161" t="s">
        <v>102</v>
      </c>
      <c r="E15" s="166">
        <v>2</v>
      </c>
      <c r="F15" s="169"/>
      <c r="G15" s="170">
        <f t="shared" ref="G15:G27" si="0">ROUND(E15*F15,2)</f>
        <v>0</v>
      </c>
      <c r="H15" s="170"/>
      <c r="I15" s="170">
        <f t="shared" ref="I15:I27" si="1">ROUND(E15*H15,2)</f>
        <v>0</v>
      </c>
      <c r="J15" s="170"/>
      <c r="K15" s="170">
        <f t="shared" ref="K15:K27" si="2">ROUND(E15*J15,2)</f>
        <v>0</v>
      </c>
      <c r="L15" s="170">
        <v>21</v>
      </c>
      <c r="M15" s="170">
        <f t="shared" ref="M15:M27" si="3">G15*(1+L15/100)</f>
        <v>0</v>
      </c>
      <c r="N15" s="161">
        <v>7.0000000000000007E-2</v>
      </c>
      <c r="O15" s="161">
        <f t="shared" ref="O15:O27" si="4">ROUND(E15*N15,5)</f>
        <v>0.14000000000000001</v>
      </c>
      <c r="P15" s="161">
        <v>0</v>
      </c>
      <c r="Q15" s="161">
        <f t="shared" ref="Q15:Q27" si="5">ROUND(E15*P15,5)</f>
        <v>0</v>
      </c>
      <c r="R15" s="161"/>
      <c r="S15" s="161"/>
      <c r="T15" s="162">
        <v>0</v>
      </c>
      <c r="U15" s="161">
        <f t="shared" ref="U15:U27" si="6">ROUND(E15*T15,2)</f>
        <v>0</v>
      </c>
      <c r="V15" s="151"/>
      <c r="X15" s="151"/>
      <c r="Y15" s="151"/>
      <c r="Z15" s="151"/>
      <c r="AA15" s="151"/>
      <c r="AB15" s="151"/>
      <c r="AC15" s="151"/>
      <c r="AD15" s="151"/>
      <c r="AE15" s="151" t="s">
        <v>112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4</v>
      </c>
      <c r="B16" s="159" t="s">
        <v>113</v>
      </c>
      <c r="C16" s="190" t="s">
        <v>114</v>
      </c>
      <c r="D16" s="161" t="s">
        <v>102</v>
      </c>
      <c r="E16" s="166">
        <v>2</v>
      </c>
      <c r="F16" s="169"/>
      <c r="G16" s="170">
        <f t="shared" si="0"/>
        <v>0</v>
      </c>
      <c r="H16" s="170"/>
      <c r="I16" s="170">
        <f t="shared" si="1"/>
        <v>0</v>
      </c>
      <c r="J16" s="170"/>
      <c r="K16" s="170">
        <f t="shared" si="2"/>
        <v>0</v>
      </c>
      <c r="L16" s="170">
        <v>21</v>
      </c>
      <c r="M16" s="170">
        <f t="shared" si="3"/>
        <v>0</v>
      </c>
      <c r="N16" s="161">
        <v>5.6000000000000001E-2</v>
      </c>
      <c r="O16" s="161">
        <f t="shared" si="4"/>
        <v>0.112</v>
      </c>
      <c r="P16" s="161">
        <v>0</v>
      </c>
      <c r="Q16" s="161">
        <f t="shared" si="5"/>
        <v>0</v>
      </c>
      <c r="R16" s="161"/>
      <c r="S16" s="161"/>
      <c r="T16" s="162">
        <v>0</v>
      </c>
      <c r="U16" s="161">
        <f t="shared" si="6"/>
        <v>0</v>
      </c>
      <c r="V16" s="151"/>
      <c r="X16" s="151"/>
      <c r="Y16" s="151"/>
      <c r="Z16" s="151"/>
      <c r="AA16" s="151"/>
      <c r="AB16" s="151"/>
      <c r="AC16" s="151"/>
      <c r="AD16" s="151"/>
      <c r="AE16" s="151" t="s">
        <v>112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2">
        <v>5</v>
      </c>
      <c r="B17" s="159" t="s">
        <v>115</v>
      </c>
      <c r="C17" s="190" t="s">
        <v>116</v>
      </c>
      <c r="D17" s="161" t="s">
        <v>102</v>
      </c>
      <c r="E17" s="166">
        <v>4</v>
      </c>
      <c r="F17" s="169"/>
      <c r="G17" s="170">
        <f t="shared" si="0"/>
        <v>0</v>
      </c>
      <c r="H17" s="170"/>
      <c r="I17" s="170">
        <f t="shared" si="1"/>
        <v>0</v>
      </c>
      <c r="J17" s="170"/>
      <c r="K17" s="170">
        <f t="shared" si="2"/>
        <v>0</v>
      </c>
      <c r="L17" s="170">
        <v>21</v>
      </c>
      <c r="M17" s="170">
        <f t="shared" si="3"/>
        <v>0</v>
      </c>
      <c r="N17" s="161">
        <v>6.4000000000000001E-2</v>
      </c>
      <c r="O17" s="161">
        <f t="shared" si="4"/>
        <v>0.25600000000000001</v>
      </c>
      <c r="P17" s="161">
        <v>0</v>
      </c>
      <c r="Q17" s="161">
        <f t="shared" si="5"/>
        <v>0</v>
      </c>
      <c r="R17" s="161"/>
      <c r="S17" s="161"/>
      <c r="T17" s="162">
        <v>0</v>
      </c>
      <c r="U17" s="161">
        <f t="shared" si="6"/>
        <v>0</v>
      </c>
      <c r="V17" s="151"/>
      <c r="X17" s="151"/>
      <c r="Y17" s="151"/>
      <c r="Z17" s="151"/>
      <c r="AA17" s="151"/>
      <c r="AB17" s="151"/>
      <c r="AC17" s="151"/>
      <c r="AD17" s="151"/>
      <c r="AE17" s="151" t="s">
        <v>112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52">
        <v>6</v>
      </c>
      <c r="B18" s="159" t="s">
        <v>117</v>
      </c>
      <c r="C18" s="190" t="s">
        <v>118</v>
      </c>
      <c r="D18" s="161" t="s">
        <v>102</v>
      </c>
      <c r="E18" s="166">
        <v>2</v>
      </c>
      <c r="F18" s="169"/>
      <c r="G18" s="170">
        <f t="shared" si="0"/>
        <v>0</v>
      </c>
      <c r="H18" s="170"/>
      <c r="I18" s="170">
        <f t="shared" si="1"/>
        <v>0</v>
      </c>
      <c r="J18" s="170"/>
      <c r="K18" s="170">
        <f t="shared" si="2"/>
        <v>0</v>
      </c>
      <c r="L18" s="170">
        <v>21</v>
      </c>
      <c r="M18" s="170">
        <f t="shared" si="3"/>
        <v>0</v>
      </c>
      <c r="N18" s="161">
        <v>2.5999999999999999E-2</v>
      </c>
      <c r="O18" s="161">
        <f t="shared" si="4"/>
        <v>5.1999999999999998E-2</v>
      </c>
      <c r="P18" s="161">
        <v>0</v>
      </c>
      <c r="Q18" s="161">
        <f t="shared" si="5"/>
        <v>0</v>
      </c>
      <c r="R18" s="161"/>
      <c r="S18" s="161"/>
      <c r="T18" s="162">
        <v>0</v>
      </c>
      <c r="U18" s="161">
        <f t="shared" si="6"/>
        <v>0</v>
      </c>
      <c r="V18" s="151"/>
      <c r="X18" s="151"/>
      <c r="Y18" s="151"/>
      <c r="Z18" s="151"/>
      <c r="AA18" s="151"/>
      <c r="AB18" s="151"/>
      <c r="AC18" s="151"/>
      <c r="AD18" s="151"/>
      <c r="AE18" s="151" t="s">
        <v>112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7</v>
      </c>
      <c r="B19" s="159" t="s">
        <v>119</v>
      </c>
      <c r="C19" s="190" t="s">
        <v>120</v>
      </c>
      <c r="D19" s="161" t="s">
        <v>102</v>
      </c>
      <c r="E19" s="166">
        <v>4</v>
      </c>
      <c r="F19" s="169"/>
      <c r="G19" s="170">
        <f t="shared" si="0"/>
        <v>0</v>
      </c>
      <c r="H19" s="170"/>
      <c r="I19" s="170">
        <f t="shared" si="1"/>
        <v>0</v>
      </c>
      <c r="J19" s="170"/>
      <c r="K19" s="170">
        <f t="shared" si="2"/>
        <v>0</v>
      </c>
      <c r="L19" s="170">
        <v>21</v>
      </c>
      <c r="M19" s="170">
        <f t="shared" si="3"/>
        <v>0</v>
      </c>
      <c r="N19" s="161">
        <v>6.2E-2</v>
      </c>
      <c r="O19" s="161">
        <f t="shared" si="4"/>
        <v>0.248</v>
      </c>
      <c r="P19" s="161">
        <v>0</v>
      </c>
      <c r="Q19" s="161">
        <f t="shared" si="5"/>
        <v>0</v>
      </c>
      <c r="R19" s="161"/>
      <c r="S19" s="161"/>
      <c r="T19" s="162">
        <v>0</v>
      </c>
      <c r="U19" s="161">
        <f t="shared" si="6"/>
        <v>0</v>
      </c>
      <c r="V19" s="151"/>
      <c r="X19" s="151"/>
      <c r="Y19" s="151"/>
      <c r="Z19" s="151"/>
      <c r="AA19" s="151"/>
      <c r="AB19" s="151"/>
      <c r="AC19" s="151"/>
      <c r="AD19" s="151"/>
      <c r="AE19" s="151" t="s">
        <v>112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8</v>
      </c>
      <c r="B20" s="159" t="s">
        <v>121</v>
      </c>
      <c r="C20" s="190" t="s">
        <v>122</v>
      </c>
      <c r="D20" s="161" t="s">
        <v>102</v>
      </c>
      <c r="E20" s="166">
        <v>1</v>
      </c>
      <c r="F20" s="169"/>
      <c r="G20" s="170">
        <f t="shared" si="0"/>
        <v>0</v>
      </c>
      <c r="H20" s="170"/>
      <c r="I20" s="170">
        <f t="shared" si="1"/>
        <v>0</v>
      </c>
      <c r="J20" s="170"/>
      <c r="K20" s="170">
        <f t="shared" si="2"/>
        <v>0</v>
      </c>
      <c r="L20" s="170">
        <v>21</v>
      </c>
      <c r="M20" s="170">
        <f t="shared" si="3"/>
        <v>0</v>
      </c>
      <c r="N20" s="161">
        <v>5.5E-2</v>
      </c>
      <c r="O20" s="161">
        <f t="shared" si="4"/>
        <v>5.5E-2</v>
      </c>
      <c r="P20" s="161">
        <v>0</v>
      </c>
      <c r="Q20" s="161">
        <f t="shared" si="5"/>
        <v>0</v>
      </c>
      <c r="R20" s="161"/>
      <c r="S20" s="161"/>
      <c r="T20" s="162">
        <v>0</v>
      </c>
      <c r="U20" s="161">
        <f t="shared" si="6"/>
        <v>0</v>
      </c>
      <c r="V20" s="151"/>
      <c r="X20" s="151"/>
      <c r="Y20" s="151"/>
      <c r="Z20" s="151"/>
      <c r="AA20" s="151"/>
      <c r="AB20" s="151"/>
      <c r="AC20" s="151"/>
      <c r="AD20" s="151"/>
      <c r="AE20" s="151" t="s">
        <v>112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9</v>
      </c>
      <c r="B21" s="159" t="s">
        <v>123</v>
      </c>
      <c r="C21" s="190" t="s">
        <v>124</v>
      </c>
      <c r="D21" s="161" t="s">
        <v>102</v>
      </c>
      <c r="E21" s="166">
        <v>8</v>
      </c>
      <c r="F21" s="169"/>
      <c r="G21" s="170">
        <f t="shared" si="0"/>
        <v>0</v>
      </c>
      <c r="H21" s="170"/>
      <c r="I21" s="170">
        <f t="shared" si="1"/>
        <v>0</v>
      </c>
      <c r="J21" s="170"/>
      <c r="K21" s="170">
        <f t="shared" si="2"/>
        <v>0</v>
      </c>
      <c r="L21" s="170">
        <v>21</v>
      </c>
      <c r="M21" s="170">
        <f t="shared" si="3"/>
        <v>0</v>
      </c>
      <c r="N21" s="161">
        <v>0.04</v>
      </c>
      <c r="O21" s="161">
        <f t="shared" si="4"/>
        <v>0.32</v>
      </c>
      <c r="P21" s="161">
        <v>0</v>
      </c>
      <c r="Q21" s="161">
        <f t="shared" si="5"/>
        <v>0</v>
      </c>
      <c r="R21" s="161"/>
      <c r="S21" s="161"/>
      <c r="T21" s="162">
        <v>0</v>
      </c>
      <c r="U21" s="161">
        <f t="shared" si="6"/>
        <v>0</v>
      </c>
      <c r="V21" s="151"/>
      <c r="X21" s="151"/>
      <c r="Y21" s="151"/>
      <c r="Z21" s="151"/>
      <c r="AA21" s="151"/>
      <c r="AB21" s="151"/>
      <c r="AC21" s="151"/>
      <c r="AD21" s="151"/>
      <c r="AE21" s="151" t="s">
        <v>112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10</v>
      </c>
      <c r="B22" s="159" t="s">
        <v>125</v>
      </c>
      <c r="C22" s="190" t="s">
        <v>126</v>
      </c>
      <c r="D22" s="161" t="s">
        <v>102</v>
      </c>
      <c r="E22" s="166">
        <v>2</v>
      </c>
      <c r="F22" s="169"/>
      <c r="G22" s="170">
        <f t="shared" si="0"/>
        <v>0</v>
      </c>
      <c r="H22" s="170"/>
      <c r="I22" s="170">
        <f t="shared" si="1"/>
        <v>0</v>
      </c>
      <c r="J22" s="170"/>
      <c r="K22" s="170">
        <f t="shared" si="2"/>
        <v>0</v>
      </c>
      <c r="L22" s="170">
        <v>21</v>
      </c>
      <c r="M22" s="170">
        <f t="shared" si="3"/>
        <v>0</v>
      </c>
      <c r="N22" s="161">
        <v>3.2000000000000001E-2</v>
      </c>
      <c r="O22" s="161">
        <f t="shared" si="4"/>
        <v>6.4000000000000001E-2</v>
      </c>
      <c r="P22" s="161">
        <v>0</v>
      </c>
      <c r="Q22" s="161">
        <f t="shared" si="5"/>
        <v>0</v>
      </c>
      <c r="R22" s="161"/>
      <c r="S22" s="161"/>
      <c r="T22" s="162">
        <v>0</v>
      </c>
      <c r="U22" s="161">
        <f t="shared" si="6"/>
        <v>0</v>
      </c>
      <c r="V22" s="151"/>
      <c r="X22" s="151"/>
      <c r="Y22" s="151"/>
      <c r="Z22" s="151"/>
      <c r="AA22" s="151"/>
      <c r="AB22" s="151"/>
      <c r="AC22" s="151"/>
      <c r="AD22" s="151"/>
      <c r="AE22" s="151" t="s">
        <v>112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11</v>
      </c>
      <c r="B23" s="159" t="s">
        <v>127</v>
      </c>
      <c r="C23" s="190" t="s">
        <v>128</v>
      </c>
      <c r="D23" s="161" t="s">
        <v>102</v>
      </c>
      <c r="E23" s="166">
        <v>2</v>
      </c>
      <c r="F23" s="169"/>
      <c r="G23" s="170">
        <f t="shared" si="0"/>
        <v>0</v>
      </c>
      <c r="H23" s="170"/>
      <c r="I23" s="170">
        <f t="shared" si="1"/>
        <v>0</v>
      </c>
      <c r="J23" s="170"/>
      <c r="K23" s="170">
        <f t="shared" si="2"/>
        <v>0</v>
      </c>
      <c r="L23" s="170">
        <v>21</v>
      </c>
      <c r="M23" s="170">
        <f t="shared" si="3"/>
        <v>0</v>
      </c>
      <c r="N23" s="161">
        <v>0.04</v>
      </c>
      <c r="O23" s="161">
        <f t="shared" si="4"/>
        <v>0.08</v>
      </c>
      <c r="P23" s="161">
        <v>0</v>
      </c>
      <c r="Q23" s="161">
        <f t="shared" si="5"/>
        <v>0</v>
      </c>
      <c r="R23" s="161"/>
      <c r="S23" s="161"/>
      <c r="T23" s="162">
        <v>0</v>
      </c>
      <c r="U23" s="161">
        <f t="shared" si="6"/>
        <v>0</v>
      </c>
      <c r="V23" s="151"/>
      <c r="X23" s="151"/>
      <c r="Y23" s="151"/>
      <c r="Z23" s="151"/>
      <c r="AA23" s="151"/>
      <c r="AB23" s="151"/>
      <c r="AC23" s="151"/>
      <c r="AD23" s="151"/>
      <c r="AE23" s="151" t="s">
        <v>112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12</v>
      </c>
      <c r="B24" s="159" t="s">
        <v>129</v>
      </c>
      <c r="C24" s="190" t="s">
        <v>130</v>
      </c>
      <c r="D24" s="161" t="s">
        <v>102</v>
      </c>
      <c r="E24" s="166">
        <v>2</v>
      </c>
      <c r="F24" s="169"/>
      <c r="G24" s="170">
        <f t="shared" si="0"/>
        <v>0</v>
      </c>
      <c r="H24" s="170"/>
      <c r="I24" s="170">
        <f t="shared" si="1"/>
        <v>0</v>
      </c>
      <c r="J24" s="170"/>
      <c r="K24" s="170">
        <f t="shared" si="2"/>
        <v>0</v>
      </c>
      <c r="L24" s="170">
        <v>21</v>
      </c>
      <c r="M24" s="170">
        <f t="shared" si="3"/>
        <v>0</v>
      </c>
      <c r="N24" s="161">
        <v>7.9000000000000001E-2</v>
      </c>
      <c r="O24" s="161">
        <f t="shared" si="4"/>
        <v>0.158</v>
      </c>
      <c r="P24" s="161">
        <v>0</v>
      </c>
      <c r="Q24" s="161">
        <f t="shared" si="5"/>
        <v>0</v>
      </c>
      <c r="R24" s="161"/>
      <c r="S24" s="161"/>
      <c r="T24" s="162">
        <v>0</v>
      </c>
      <c r="U24" s="161">
        <f t="shared" si="6"/>
        <v>0</v>
      </c>
      <c r="V24" s="151"/>
      <c r="X24" s="151"/>
      <c r="Y24" s="151"/>
      <c r="Z24" s="151"/>
      <c r="AA24" s="151"/>
      <c r="AB24" s="151"/>
      <c r="AC24" s="151"/>
      <c r="AD24" s="151"/>
      <c r="AE24" s="151" t="s">
        <v>112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13</v>
      </c>
      <c r="B25" s="159" t="s">
        <v>131</v>
      </c>
      <c r="C25" s="190" t="s">
        <v>132</v>
      </c>
      <c r="D25" s="161" t="s">
        <v>102</v>
      </c>
      <c r="E25" s="166">
        <v>1</v>
      </c>
      <c r="F25" s="169"/>
      <c r="G25" s="170">
        <f t="shared" si="0"/>
        <v>0</v>
      </c>
      <c r="H25" s="170"/>
      <c r="I25" s="170">
        <f t="shared" si="1"/>
        <v>0</v>
      </c>
      <c r="J25" s="170"/>
      <c r="K25" s="170">
        <f t="shared" si="2"/>
        <v>0</v>
      </c>
      <c r="L25" s="170">
        <v>21</v>
      </c>
      <c r="M25" s="170">
        <f t="shared" si="3"/>
        <v>0</v>
      </c>
      <c r="N25" s="161">
        <v>3.2000000000000001E-2</v>
      </c>
      <c r="O25" s="161">
        <f t="shared" si="4"/>
        <v>3.2000000000000001E-2</v>
      </c>
      <c r="P25" s="161">
        <v>0</v>
      </c>
      <c r="Q25" s="161">
        <f t="shared" si="5"/>
        <v>0</v>
      </c>
      <c r="R25" s="161"/>
      <c r="S25" s="161"/>
      <c r="T25" s="162">
        <v>0</v>
      </c>
      <c r="U25" s="161">
        <f t="shared" si="6"/>
        <v>0</v>
      </c>
      <c r="V25" s="151"/>
      <c r="X25" s="151"/>
      <c r="Y25" s="151"/>
      <c r="Z25" s="151"/>
      <c r="AA25" s="151"/>
      <c r="AB25" s="151"/>
      <c r="AC25" s="151"/>
      <c r="AD25" s="151"/>
      <c r="AE25" s="151" t="s">
        <v>112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14</v>
      </c>
      <c r="B26" s="159" t="s">
        <v>133</v>
      </c>
      <c r="C26" s="190" t="s">
        <v>134</v>
      </c>
      <c r="D26" s="161" t="s">
        <v>102</v>
      </c>
      <c r="E26" s="166">
        <v>1</v>
      </c>
      <c r="F26" s="169"/>
      <c r="G26" s="170">
        <f t="shared" si="0"/>
        <v>0</v>
      </c>
      <c r="H26" s="170"/>
      <c r="I26" s="170">
        <f t="shared" si="1"/>
        <v>0</v>
      </c>
      <c r="J26" s="170"/>
      <c r="K26" s="170">
        <f t="shared" si="2"/>
        <v>0</v>
      </c>
      <c r="L26" s="170">
        <v>21</v>
      </c>
      <c r="M26" s="170">
        <f t="shared" si="3"/>
        <v>0</v>
      </c>
      <c r="N26" s="161">
        <v>2.5999999999999999E-2</v>
      </c>
      <c r="O26" s="161">
        <f t="shared" si="4"/>
        <v>2.5999999999999999E-2</v>
      </c>
      <c r="P26" s="161">
        <v>0</v>
      </c>
      <c r="Q26" s="161">
        <f t="shared" si="5"/>
        <v>0</v>
      </c>
      <c r="R26" s="161"/>
      <c r="S26" s="161"/>
      <c r="T26" s="162">
        <v>0</v>
      </c>
      <c r="U26" s="161">
        <f t="shared" si="6"/>
        <v>0</v>
      </c>
      <c r="V26" s="151"/>
      <c r="X26" s="151"/>
      <c r="Y26" s="151"/>
      <c r="Z26" s="151"/>
      <c r="AA26" s="151"/>
      <c r="AB26" s="151"/>
      <c r="AC26" s="151"/>
      <c r="AD26" s="151"/>
      <c r="AE26" s="151" t="s">
        <v>112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15</v>
      </c>
      <c r="B27" s="159" t="s">
        <v>135</v>
      </c>
      <c r="C27" s="190" t="s">
        <v>136</v>
      </c>
      <c r="D27" s="161" t="s">
        <v>137</v>
      </c>
      <c r="E27" s="166">
        <v>1</v>
      </c>
      <c r="F27" s="169"/>
      <c r="G27" s="170">
        <f t="shared" si="0"/>
        <v>0</v>
      </c>
      <c r="H27" s="170"/>
      <c r="I27" s="170">
        <f t="shared" si="1"/>
        <v>0</v>
      </c>
      <c r="J27" s="170"/>
      <c r="K27" s="170">
        <f t="shared" si="2"/>
        <v>0</v>
      </c>
      <c r="L27" s="170">
        <v>21</v>
      </c>
      <c r="M27" s="170">
        <f t="shared" si="3"/>
        <v>0</v>
      </c>
      <c r="N27" s="161">
        <v>0</v>
      </c>
      <c r="O27" s="161">
        <f t="shared" si="4"/>
        <v>0</v>
      </c>
      <c r="P27" s="161">
        <v>0</v>
      </c>
      <c r="Q27" s="161">
        <f t="shared" si="5"/>
        <v>0</v>
      </c>
      <c r="R27" s="161"/>
      <c r="S27" s="161"/>
      <c r="T27" s="162">
        <v>0</v>
      </c>
      <c r="U27" s="161">
        <f t="shared" si="6"/>
        <v>0</v>
      </c>
      <c r="V27" s="151"/>
      <c r="X27" s="151"/>
      <c r="Y27" s="151"/>
      <c r="Z27" s="151"/>
      <c r="AA27" s="151"/>
      <c r="AB27" s="151"/>
      <c r="AC27" s="151"/>
      <c r="AD27" s="151"/>
      <c r="AE27" s="151" t="s">
        <v>103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53" t="s">
        <v>98</v>
      </c>
      <c r="B28" s="160" t="s">
        <v>57</v>
      </c>
      <c r="C28" s="192" t="s">
        <v>58</v>
      </c>
      <c r="D28" s="164"/>
      <c r="E28" s="168"/>
      <c r="F28" s="171"/>
      <c r="G28" s="171">
        <f>SUMIF(AE29:AE29,"&lt;&gt;NOR",G29:G29)</f>
        <v>0</v>
      </c>
      <c r="H28" s="171"/>
      <c r="I28" s="171">
        <f>SUM(I29:I29)</f>
        <v>0</v>
      </c>
      <c r="J28" s="171"/>
      <c r="K28" s="171">
        <f>SUM(K29:K29)</f>
        <v>0</v>
      </c>
      <c r="L28" s="171"/>
      <c r="M28" s="171">
        <f>SUM(M29:M29)</f>
        <v>0</v>
      </c>
      <c r="N28" s="164"/>
      <c r="O28" s="164">
        <f>SUM(O29:O29)</f>
        <v>0.13857</v>
      </c>
      <c r="P28" s="164"/>
      <c r="Q28" s="164">
        <f>SUM(Q29:Q29)</f>
        <v>0</v>
      </c>
      <c r="R28" s="164"/>
      <c r="S28" s="164"/>
      <c r="T28" s="165"/>
      <c r="U28" s="164">
        <f>SUM(U29:U29)</f>
        <v>18.77</v>
      </c>
      <c r="AE28" t="s">
        <v>99</v>
      </c>
    </row>
    <row r="29" spans="1:60" outlineLevel="1" x14ac:dyDescent="0.2">
      <c r="A29" s="152">
        <v>16</v>
      </c>
      <c r="B29" s="159" t="s">
        <v>138</v>
      </c>
      <c r="C29" s="190" t="s">
        <v>139</v>
      </c>
      <c r="D29" s="161" t="s">
        <v>140</v>
      </c>
      <c r="E29" s="166">
        <v>87.7</v>
      </c>
      <c r="F29" s="169"/>
      <c r="G29" s="170">
        <f>ROUND(E29*F29,2)</f>
        <v>0</v>
      </c>
      <c r="H29" s="170"/>
      <c r="I29" s="170">
        <f>ROUND(E29*H29,2)</f>
        <v>0</v>
      </c>
      <c r="J29" s="170"/>
      <c r="K29" s="170">
        <f>ROUND(E29*J29,2)</f>
        <v>0</v>
      </c>
      <c r="L29" s="170">
        <v>21</v>
      </c>
      <c r="M29" s="170">
        <f>G29*(1+L29/100)</f>
        <v>0</v>
      </c>
      <c r="N29" s="161">
        <v>1.58E-3</v>
      </c>
      <c r="O29" s="161">
        <f>ROUND(E29*N29,5)</f>
        <v>0.13857</v>
      </c>
      <c r="P29" s="161">
        <v>0</v>
      </c>
      <c r="Q29" s="161">
        <f>ROUND(E29*P29,5)</f>
        <v>0</v>
      </c>
      <c r="R29" s="161"/>
      <c r="S29" s="161"/>
      <c r="T29" s="162">
        <v>0.214</v>
      </c>
      <c r="U29" s="161">
        <f>ROUND(E29*T29,2)</f>
        <v>18.77</v>
      </c>
      <c r="V29" s="151"/>
      <c r="X29" s="151"/>
      <c r="Y29" s="151"/>
      <c r="Z29" s="151"/>
      <c r="AA29" s="151"/>
      <c r="AB29" s="151"/>
      <c r="AC29" s="151"/>
      <c r="AD29" s="151"/>
      <c r="AE29" s="151" t="s">
        <v>103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3" t="s">
        <v>98</v>
      </c>
      <c r="B30" s="160" t="s">
        <v>59</v>
      </c>
      <c r="C30" s="192" t="s">
        <v>60</v>
      </c>
      <c r="D30" s="164"/>
      <c r="E30" s="168"/>
      <c r="F30" s="171"/>
      <c r="G30" s="171">
        <f>SUMIF(AE31:AE32,"&lt;&gt;NOR",G31:G32)</f>
        <v>0</v>
      </c>
      <c r="H30" s="171"/>
      <c r="I30" s="171">
        <f>SUM(I31:I32)</f>
        <v>0</v>
      </c>
      <c r="J30" s="171"/>
      <c r="K30" s="171">
        <f>SUM(K31:K32)</f>
        <v>0</v>
      </c>
      <c r="L30" s="171"/>
      <c r="M30" s="171">
        <f>SUM(M31:M32)</f>
        <v>0</v>
      </c>
      <c r="N30" s="164"/>
      <c r="O30" s="164">
        <f>SUM(O31:O32)</f>
        <v>7.0200000000000002E-3</v>
      </c>
      <c r="P30" s="164"/>
      <c r="Q30" s="164">
        <f>SUM(Q31:Q32)</f>
        <v>0</v>
      </c>
      <c r="R30" s="164"/>
      <c r="S30" s="164"/>
      <c r="T30" s="165"/>
      <c r="U30" s="164">
        <f>SUM(U31:U32)</f>
        <v>54.02</v>
      </c>
      <c r="AE30" t="s">
        <v>99</v>
      </c>
    </row>
    <row r="31" spans="1:60" outlineLevel="1" x14ac:dyDescent="0.2">
      <c r="A31" s="152">
        <v>17</v>
      </c>
      <c r="B31" s="159" t="s">
        <v>141</v>
      </c>
      <c r="C31" s="190" t="s">
        <v>142</v>
      </c>
      <c r="D31" s="161" t="s">
        <v>140</v>
      </c>
      <c r="E31" s="166">
        <v>175.4</v>
      </c>
      <c r="F31" s="169"/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1">
        <v>4.0000000000000003E-5</v>
      </c>
      <c r="O31" s="161">
        <f>ROUND(E31*N31,5)</f>
        <v>7.0200000000000002E-3</v>
      </c>
      <c r="P31" s="161">
        <v>0</v>
      </c>
      <c r="Q31" s="161">
        <f>ROUND(E31*P31,5)</f>
        <v>0</v>
      </c>
      <c r="R31" s="161"/>
      <c r="S31" s="161"/>
      <c r="T31" s="162">
        <v>0.308</v>
      </c>
      <c r="U31" s="161">
        <f>ROUND(E31*T31,2)</f>
        <v>54.02</v>
      </c>
      <c r="V31" s="151"/>
      <c r="X31" s="151"/>
      <c r="Y31" s="151"/>
      <c r="Z31" s="151"/>
      <c r="AA31" s="151"/>
      <c r="AB31" s="151"/>
      <c r="AC31" s="151"/>
      <c r="AD31" s="151"/>
      <c r="AE31" s="151" t="s">
        <v>103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9"/>
      <c r="C32" s="191" t="s">
        <v>143</v>
      </c>
      <c r="D32" s="163"/>
      <c r="E32" s="167">
        <v>175.4</v>
      </c>
      <c r="F32" s="170"/>
      <c r="G32" s="170"/>
      <c r="H32" s="170"/>
      <c r="I32" s="170"/>
      <c r="J32" s="170"/>
      <c r="K32" s="170"/>
      <c r="L32" s="170"/>
      <c r="M32" s="170"/>
      <c r="N32" s="161"/>
      <c r="O32" s="161"/>
      <c r="P32" s="161"/>
      <c r="Q32" s="161"/>
      <c r="R32" s="161"/>
      <c r="S32" s="161"/>
      <c r="T32" s="162"/>
      <c r="U32" s="161"/>
      <c r="V32" s="151"/>
      <c r="X32" s="151"/>
      <c r="Y32" s="151"/>
      <c r="Z32" s="151"/>
      <c r="AA32" s="151"/>
      <c r="AB32" s="151"/>
      <c r="AC32" s="151"/>
      <c r="AD32" s="151"/>
      <c r="AE32" s="151" t="s">
        <v>107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53" t="s">
        <v>98</v>
      </c>
      <c r="B33" s="160" t="s">
        <v>61</v>
      </c>
      <c r="C33" s="192" t="s">
        <v>62</v>
      </c>
      <c r="D33" s="164"/>
      <c r="E33" s="168"/>
      <c r="F33" s="171"/>
      <c r="G33" s="171">
        <f>SUMIF(AE34:AE35,"&lt;&gt;NOR",G34:G35)</f>
        <v>0</v>
      </c>
      <c r="H33" s="171"/>
      <c r="I33" s="171">
        <f>SUM(I34:I35)</f>
        <v>0</v>
      </c>
      <c r="J33" s="171"/>
      <c r="K33" s="171">
        <f>SUM(K34:K35)</f>
        <v>0</v>
      </c>
      <c r="L33" s="171"/>
      <c r="M33" s="171">
        <f>SUM(M34:M35)</f>
        <v>0</v>
      </c>
      <c r="N33" s="164"/>
      <c r="O33" s="164">
        <f>SUM(O34:O35)</f>
        <v>0</v>
      </c>
      <c r="P33" s="164"/>
      <c r="Q33" s="164">
        <f>SUM(Q34:Q35)</f>
        <v>0</v>
      </c>
      <c r="R33" s="164"/>
      <c r="S33" s="164"/>
      <c r="T33" s="165"/>
      <c r="U33" s="164">
        <f>SUM(U34:U35)</f>
        <v>16.04</v>
      </c>
      <c r="AE33" t="s">
        <v>99</v>
      </c>
    </row>
    <row r="34" spans="1:60" outlineLevel="1" x14ac:dyDescent="0.2">
      <c r="A34" s="152">
        <v>18</v>
      </c>
      <c r="B34" s="159" t="s">
        <v>144</v>
      </c>
      <c r="C34" s="190" t="s">
        <v>145</v>
      </c>
      <c r="D34" s="161" t="s">
        <v>146</v>
      </c>
      <c r="E34" s="166">
        <v>8.48</v>
      </c>
      <c r="F34" s="169"/>
      <c r="G34" s="170">
        <f>ROUND(E34*F34,2)</f>
        <v>0</v>
      </c>
      <c r="H34" s="170"/>
      <c r="I34" s="170">
        <f>ROUND(E34*H34,2)</f>
        <v>0</v>
      </c>
      <c r="J34" s="170"/>
      <c r="K34" s="170">
        <f>ROUND(E34*J34,2)</f>
        <v>0</v>
      </c>
      <c r="L34" s="170">
        <v>21</v>
      </c>
      <c r="M34" s="170">
        <f>G34*(1+L34/100)</f>
        <v>0</v>
      </c>
      <c r="N34" s="161">
        <v>0</v>
      </c>
      <c r="O34" s="161">
        <f>ROUND(E34*N34,5)</f>
        <v>0</v>
      </c>
      <c r="P34" s="161">
        <v>0</v>
      </c>
      <c r="Q34" s="161">
        <f>ROUND(E34*P34,5)</f>
        <v>0</v>
      </c>
      <c r="R34" s="161"/>
      <c r="S34" s="161"/>
      <c r="T34" s="162">
        <v>1.8919999999999999</v>
      </c>
      <c r="U34" s="161">
        <f>ROUND(E34*T34,2)</f>
        <v>16.04</v>
      </c>
      <c r="V34" s="151"/>
      <c r="X34" s="151"/>
      <c r="Y34" s="151"/>
      <c r="Z34" s="151"/>
      <c r="AA34" s="151"/>
      <c r="AB34" s="151"/>
      <c r="AC34" s="151"/>
      <c r="AD34" s="151"/>
      <c r="AE34" s="151" t="s">
        <v>103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9"/>
      <c r="C35" s="191" t="s">
        <v>201</v>
      </c>
      <c r="D35" s="163"/>
      <c r="E35" s="167">
        <v>8.18</v>
      </c>
      <c r="F35" s="170"/>
      <c r="G35" s="170"/>
      <c r="H35" s="170"/>
      <c r="I35" s="170"/>
      <c r="J35" s="170"/>
      <c r="K35" s="170"/>
      <c r="L35" s="170"/>
      <c r="M35" s="170"/>
      <c r="N35" s="161"/>
      <c r="O35" s="161"/>
      <c r="P35" s="161"/>
      <c r="Q35" s="161"/>
      <c r="R35" s="161"/>
      <c r="S35" s="161"/>
      <c r="T35" s="162"/>
      <c r="U35" s="161"/>
      <c r="V35" s="151"/>
      <c r="X35" s="151"/>
      <c r="Y35" s="151"/>
      <c r="Z35" s="151"/>
      <c r="AA35" s="151"/>
      <c r="AB35" s="151"/>
      <c r="AC35" s="151"/>
      <c r="AD35" s="151"/>
      <c r="AE35" s="151" t="s">
        <v>107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53" t="s">
        <v>98</v>
      </c>
      <c r="B36" s="160" t="s">
        <v>63</v>
      </c>
      <c r="C36" s="192" t="s">
        <v>64</v>
      </c>
      <c r="D36" s="164"/>
      <c r="E36" s="168"/>
      <c r="F36" s="171"/>
      <c r="G36" s="171">
        <f>SUMIF(AE37:AE39,"&lt;&gt;NOR",G37:G39)</f>
        <v>0</v>
      </c>
      <c r="H36" s="171"/>
      <c r="I36" s="171">
        <f>SUM(I37:I39)</f>
        <v>0</v>
      </c>
      <c r="J36" s="171"/>
      <c r="K36" s="171">
        <f>SUM(K37:K39)</f>
        <v>0</v>
      </c>
      <c r="L36" s="171"/>
      <c r="M36" s="171">
        <f>SUM(M37:M39)</f>
        <v>0</v>
      </c>
      <c r="N36" s="164"/>
      <c r="O36" s="164">
        <f>SUM(O37:O39)</f>
        <v>1.227E-2</v>
      </c>
      <c r="P36" s="164"/>
      <c r="Q36" s="164">
        <f>SUM(Q37:Q39)</f>
        <v>0</v>
      </c>
      <c r="R36" s="164"/>
      <c r="S36" s="164"/>
      <c r="T36" s="165"/>
      <c r="U36" s="164">
        <f>SUM(U37:U39)</f>
        <v>4.6100000000000003</v>
      </c>
      <c r="AE36" t="s">
        <v>99</v>
      </c>
    </row>
    <row r="37" spans="1:60" ht="22.5" outlineLevel="1" x14ac:dyDescent="0.2">
      <c r="A37" s="152">
        <v>19</v>
      </c>
      <c r="B37" s="159" t="s">
        <v>147</v>
      </c>
      <c r="C37" s="190" t="s">
        <v>148</v>
      </c>
      <c r="D37" s="161" t="s">
        <v>140</v>
      </c>
      <c r="E37" s="166">
        <v>29.92</v>
      </c>
      <c r="F37" s="169"/>
      <c r="G37" s="170">
        <f>ROUND(E37*F37,2)</f>
        <v>0</v>
      </c>
      <c r="H37" s="170"/>
      <c r="I37" s="170">
        <f>ROUND(E37*H37,2)</f>
        <v>0</v>
      </c>
      <c r="J37" s="170"/>
      <c r="K37" s="170">
        <f>ROUND(E37*J37,2)</f>
        <v>0</v>
      </c>
      <c r="L37" s="170">
        <v>21</v>
      </c>
      <c r="M37" s="170">
        <f>G37*(1+L37/100)</f>
        <v>0</v>
      </c>
      <c r="N37" s="161">
        <v>4.0999999999999999E-4</v>
      </c>
      <c r="O37" s="161">
        <f>ROUND(E37*N37,5)</f>
        <v>1.227E-2</v>
      </c>
      <c r="P37" s="161">
        <v>0</v>
      </c>
      <c r="Q37" s="161">
        <f>ROUND(E37*P37,5)</f>
        <v>0</v>
      </c>
      <c r="R37" s="161"/>
      <c r="S37" s="161"/>
      <c r="T37" s="162">
        <v>0.154</v>
      </c>
      <c r="U37" s="161">
        <f>ROUND(E37*T37,2)</f>
        <v>4.6100000000000003</v>
      </c>
      <c r="V37" s="151"/>
      <c r="X37" s="151"/>
      <c r="Y37" s="151"/>
      <c r="Z37" s="151"/>
      <c r="AA37" s="151"/>
      <c r="AB37" s="151"/>
      <c r="AC37" s="151"/>
      <c r="AD37" s="151"/>
      <c r="AE37" s="151" t="s">
        <v>149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9"/>
      <c r="C38" s="191" t="s">
        <v>150</v>
      </c>
      <c r="D38" s="163"/>
      <c r="E38" s="167"/>
      <c r="F38" s="170"/>
      <c r="G38" s="170"/>
      <c r="H38" s="170"/>
      <c r="I38" s="170"/>
      <c r="J38" s="170"/>
      <c r="K38" s="170"/>
      <c r="L38" s="170"/>
      <c r="M38" s="170"/>
      <c r="N38" s="161"/>
      <c r="O38" s="161"/>
      <c r="P38" s="161"/>
      <c r="Q38" s="161"/>
      <c r="R38" s="161"/>
      <c r="S38" s="161"/>
      <c r="T38" s="162"/>
      <c r="U38" s="161"/>
      <c r="V38" s="151"/>
      <c r="X38" s="151"/>
      <c r="Y38" s="151"/>
      <c r="Z38" s="151"/>
      <c r="AA38" s="151"/>
      <c r="AB38" s="151"/>
      <c r="AC38" s="151"/>
      <c r="AD38" s="151"/>
      <c r="AE38" s="151" t="s">
        <v>107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2"/>
      <c r="B39" s="159"/>
      <c r="C39" s="191" t="s">
        <v>151</v>
      </c>
      <c r="D39" s="163"/>
      <c r="E39" s="167">
        <v>29.92</v>
      </c>
      <c r="F39" s="170"/>
      <c r="G39" s="170"/>
      <c r="H39" s="170"/>
      <c r="I39" s="170"/>
      <c r="J39" s="170"/>
      <c r="K39" s="170"/>
      <c r="L39" s="170"/>
      <c r="M39" s="170"/>
      <c r="N39" s="161"/>
      <c r="O39" s="161"/>
      <c r="P39" s="161"/>
      <c r="Q39" s="161"/>
      <c r="R39" s="161"/>
      <c r="S39" s="161"/>
      <c r="T39" s="162"/>
      <c r="U39" s="161"/>
      <c r="V39" s="151"/>
      <c r="X39" s="151"/>
      <c r="Y39" s="151"/>
      <c r="Z39" s="151"/>
      <c r="AA39" s="151"/>
      <c r="AB39" s="151"/>
      <c r="AC39" s="151"/>
      <c r="AD39" s="151"/>
      <c r="AE39" s="151" t="s">
        <v>107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53" t="s">
        <v>98</v>
      </c>
      <c r="B40" s="160" t="s">
        <v>65</v>
      </c>
      <c r="C40" s="192" t="s">
        <v>66</v>
      </c>
      <c r="D40" s="164"/>
      <c r="E40" s="168"/>
      <c r="F40" s="171"/>
      <c r="G40" s="171">
        <f>SUMIF(AE41:AE58,"&lt;&gt;NOR",G41:G58)</f>
        <v>0</v>
      </c>
      <c r="H40" s="171"/>
      <c r="I40" s="171">
        <f>SUM(I41:I58)</f>
        <v>0</v>
      </c>
      <c r="J40" s="171"/>
      <c r="K40" s="171">
        <f>SUM(K41:K58)</f>
        <v>0</v>
      </c>
      <c r="L40" s="171"/>
      <c r="M40" s="171">
        <f>SUM(M41:M58)</f>
        <v>0</v>
      </c>
      <c r="N40" s="164"/>
      <c r="O40" s="164">
        <f>SUM(O41:O58)</f>
        <v>5.9959999999999999E-2</v>
      </c>
      <c r="P40" s="164"/>
      <c r="Q40" s="164">
        <f>SUM(Q41:Q58)</f>
        <v>0</v>
      </c>
      <c r="R40" s="164"/>
      <c r="S40" s="164"/>
      <c r="T40" s="165"/>
      <c r="U40" s="164">
        <f>SUM(U41:U58)</f>
        <v>55.789999999999992</v>
      </c>
      <c r="AE40" t="s">
        <v>99</v>
      </c>
    </row>
    <row r="41" spans="1:60" outlineLevel="1" x14ac:dyDescent="0.2">
      <c r="A41" s="152">
        <v>20</v>
      </c>
      <c r="B41" s="159" t="s">
        <v>152</v>
      </c>
      <c r="C41" s="190" t="s">
        <v>153</v>
      </c>
      <c r="D41" s="161" t="s">
        <v>140</v>
      </c>
      <c r="E41" s="166">
        <v>205.3</v>
      </c>
      <c r="F41" s="169"/>
      <c r="G41" s="170">
        <f>ROUND(E41*F41,2)</f>
        <v>0</v>
      </c>
      <c r="H41" s="170"/>
      <c r="I41" s="170">
        <f>ROUND(E41*H41,2)</f>
        <v>0</v>
      </c>
      <c r="J41" s="170"/>
      <c r="K41" s="170">
        <f>ROUND(E41*J41,2)</f>
        <v>0</v>
      </c>
      <c r="L41" s="170">
        <v>21</v>
      </c>
      <c r="M41" s="170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7.0000000000000001E-3</v>
      </c>
      <c r="U41" s="161">
        <f>ROUND(E41*T41,2)</f>
        <v>1.44</v>
      </c>
      <c r="V41" s="151"/>
      <c r="X41" s="151"/>
      <c r="Y41" s="151"/>
      <c r="Z41" s="151"/>
      <c r="AA41" s="151"/>
      <c r="AB41" s="151"/>
      <c r="AC41" s="151"/>
      <c r="AD41" s="151"/>
      <c r="AE41" s="151" t="s">
        <v>103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21</v>
      </c>
      <c r="B42" s="159" t="s">
        <v>154</v>
      </c>
      <c r="C42" s="190" t="s">
        <v>155</v>
      </c>
      <c r="D42" s="161" t="s">
        <v>140</v>
      </c>
      <c r="E42" s="166">
        <v>87.7</v>
      </c>
      <c r="F42" s="169"/>
      <c r="G42" s="170">
        <f>ROUND(E42*F42,2)</f>
        <v>0</v>
      </c>
      <c r="H42" s="170"/>
      <c r="I42" s="170">
        <f>ROUND(E42*H42,2)</f>
        <v>0</v>
      </c>
      <c r="J42" s="170"/>
      <c r="K42" s="170">
        <f>ROUND(E42*J42,2)</f>
        <v>0</v>
      </c>
      <c r="L42" s="170">
        <v>21</v>
      </c>
      <c r="M42" s="170">
        <f>G42*(1+L42/100)</f>
        <v>0</v>
      </c>
      <c r="N42" s="161">
        <v>0</v>
      </c>
      <c r="O42" s="161">
        <f>ROUND(E42*N42,5)</f>
        <v>0</v>
      </c>
      <c r="P42" s="161">
        <v>0</v>
      </c>
      <c r="Q42" s="161">
        <f>ROUND(E42*P42,5)</f>
        <v>0</v>
      </c>
      <c r="R42" s="161"/>
      <c r="S42" s="161"/>
      <c r="T42" s="162">
        <v>1.35E-2</v>
      </c>
      <c r="U42" s="161">
        <f>ROUND(E42*T42,2)</f>
        <v>1.18</v>
      </c>
      <c r="V42" s="151"/>
      <c r="X42" s="151"/>
      <c r="Y42" s="151"/>
      <c r="Z42" s="151"/>
      <c r="AA42" s="151"/>
      <c r="AB42" s="151"/>
      <c r="AC42" s="151"/>
      <c r="AD42" s="151"/>
      <c r="AE42" s="151" t="s">
        <v>103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9"/>
      <c r="C43" s="191" t="s">
        <v>156</v>
      </c>
      <c r="D43" s="163"/>
      <c r="E43" s="167"/>
      <c r="F43" s="170"/>
      <c r="G43" s="170"/>
      <c r="H43" s="170"/>
      <c r="I43" s="170"/>
      <c r="J43" s="170"/>
      <c r="K43" s="170"/>
      <c r="L43" s="170"/>
      <c r="M43" s="170"/>
      <c r="N43" s="161"/>
      <c r="O43" s="161"/>
      <c r="P43" s="161"/>
      <c r="Q43" s="161"/>
      <c r="R43" s="161"/>
      <c r="S43" s="161"/>
      <c r="T43" s="162"/>
      <c r="U43" s="161"/>
      <c r="V43" s="151"/>
      <c r="X43" s="151"/>
      <c r="Y43" s="151"/>
      <c r="Z43" s="151"/>
      <c r="AA43" s="151"/>
      <c r="AB43" s="151"/>
      <c r="AC43" s="151"/>
      <c r="AD43" s="151"/>
      <c r="AE43" s="151" t="s">
        <v>107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9"/>
      <c r="C44" s="191" t="s">
        <v>157</v>
      </c>
      <c r="D44" s="163"/>
      <c r="E44" s="167">
        <v>32.15</v>
      </c>
      <c r="F44" s="170"/>
      <c r="G44" s="170"/>
      <c r="H44" s="170"/>
      <c r="I44" s="170"/>
      <c r="J44" s="170"/>
      <c r="K44" s="170"/>
      <c r="L44" s="170"/>
      <c r="M44" s="170"/>
      <c r="N44" s="161"/>
      <c r="O44" s="161"/>
      <c r="P44" s="161"/>
      <c r="Q44" s="161"/>
      <c r="R44" s="161"/>
      <c r="S44" s="161"/>
      <c r="T44" s="162"/>
      <c r="U44" s="161"/>
      <c r="V44" s="151"/>
      <c r="X44" s="151"/>
      <c r="Y44" s="151"/>
      <c r="Z44" s="151"/>
      <c r="AA44" s="151"/>
      <c r="AB44" s="151"/>
      <c r="AC44" s="151"/>
      <c r="AD44" s="151"/>
      <c r="AE44" s="151" t="s">
        <v>107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/>
      <c r="B45" s="159"/>
      <c r="C45" s="191" t="s">
        <v>158</v>
      </c>
      <c r="D45" s="163"/>
      <c r="E45" s="167"/>
      <c r="F45" s="170"/>
      <c r="G45" s="170"/>
      <c r="H45" s="170"/>
      <c r="I45" s="170"/>
      <c r="J45" s="170"/>
      <c r="K45" s="170"/>
      <c r="L45" s="170"/>
      <c r="M45" s="170"/>
      <c r="N45" s="161"/>
      <c r="O45" s="161"/>
      <c r="P45" s="161"/>
      <c r="Q45" s="161"/>
      <c r="R45" s="161"/>
      <c r="S45" s="161"/>
      <c r="T45" s="162"/>
      <c r="U45" s="161"/>
      <c r="V45" s="151"/>
      <c r="X45" s="151"/>
      <c r="Y45" s="151"/>
      <c r="Z45" s="151"/>
      <c r="AA45" s="151"/>
      <c r="AB45" s="151"/>
      <c r="AC45" s="151"/>
      <c r="AD45" s="151"/>
      <c r="AE45" s="151" t="s">
        <v>107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9"/>
      <c r="C46" s="191" t="s">
        <v>159</v>
      </c>
      <c r="D46" s="163"/>
      <c r="E46" s="167">
        <v>55.55</v>
      </c>
      <c r="F46" s="170"/>
      <c r="G46" s="170"/>
      <c r="H46" s="170"/>
      <c r="I46" s="170"/>
      <c r="J46" s="170"/>
      <c r="K46" s="170"/>
      <c r="L46" s="170"/>
      <c r="M46" s="170"/>
      <c r="N46" s="161"/>
      <c r="O46" s="161"/>
      <c r="P46" s="161"/>
      <c r="Q46" s="161"/>
      <c r="R46" s="161"/>
      <c r="S46" s="161"/>
      <c r="T46" s="162"/>
      <c r="U46" s="161"/>
      <c r="V46" s="151"/>
      <c r="X46" s="151"/>
      <c r="Y46" s="151"/>
      <c r="Z46" s="151"/>
      <c r="AA46" s="151"/>
      <c r="AB46" s="151"/>
      <c r="AC46" s="151"/>
      <c r="AD46" s="151"/>
      <c r="AE46" s="151" t="s">
        <v>107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2">
        <v>22</v>
      </c>
      <c r="B47" s="159" t="s">
        <v>160</v>
      </c>
      <c r="C47" s="190" t="s">
        <v>161</v>
      </c>
      <c r="D47" s="161" t="s">
        <v>140</v>
      </c>
      <c r="E47" s="166">
        <v>205.29499999999999</v>
      </c>
      <c r="F47" s="169"/>
      <c r="G47" s="170">
        <f>ROUND(E47*F47,2)</f>
        <v>0</v>
      </c>
      <c r="H47" s="170"/>
      <c r="I47" s="170">
        <f>ROUND(E47*H47,2)</f>
        <v>0</v>
      </c>
      <c r="J47" s="170"/>
      <c r="K47" s="170">
        <f>ROUND(E47*J47,2)</f>
        <v>0</v>
      </c>
      <c r="L47" s="170">
        <v>21</v>
      </c>
      <c r="M47" s="170">
        <f>G47*(1+L47/100)</f>
        <v>0</v>
      </c>
      <c r="N47" s="161">
        <v>2.5999999999999998E-4</v>
      </c>
      <c r="O47" s="161">
        <f>ROUND(E47*N47,5)</f>
        <v>5.3379999999999997E-2</v>
      </c>
      <c r="P47" s="161">
        <v>0</v>
      </c>
      <c r="Q47" s="161">
        <f>ROUND(E47*P47,5)</f>
        <v>0</v>
      </c>
      <c r="R47" s="161"/>
      <c r="S47" s="161"/>
      <c r="T47" s="162">
        <v>0.2384</v>
      </c>
      <c r="U47" s="161">
        <f>ROUND(E47*T47,2)</f>
        <v>48.94</v>
      </c>
      <c r="V47" s="151"/>
      <c r="X47" s="151"/>
      <c r="Y47" s="151"/>
      <c r="Z47" s="151"/>
      <c r="AA47" s="151"/>
      <c r="AB47" s="151"/>
      <c r="AC47" s="151"/>
      <c r="AD47" s="151"/>
      <c r="AE47" s="151" t="s">
        <v>149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52"/>
      <c r="B48" s="159"/>
      <c r="C48" s="249" t="s">
        <v>162</v>
      </c>
      <c r="D48" s="250"/>
      <c r="E48" s="251"/>
      <c r="F48" s="252"/>
      <c r="G48" s="253"/>
      <c r="H48" s="170"/>
      <c r="I48" s="170"/>
      <c r="J48" s="170"/>
      <c r="K48" s="170"/>
      <c r="L48" s="170"/>
      <c r="M48" s="170"/>
      <c r="N48" s="161"/>
      <c r="O48" s="161"/>
      <c r="P48" s="161"/>
      <c r="Q48" s="161"/>
      <c r="R48" s="161"/>
      <c r="S48" s="161"/>
      <c r="T48" s="162"/>
      <c r="U48" s="161"/>
      <c r="V48" s="151"/>
      <c r="X48" s="151"/>
      <c r="Y48" s="151"/>
      <c r="Z48" s="151"/>
      <c r="AA48" s="151"/>
      <c r="AB48" s="151"/>
      <c r="AC48" s="151"/>
      <c r="AD48" s="151"/>
      <c r="AE48" s="151" t="s">
        <v>105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4" t="str">
        <f>C48</f>
        <v>Oškrabání, jednonásobné mydlení, částečné vyhlazení malířskou masou jednonásobné, malba dvojnásobná</v>
      </c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/>
      <c r="B49" s="159"/>
      <c r="C49" s="191" t="s">
        <v>156</v>
      </c>
      <c r="D49" s="163"/>
      <c r="E49" s="167"/>
      <c r="F49" s="170"/>
      <c r="G49" s="170"/>
      <c r="H49" s="170"/>
      <c r="I49" s="170"/>
      <c r="J49" s="170"/>
      <c r="K49" s="170"/>
      <c r="L49" s="170"/>
      <c r="M49" s="170"/>
      <c r="N49" s="161"/>
      <c r="O49" s="161"/>
      <c r="P49" s="161"/>
      <c r="Q49" s="161"/>
      <c r="R49" s="161"/>
      <c r="S49" s="161"/>
      <c r="T49" s="162"/>
      <c r="U49" s="161"/>
      <c r="V49" s="151"/>
      <c r="X49" s="151"/>
      <c r="Y49" s="151"/>
      <c r="Z49" s="151"/>
      <c r="AA49" s="151"/>
      <c r="AB49" s="151"/>
      <c r="AC49" s="151"/>
      <c r="AD49" s="151"/>
      <c r="AE49" s="151" t="s">
        <v>107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/>
      <c r="B50" s="159"/>
      <c r="C50" s="191" t="s">
        <v>163</v>
      </c>
      <c r="D50" s="163"/>
      <c r="E50" s="167">
        <v>112.52500000000001</v>
      </c>
      <c r="F50" s="170"/>
      <c r="G50" s="170"/>
      <c r="H50" s="170"/>
      <c r="I50" s="170"/>
      <c r="J50" s="170"/>
      <c r="K50" s="170"/>
      <c r="L50" s="170"/>
      <c r="M50" s="170"/>
      <c r="N50" s="161"/>
      <c r="O50" s="161"/>
      <c r="P50" s="161"/>
      <c r="Q50" s="161"/>
      <c r="R50" s="161"/>
      <c r="S50" s="161"/>
      <c r="T50" s="162"/>
      <c r="U50" s="161"/>
      <c r="V50" s="151"/>
      <c r="X50" s="151"/>
      <c r="Y50" s="151"/>
      <c r="Z50" s="151"/>
      <c r="AA50" s="151"/>
      <c r="AB50" s="151"/>
      <c r="AC50" s="151"/>
      <c r="AD50" s="151"/>
      <c r="AE50" s="151" t="s">
        <v>107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9"/>
      <c r="C51" s="191" t="s">
        <v>164</v>
      </c>
      <c r="D51" s="163"/>
      <c r="E51" s="167">
        <v>-32.04</v>
      </c>
      <c r="F51" s="170"/>
      <c r="G51" s="170"/>
      <c r="H51" s="170"/>
      <c r="I51" s="170"/>
      <c r="J51" s="170"/>
      <c r="K51" s="170"/>
      <c r="L51" s="170"/>
      <c r="M51" s="170"/>
      <c r="N51" s="161"/>
      <c r="O51" s="161"/>
      <c r="P51" s="161"/>
      <c r="Q51" s="161"/>
      <c r="R51" s="161"/>
      <c r="S51" s="161"/>
      <c r="T51" s="162"/>
      <c r="U51" s="161"/>
      <c r="V51" s="151"/>
      <c r="X51" s="151"/>
      <c r="Y51" s="151"/>
      <c r="Z51" s="151"/>
      <c r="AA51" s="151"/>
      <c r="AB51" s="151"/>
      <c r="AC51" s="151"/>
      <c r="AD51" s="151"/>
      <c r="AE51" s="151" t="s">
        <v>107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9"/>
      <c r="C52" s="191" t="s">
        <v>158</v>
      </c>
      <c r="D52" s="163"/>
      <c r="E52" s="167"/>
      <c r="F52" s="170"/>
      <c r="G52" s="170"/>
      <c r="H52" s="170"/>
      <c r="I52" s="170"/>
      <c r="J52" s="170"/>
      <c r="K52" s="170"/>
      <c r="L52" s="170"/>
      <c r="M52" s="170"/>
      <c r="N52" s="161"/>
      <c r="O52" s="161"/>
      <c r="P52" s="161"/>
      <c r="Q52" s="161"/>
      <c r="R52" s="161"/>
      <c r="S52" s="161"/>
      <c r="T52" s="162"/>
      <c r="U52" s="161"/>
      <c r="V52" s="151"/>
      <c r="X52" s="151"/>
      <c r="Y52" s="151"/>
      <c r="Z52" s="151"/>
      <c r="AA52" s="151"/>
      <c r="AB52" s="151"/>
      <c r="AC52" s="151"/>
      <c r="AD52" s="151"/>
      <c r="AE52" s="151" t="s">
        <v>107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/>
      <c r="B53" s="159"/>
      <c r="C53" s="191" t="s">
        <v>165</v>
      </c>
      <c r="D53" s="163"/>
      <c r="E53" s="167">
        <v>172.20500000000001</v>
      </c>
      <c r="F53" s="170"/>
      <c r="G53" s="170"/>
      <c r="H53" s="170"/>
      <c r="I53" s="170"/>
      <c r="J53" s="170"/>
      <c r="K53" s="170"/>
      <c r="L53" s="170"/>
      <c r="M53" s="170"/>
      <c r="N53" s="161"/>
      <c r="O53" s="161"/>
      <c r="P53" s="161"/>
      <c r="Q53" s="161"/>
      <c r="R53" s="161"/>
      <c r="S53" s="161"/>
      <c r="T53" s="162"/>
      <c r="U53" s="161"/>
      <c r="V53" s="151"/>
      <c r="X53" s="151"/>
      <c r="Y53" s="151"/>
      <c r="Z53" s="151"/>
      <c r="AA53" s="151"/>
      <c r="AB53" s="151"/>
      <c r="AC53" s="151"/>
      <c r="AD53" s="151"/>
      <c r="AE53" s="151" t="s">
        <v>107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/>
      <c r="B54" s="159"/>
      <c r="C54" s="191" t="s">
        <v>166</v>
      </c>
      <c r="D54" s="163"/>
      <c r="E54" s="167">
        <v>-47.395000000000003</v>
      </c>
      <c r="F54" s="170"/>
      <c r="G54" s="170"/>
      <c r="H54" s="170"/>
      <c r="I54" s="170"/>
      <c r="J54" s="170"/>
      <c r="K54" s="170"/>
      <c r="L54" s="170"/>
      <c r="M54" s="170"/>
      <c r="N54" s="161"/>
      <c r="O54" s="161"/>
      <c r="P54" s="161"/>
      <c r="Q54" s="161"/>
      <c r="R54" s="161"/>
      <c r="S54" s="161"/>
      <c r="T54" s="162"/>
      <c r="U54" s="161"/>
      <c r="V54" s="151"/>
      <c r="X54" s="151"/>
      <c r="Y54" s="151"/>
      <c r="Z54" s="151"/>
      <c r="AA54" s="151"/>
      <c r="AB54" s="151"/>
      <c r="AC54" s="151"/>
      <c r="AD54" s="151"/>
      <c r="AE54" s="151" t="s">
        <v>107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23</v>
      </c>
      <c r="B55" s="159" t="s">
        <v>167</v>
      </c>
      <c r="C55" s="190" t="s">
        <v>168</v>
      </c>
      <c r="D55" s="161" t="s">
        <v>140</v>
      </c>
      <c r="E55" s="166">
        <v>29.92</v>
      </c>
      <c r="F55" s="169"/>
      <c r="G55" s="170">
        <f>ROUND(E55*F55,2)</f>
        <v>0</v>
      </c>
      <c r="H55" s="170"/>
      <c r="I55" s="170">
        <f>ROUND(E55*H55,2)</f>
        <v>0</v>
      </c>
      <c r="J55" s="170"/>
      <c r="K55" s="170">
        <f>ROUND(E55*J55,2)</f>
        <v>0</v>
      </c>
      <c r="L55" s="170">
        <v>21</v>
      </c>
      <c r="M55" s="170">
        <f>G55*(1+L55/100)</f>
        <v>0</v>
      </c>
      <c r="N55" s="161">
        <v>6.9999999999999994E-5</v>
      </c>
      <c r="O55" s="161">
        <f>ROUND(E55*N55,5)</f>
        <v>2.0899999999999998E-3</v>
      </c>
      <c r="P55" s="161">
        <v>0</v>
      </c>
      <c r="Q55" s="161">
        <f>ROUND(E55*P55,5)</f>
        <v>0</v>
      </c>
      <c r="R55" s="161"/>
      <c r="S55" s="161"/>
      <c r="T55" s="162">
        <v>3.2480000000000002E-2</v>
      </c>
      <c r="U55" s="161">
        <f>ROUND(E55*T55,2)</f>
        <v>0.97</v>
      </c>
      <c r="V55" s="151"/>
      <c r="X55" s="151"/>
      <c r="Y55" s="151"/>
      <c r="Z55" s="151"/>
      <c r="AA55" s="151"/>
      <c r="AB55" s="151"/>
      <c r="AC55" s="151"/>
      <c r="AD55" s="151"/>
      <c r="AE55" s="151" t="s">
        <v>103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9"/>
      <c r="C56" s="191" t="s">
        <v>169</v>
      </c>
      <c r="D56" s="163"/>
      <c r="E56" s="167"/>
      <c r="F56" s="170"/>
      <c r="G56" s="170"/>
      <c r="H56" s="170"/>
      <c r="I56" s="170"/>
      <c r="J56" s="170"/>
      <c r="K56" s="170"/>
      <c r="L56" s="170"/>
      <c r="M56" s="170"/>
      <c r="N56" s="161"/>
      <c r="O56" s="161"/>
      <c r="P56" s="161"/>
      <c r="Q56" s="161"/>
      <c r="R56" s="161"/>
      <c r="S56" s="161"/>
      <c r="T56" s="162"/>
      <c r="U56" s="161"/>
      <c r="V56" s="151"/>
      <c r="X56" s="151"/>
      <c r="Y56" s="151"/>
      <c r="Z56" s="151"/>
      <c r="AA56" s="151"/>
      <c r="AB56" s="151"/>
      <c r="AC56" s="151"/>
      <c r="AD56" s="151"/>
      <c r="AE56" s="151" t="s">
        <v>107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/>
      <c r="B57" s="159"/>
      <c r="C57" s="191" t="s">
        <v>151</v>
      </c>
      <c r="D57" s="163"/>
      <c r="E57" s="167">
        <v>29.92</v>
      </c>
      <c r="F57" s="170"/>
      <c r="G57" s="170"/>
      <c r="H57" s="170"/>
      <c r="I57" s="170"/>
      <c r="J57" s="170"/>
      <c r="K57" s="170"/>
      <c r="L57" s="170"/>
      <c r="M57" s="170"/>
      <c r="N57" s="161"/>
      <c r="O57" s="161"/>
      <c r="P57" s="161"/>
      <c r="Q57" s="161"/>
      <c r="R57" s="161"/>
      <c r="S57" s="161"/>
      <c r="T57" s="162"/>
      <c r="U57" s="161"/>
      <c r="V57" s="151"/>
      <c r="X57" s="151"/>
      <c r="Y57" s="151"/>
      <c r="Z57" s="151"/>
      <c r="AA57" s="151"/>
      <c r="AB57" s="151"/>
      <c r="AC57" s="151"/>
      <c r="AD57" s="151"/>
      <c r="AE57" s="151" t="s">
        <v>107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24</v>
      </c>
      <c r="B58" s="159" t="s">
        <v>170</v>
      </c>
      <c r="C58" s="190" t="s">
        <v>171</v>
      </c>
      <c r="D58" s="161" t="s">
        <v>140</v>
      </c>
      <c r="E58" s="166">
        <v>29.92</v>
      </c>
      <c r="F58" s="169"/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1">
        <v>1.4999999999999999E-4</v>
      </c>
      <c r="O58" s="161">
        <f>ROUND(E58*N58,5)</f>
        <v>4.4900000000000001E-3</v>
      </c>
      <c r="P58" s="161">
        <v>0</v>
      </c>
      <c r="Q58" s="161">
        <f>ROUND(E58*P58,5)</f>
        <v>0</v>
      </c>
      <c r="R58" s="161"/>
      <c r="S58" s="161"/>
      <c r="T58" s="162">
        <v>0.10902000000000001</v>
      </c>
      <c r="U58" s="161">
        <f>ROUND(E58*T58,2)</f>
        <v>3.26</v>
      </c>
      <c r="V58" s="151"/>
      <c r="X58" s="151"/>
      <c r="Y58" s="151"/>
      <c r="Z58" s="151"/>
      <c r="AA58" s="151"/>
      <c r="AB58" s="151"/>
      <c r="AC58" s="151"/>
      <c r="AD58" s="151"/>
      <c r="AE58" s="151" t="s">
        <v>103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x14ac:dyDescent="0.2">
      <c r="A59" s="153" t="s">
        <v>98</v>
      </c>
      <c r="B59" s="160" t="s">
        <v>67</v>
      </c>
      <c r="C59" s="192" t="s">
        <v>68</v>
      </c>
      <c r="D59" s="164"/>
      <c r="E59" s="168"/>
      <c r="F59" s="171"/>
      <c r="G59" s="171">
        <f>SUMIF(AE60:AE67,"&lt;&gt;NOR",G60:G67)</f>
        <v>0</v>
      </c>
      <c r="H59" s="171"/>
      <c r="I59" s="171">
        <f>SUM(I60:I67)</f>
        <v>0</v>
      </c>
      <c r="J59" s="171"/>
      <c r="K59" s="171">
        <f>SUM(K60:K67)</f>
        <v>0</v>
      </c>
      <c r="L59" s="171"/>
      <c r="M59" s="171">
        <f>SUM(M60:M67)</f>
        <v>0</v>
      </c>
      <c r="N59" s="164"/>
      <c r="O59" s="164">
        <f>SUM(O60:O67)</f>
        <v>0.2606</v>
      </c>
      <c r="P59" s="164"/>
      <c r="Q59" s="164">
        <f>SUM(Q60:Q67)</f>
        <v>0</v>
      </c>
      <c r="R59" s="164"/>
      <c r="S59" s="164"/>
      <c r="T59" s="165"/>
      <c r="U59" s="164">
        <f>SUM(U60:U67)</f>
        <v>44.919999999999995</v>
      </c>
      <c r="AE59" t="s">
        <v>99</v>
      </c>
    </row>
    <row r="60" spans="1:60" ht="33.75" outlineLevel="1" x14ac:dyDescent="0.2">
      <c r="A60" s="152">
        <v>25</v>
      </c>
      <c r="B60" s="159" t="s">
        <v>172</v>
      </c>
      <c r="C60" s="190" t="s">
        <v>202</v>
      </c>
      <c r="D60" s="161" t="s">
        <v>102</v>
      </c>
      <c r="E60" s="166">
        <v>2</v>
      </c>
      <c r="F60" s="169"/>
      <c r="G60" s="170">
        <f t="shared" ref="G60:G67" si="7">ROUND(E60*F60,2)</f>
        <v>0</v>
      </c>
      <c r="H60" s="170"/>
      <c r="I60" s="170">
        <f t="shared" ref="I60:I67" si="8">ROUND(E60*H60,2)</f>
        <v>0</v>
      </c>
      <c r="J60" s="170"/>
      <c r="K60" s="170">
        <f t="shared" ref="K60:K67" si="9">ROUND(E60*J60,2)</f>
        <v>0</v>
      </c>
      <c r="L60" s="170">
        <v>21</v>
      </c>
      <c r="M60" s="170">
        <f t="shared" ref="M60:M67" si="10">G60*(1+L60/100)</f>
        <v>0</v>
      </c>
      <c r="N60" s="161">
        <v>1.6199999999999999E-2</v>
      </c>
      <c r="O60" s="161">
        <f t="shared" ref="O60:O67" si="11">ROUND(E60*N60,5)</f>
        <v>3.2399999999999998E-2</v>
      </c>
      <c r="P60" s="161">
        <v>0</v>
      </c>
      <c r="Q60" s="161">
        <f t="shared" ref="Q60:Q67" si="12">ROUND(E60*P60,5)</f>
        <v>0</v>
      </c>
      <c r="R60" s="161"/>
      <c r="S60" s="161"/>
      <c r="T60" s="162">
        <v>2.113</v>
      </c>
      <c r="U60" s="161">
        <f t="shared" ref="U60:U67" si="13">ROUND(E60*T60,2)</f>
        <v>4.2300000000000004</v>
      </c>
      <c r="V60" s="151"/>
      <c r="X60" s="151"/>
      <c r="Y60" s="151"/>
      <c r="Z60" s="151"/>
      <c r="AA60" s="151"/>
      <c r="AB60" s="151"/>
      <c r="AC60" s="151"/>
      <c r="AD60" s="151"/>
      <c r="AE60" s="151" t="s">
        <v>149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33.75" outlineLevel="1" x14ac:dyDescent="0.2">
      <c r="A61" s="152">
        <v>26</v>
      </c>
      <c r="B61" s="159" t="s">
        <v>173</v>
      </c>
      <c r="C61" s="190" t="s">
        <v>203</v>
      </c>
      <c r="D61" s="161" t="s">
        <v>102</v>
      </c>
      <c r="E61" s="166">
        <v>2</v>
      </c>
      <c r="F61" s="169"/>
      <c r="G61" s="170">
        <f t="shared" si="7"/>
        <v>0</v>
      </c>
      <c r="H61" s="170"/>
      <c r="I61" s="170">
        <f t="shared" si="8"/>
        <v>0</v>
      </c>
      <c r="J61" s="170"/>
      <c r="K61" s="170">
        <f t="shared" si="9"/>
        <v>0</v>
      </c>
      <c r="L61" s="170">
        <v>21</v>
      </c>
      <c r="M61" s="170">
        <f t="shared" si="10"/>
        <v>0</v>
      </c>
      <c r="N61" s="161">
        <v>1.6199999999999999E-2</v>
      </c>
      <c r="O61" s="161">
        <f t="shared" si="11"/>
        <v>3.2399999999999998E-2</v>
      </c>
      <c r="P61" s="161">
        <v>0</v>
      </c>
      <c r="Q61" s="161">
        <f t="shared" si="12"/>
        <v>0</v>
      </c>
      <c r="R61" s="161"/>
      <c r="S61" s="161"/>
      <c r="T61" s="162">
        <v>2.113</v>
      </c>
      <c r="U61" s="161">
        <f t="shared" si="13"/>
        <v>4.2300000000000004</v>
      </c>
      <c r="V61" s="151"/>
      <c r="X61" s="151"/>
      <c r="Y61" s="151"/>
      <c r="Z61" s="151"/>
      <c r="AA61" s="151"/>
      <c r="AB61" s="151"/>
      <c r="AC61" s="151"/>
      <c r="AD61" s="151"/>
      <c r="AE61" s="151" t="s">
        <v>149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33.75" outlineLevel="1" x14ac:dyDescent="0.2">
      <c r="A62" s="152">
        <v>27</v>
      </c>
      <c r="B62" s="159" t="s">
        <v>174</v>
      </c>
      <c r="C62" s="190" t="s">
        <v>204</v>
      </c>
      <c r="D62" s="161" t="s">
        <v>102</v>
      </c>
      <c r="E62" s="166">
        <v>4</v>
      </c>
      <c r="F62" s="169"/>
      <c r="G62" s="170">
        <f t="shared" si="7"/>
        <v>0</v>
      </c>
      <c r="H62" s="170"/>
      <c r="I62" s="170">
        <f t="shared" si="8"/>
        <v>0</v>
      </c>
      <c r="J62" s="170"/>
      <c r="K62" s="170">
        <f t="shared" si="9"/>
        <v>0</v>
      </c>
      <c r="L62" s="170">
        <v>21</v>
      </c>
      <c r="M62" s="170">
        <f t="shared" si="10"/>
        <v>0</v>
      </c>
      <c r="N62" s="161">
        <v>1.6199999999999999E-2</v>
      </c>
      <c r="O62" s="161">
        <f t="shared" si="11"/>
        <v>6.4799999999999996E-2</v>
      </c>
      <c r="P62" s="161">
        <v>0</v>
      </c>
      <c r="Q62" s="161">
        <f t="shared" si="12"/>
        <v>0</v>
      </c>
      <c r="R62" s="161"/>
      <c r="S62" s="161"/>
      <c r="T62" s="162">
        <v>2.113</v>
      </c>
      <c r="U62" s="161">
        <f t="shared" si="13"/>
        <v>8.4499999999999993</v>
      </c>
      <c r="V62" s="151"/>
      <c r="X62" s="151"/>
      <c r="Y62" s="151"/>
      <c r="Z62" s="151"/>
      <c r="AA62" s="151"/>
      <c r="AB62" s="151"/>
      <c r="AC62" s="151"/>
      <c r="AD62" s="151"/>
      <c r="AE62" s="151" t="s">
        <v>149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33.75" outlineLevel="1" x14ac:dyDescent="0.2">
      <c r="A63" s="152">
        <v>28</v>
      </c>
      <c r="B63" s="159" t="s">
        <v>175</v>
      </c>
      <c r="C63" s="190" t="s">
        <v>205</v>
      </c>
      <c r="D63" s="161" t="s">
        <v>102</v>
      </c>
      <c r="E63" s="166">
        <v>2</v>
      </c>
      <c r="F63" s="169"/>
      <c r="G63" s="170">
        <f t="shared" si="7"/>
        <v>0</v>
      </c>
      <c r="H63" s="170"/>
      <c r="I63" s="170">
        <f t="shared" si="8"/>
        <v>0</v>
      </c>
      <c r="J63" s="170"/>
      <c r="K63" s="170">
        <f t="shared" si="9"/>
        <v>0</v>
      </c>
      <c r="L63" s="170">
        <v>21</v>
      </c>
      <c r="M63" s="170">
        <f t="shared" si="10"/>
        <v>0</v>
      </c>
      <c r="N63" s="161">
        <v>7.4000000000000003E-3</v>
      </c>
      <c r="O63" s="161">
        <f t="shared" si="11"/>
        <v>1.4800000000000001E-2</v>
      </c>
      <c r="P63" s="161">
        <v>0</v>
      </c>
      <c r="Q63" s="161">
        <f t="shared" si="12"/>
        <v>0</v>
      </c>
      <c r="R63" s="161"/>
      <c r="S63" s="161"/>
      <c r="T63" s="162">
        <v>2.113</v>
      </c>
      <c r="U63" s="161">
        <f t="shared" si="13"/>
        <v>4.2300000000000004</v>
      </c>
      <c r="V63" s="151"/>
      <c r="X63" s="151"/>
      <c r="Y63" s="151"/>
      <c r="Z63" s="151"/>
      <c r="AA63" s="151"/>
      <c r="AB63" s="151"/>
      <c r="AC63" s="151"/>
      <c r="AD63" s="151"/>
      <c r="AE63" s="151" t="s">
        <v>149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33.75" outlineLevel="1" x14ac:dyDescent="0.2">
      <c r="A64" s="152">
        <v>29</v>
      </c>
      <c r="B64" s="159" t="s">
        <v>176</v>
      </c>
      <c r="C64" s="190" t="s">
        <v>206</v>
      </c>
      <c r="D64" s="161" t="s">
        <v>102</v>
      </c>
      <c r="E64" s="166">
        <v>4</v>
      </c>
      <c r="F64" s="169"/>
      <c r="G64" s="170">
        <f t="shared" si="7"/>
        <v>0</v>
      </c>
      <c r="H64" s="170"/>
      <c r="I64" s="170">
        <f t="shared" si="8"/>
        <v>0</v>
      </c>
      <c r="J64" s="170"/>
      <c r="K64" s="170">
        <f t="shared" si="9"/>
        <v>0</v>
      </c>
      <c r="L64" s="170">
        <v>21</v>
      </c>
      <c r="M64" s="170">
        <f t="shared" si="10"/>
        <v>0</v>
      </c>
      <c r="N64" s="161">
        <v>1.2200000000000001E-2</v>
      </c>
      <c r="O64" s="161">
        <f t="shared" si="11"/>
        <v>4.8800000000000003E-2</v>
      </c>
      <c r="P64" s="161">
        <v>0</v>
      </c>
      <c r="Q64" s="161">
        <f t="shared" si="12"/>
        <v>0</v>
      </c>
      <c r="R64" s="161"/>
      <c r="S64" s="161"/>
      <c r="T64" s="162">
        <v>2.113</v>
      </c>
      <c r="U64" s="161">
        <f t="shared" si="13"/>
        <v>8.4499999999999993</v>
      </c>
      <c r="V64" s="151"/>
      <c r="X64" s="151"/>
      <c r="Y64" s="151"/>
      <c r="Z64" s="151"/>
      <c r="AA64" s="151"/>
      <c r="AB64" s="151"/>
      <c r="AC64" s="151"/>
      <c r="AD64" s="151"/>
      <c r="AE64" s="151" t="s">
        <v>149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33.75" outlineLevel="1" x14ac:dyDescent="0.2">
      <c r="A65" s="152">
        <v>30</v>
      </c>
      <c r="B65" s="159" t="s">
        <v>177</v>
      </c>
      <c r="C65" s="190" t="s">
        <v>207</v>
      </c>
      <c r="D65" s="161" t="s">
        <v>102</v>
      </c>
      <c r="E65" s="166">
        <v>1</v>
      </c>
      <c r="F65" s="169"/>
      <c r="G65" s="170">
        <f t="shared" si="7"/>
        <v>0</v>
      </c>
      <c r="H65" s="170"/>
      <c r="I65" s="170">
        <f t="shared" si="8"/>
        <v>0</v>
      </c>
      <c r="J65" s="170"/>
      <c r="K65" s="170">
        <f t="shared" si="9"/>
        <v>0</v>
      </c>
      <c r="L65" s="170">
        <v>21</v>
      </c>
      <c r="M65" s="170">
        <f t="shared" si="10"/>
        <v>0</v>
      </c>
      <c r="N65" s="161">
        <v>1.2200000000000001E-2</v>
      </c>
      <c r="O65" s="161">
        <f t="shared" si="11"/>
        <v>1.2200000000000001E-2</v>
      </c>
      <c r="P65" s="161">
        <v>0</v>
      </c>
      <c r="Q65" s="161">
        <f t="shared" si="12"/>
        <v>0</v>
      </c>
      <c r="R65" s="161"/>
      <c r="S65" s="161"/>
      <c r="T65" s="162">
        <v>2.113</v>
      </c>
      <c r="U65" s="161">
        <f t="shared" si="13"/>
        <v>2.11</v>
      </c>
      <c r="V65" s="151"/>
      <c r="X65" s="151"/>
      <c r="Y65" s="151"/>
      <c r="Z65" s="151"/>
      <c r="AA65" s="151"/>
      <c r="AB65" s="151"/>
      <c r="AC65" s="151"/>
      <c r="AD65" s="151"/>
      <c r="AE65" s="151" t="s">
        <v>149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33.75" outlineLevel="1" x14ac:dyDescent="0.2">
      <c r="A66" s="152">
        <v>31</v>
      </c>
      <c r="B66" s="159" t="s">
        <v>178</v>
      </c>
      <c r="C66" s="190" t="s">
        <v>208</v>
      </c>
      <c r="D66" s="161" t="s">
        <v>102</v>
      </c>
      <c r="E66" s="166">
        <v>6</v>
      </c>
      <c r="F66" s="169"/>
      <c r="G66" s="170">
        <f t="shared" si="7"/>
        <v>0</v>
      </c>
      <c r="H66" s="170"/>
      <c r="I66" s="170">
        <f t="shared" si="8"/>
        <v>0</v>
      </c>
      <c r="J66" s="170"/>
      <c r="K66" s="170">
        <f t="shared" si="9"/>
        <v>0</v>
      </c>
      <c r="L66" s="170">
        <v>21</v>
      </c>
      <c r="M66" s="170">
        <f t="shared" si="10"/>
        <v>0</v>
      </c>
      <c r="N66" s="161">
        <v>9.1999999999999998E-3</v>
      </c>
      <c r="O66" s="161">
        <f t="shared" si="11"/>
        <v>5.5199999999999999E-2</v>
      </c>
      <c r="P66" s="161">
        <v>0</v>
      </c>
      <c r="Q66" s="161">
        <f t="shared" si="12"/>
        <v>0</v>
      </c>
      <c r="R66" s="161"/>
      <c r="S66" s="161"/>
      <c r="T66" s="162">
        <v>2.113</v>
      </c>
      <c r="U66" s="161">
        <f t="shared" si="13"/>
        <v>12.68</v>
      </c>
      <c r="V66" s="151"/>
      <c r="X66" s="151"/>
      <c r="Y66" s="151"/>
      <c r="Z66" s="151"/>
      <c r="AA66" s="151"/>
      <c r="AB66" s="151"/>
      <c r="AC66" s="151"/>
      <c r="AD66" s="151"/>
      <c r="AE66" s="151" t="s">
        <v>149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32</v>
      </c>
      <c r="B67" s="159" t="s">
        <v>179</v>
      </c>
      <c r="C67" s="190" t="s">
        <v>180</v>
      </c>
      <c r="D67" s="161" t="s">
        <v>146</v>
      </c>
      <c r="E67" s="166">
        <v>0.26</v>
      </c>
      <c r="F67" s="169"/>
      <c r="G67" s="170">
        <f t="shared" si="7"/>
        <v>0</v>
      </c>
      <c r="H67" s="170"/>
      <c r="I67" s="170">
        <f t="shared" si="8"/>
        <v>0</v>
      </c>
      <c r="J67" s="170"/>
      <c r="K67" s="170">
        <f t="shared" si="9"/>
        <v>0</v>
      </c>
      <c r="L67" s="170">
        <v>21</v>
      </c>
      <c r="M67" s="170">
        <f t="shared" si="10"/>
        <v>0</v>
      </c>
      <c r="N67" s="161">
        <v>0</v>
      </c>
      <c r="O67" s="161">
        <f t="shared" si="11"/>
        <v>0</v>
      </c>
      <c r="P67" s="161">
        <v>0</v>
      </c>
      <c r="Q67" s="161">
        <f t="shared" si="12"/>
        <v>0</v>
      </c>
      <c r="R67" s="161"/>
      <c r="S67" s="161"/>
      <c r="T67" s="162">
        <v>2.0819999999999999</v>
      </c>
      <c r="U67" s="161">
        <f t="shared" si="13"/>
        <v>0.54</v>
      </c>
      <c r="V67" s="151"/>
      <c r="X67" s="151"/>
      <c r="Y67" s="151"/>
      <c r="Z67" s="151"/>
      <c r="AA67" s="151"/>
      <c r="AB67" s="151"/>
      <c r="AC67" s="151"/>
      <c r="AD67" s="151"/>
      <c r="AE67" s="151" t="s">
        <v>103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53" t="s">
        <v>98</v>
      </c>
      <c r="B68" s="160" t="s">
        <v>69</v>
      </c>
      <c r="C68" s="192" t="s">
        <v>70</v>
      </c>
      <c r="D68" s="164"/>
      <c r="E68" s="168"/>
      <c r="F68" s="171"/>
      <c r="G68" s="171">
        <f>SUMIF(AE69:AE70,"&lt;&gt;NOR",G69:G70)</f>
        <v>0</v>
      </c>
      <c r="H68" s="171"/>
      <c r="I68" s="171">
        <f>SUM(I69:I70)</f>
        <v>0</v>
      </c>
      <c r="J68" s="171"/>
      <c r="K68" s="171">
        <f>SUM(K69:K70)</f>
        <v>0</v>
      </c>
      <c r="L68" s="171"/>
      <c r="M68" s="171">
        <f>SUM(M69:M70)</f>
        <v>0</v>
      </c>
      <c r="N68" s="164"/>
      <c r="O68" s="164">
        <f>SUM(O69:O70)</f>
        <v>0</v>
      </c>
      <c r="P68" s="164"/>
      <c r="Q68" s="164">
        <f>SUM(Q69:Q70)</f>
        <v>0</v>
      </c>
      <c r="R68" s="164"/>
      <c r="S68" s="164"/>
      <c r="T68" s="165"/>
      <c r="U68" s="164">
        <f>SUM(U69:U70)</f>
        <v>24.8</v>
      </c>
      <c r="AE68" t="s">
        <v>99</v>
      </c>
    </row>
    <row r="69" spans="1:60" ht="22.5" outlineLevel="1" x14ac:dyDescent="0.2">
      <c r="A69" s="152">
        <v>33</v>
      </c>
      <c r="B69" s="159" t="s">
        <v>181</v>
      </c>
      <c r="C69" s="190" t="s">
        <v>182</v>
      </c>
      <c r="D69" s="161" t="s">
        <v>146</v>
      </c>
      <c r="E69" s="166">
        <v>6.6020000000000003</v>
      </c>
      <c r="F69" s="169"/>
      <c r="G69" s="170">
        <f>ROUND(E69*F69,2)</f>
        <v>0</v>
      </c>
      <c r="H69" s="170"/>
      <c r="I69" s="170">
        <f>ROUND(E69*H69,2)</f>
        <v>0</v>
      </c>
      <c r="J69" s="170"/>
      <c r="K69" s="170">
        <f>ROUND(E69*J69,2)</f>
        <v>0</v>
      </c>
      <c r="L69" s="170">
        <v>21</v>
      </c>
      <c r="M69" s="170">
        <f>G69*(1+L69/100)</f>
        <v>0</v>
      </c>
      <c r="N69" s="161">
        <v>0</v>
      </c>
      <c r="O69" s="161">
        <f>ROUND(E69*N69,5)</f>
        <v>0</v>
      </c>
      <c r="P69" s="161">
        <v>0</v>
      </c>
      <c r="Q69" s="161">
        <f>ROUND(E69*P69,5)</f>
        <v>0</v>
      </c>
      <c r="R69" s="161"/>
      <c r="S69" s="161"/>
      <c r="T69" s="162">
        <v>3.7559999999999998</v>
      </c>
      <c r="U69" s="161">
        <f>ROUND(E69*T69,2)</f>
        <v>24.8</v>
      </c>
      <c r="V69" s="151"/>
      <c r="X69" s="151"/>
      <c r="Y69" s="151"/>
      <c r="Z69" s="151"/>
      <c r="AA69" s="151"/>
      <c r="AB69" s="151"/>
      <c r="AC69" s="151"/>
      <c r="AD69" s="151"/>
      <c r="AE69" s="151" t="s">
        <v>149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>
        <v>34</v>
      </c>
      <c r="B70" s="159" t="s">
        <v>183</v>
      </c>
      <c r="C70" s="190" t="s">
        <v>184</v>
      </c>
      <c r="D70" s="161" t="s">
        <v>146</v>
      </c>
      <c r="E70" s="166">
        <v>6.6020000000000003</v>
      </c>
      <c r="F70" s="169"/>
      <c r="G70" s="170">
        <f>ROUND(E70*F70,2)</f>
        <v>0</v>
      </c>
      <c r="H70" s="170"/>
      <c r="I70" s="170">
        <f>ROUND(E70*H70,2)</f>
        <v>0</v>
      </c>
      <c r="J70" s="170"/>
      <c r="K70" s="170">
        <f>ROUND(E70*J70,2)</f>
        <v>0</v>
      </c>
      <c r="L70" s="170">
        <v>21</v>
      </c>
      <c r="M70" s="170">
        <f>G70*(1+L70/100)</f>
        <v>0</v>
      </c>
      <c r="N70" s="161">
        <v>0</v>
      </c>
      <c r="O70" s="161">
        <f>ROUND(E70*N70,5)</f>
        <v>0</v>
      </c>
      <c r="P70" s="161">
        <v>0</v>
      </c>
      <c r="Q70" s="161">
        <f>ROUND(E70*P70,5)</f>
        <v>0</v>
      </c>
      <c r="R70" s="161"/>
      <c r="S70" s="161"/>
      <c r="T70" s="162">
        <v>0</v>
      </c>
      <c r="U70" s="161">
        <f>ROUND(E70*T70,2)</f>
        <v>0</v>
      </c>
      <c r="V70" s="151"/>
      <c r="X70" s="151"/>
      <c r="Y70" s="151"/>
      <c r="Z70" s="151"/>
      <c r="AA70" s="151"/>
      <c r="AB70" s="151"/>
      <c r="AC70" s="151"/>
      <c r="AD70" s="151"/>
      <c r="AE70" s="151" t="s">
        <v>103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153" t="s">
        <v>98</v>
      </c>
      <c r="B71" s="160" t="s">
        <v>71</v>
      </c>
      <c r="C71" s="192" t="s">
        <v>26</v>
      </c>
      <c r="D71" s="164"/>
      <c r="E71" s="168"/>
      <c r="F71" s="171"/>
      <c r="G71" s="171">
        <f>SUMIF(AE72:AE76,"&lt;&gt;NOR",G72:G76)</f>
        <v>0</v>
      </c>
      <c r="H71" s="171"/>
      <c r="I71" s="171">
        <f>SUM(I72:I76)</f>
        <v>0</v>
      </c>
      <c r="J71" s="171"/>
      <c r="K71" s="171">
        <f>SUM(K72:K76)</f>
        <v>0</v>
      </c>
      <c r="L71" s="171"/>
      <c r="M71" s="171">
        <f>SUM(M72:M76)</f>
        <v>0</v>
      </c>
      <c r="N71" s="164"/>
      <c r="O71" s="164">
        <f>SUM(O72:O76)</f>
        <v>0</v>
      </c>
      <c r="P71" s="164"/>
      <c r="Q71" s="164">
        <f>SUM(Q72:Q76)</f>
        <v>0</v>
      </c>
      <c r="R71" s="164"/>
      <c r="S71" s="164"/>
      <c r="T71" s="165"/>
      <c r="U71" s="164">
        <f>SUM(U72:U76)</f>
        <v>0</v>
      </c>
      <c r="AE71" t="s">
        <v>99</v>
      </c>
    </row>
    <row r="72" spans="1:60" outlineLevel="1" x14ac:dyDescent="0.2">
      <c r="A72" s="152">
        <v>35</v>
      </c>
      <c r="B72" s="159" t="s">
        <v>185</v>
      </c>
      <c r="C72" s="190" t="s">
        <v>186</v>
      </c>
      <c r="D72" s="161" t="s">
        <v>187</v>
      </c>
      <c r="E72" s="166">
        <v>1</v>
      </c>
      <c r="F72" s="169"/>
      <c r="G72" s="170">
        <f>ROUND(E72*F72,2)</f>
        <v>0</v>
      </c>
      <c r="H72" s="170"/>
      <c r="I72" s="170">
        <f>ROUND(E72*H72,2)</f>
        <v>0</v>
      </c>
      <c r="J72" s="170"/>
      <c r="K72" s="170">
        <f>ROUND(E72*J72,2)</f>
        <v>0</v>
      </c>
      <c r="L72" s="170">
        <v>21</v>
      </c>
      <c r="M72" s="170">
        <f>G72*(1+L72/100)</f>
        <v>0</v>
      </c>
      <c r="N72" s="161">
        <v>0</v>
      </c>
      <c r="O72" s="161">
        <f>ROUND(E72*N72,5)</f>
        <v>0</v>
      </c>
      <c r="P72" s="161">
        <v>0</v>
      </c>
      <c r="Q72" s="161">
        <f>ROUND(E72*P72,5)</f>
        <v>0</v>
      </c>
      <c r="R72" s="161"/>
      <c r="S72" s="161"/>
      <c r="T72" s="162">
        <v>0</v>
      </c>
      <c r="U72" s="161">
        <f>ROUND(E72*T72,2)</f>
        <v>0</v>
      </c>
      <c r="V72" s="151"/>
      <c r="X72" s="151"/>
      <c r="Y72" s="151"/>
      <c r="Z72" s="151"/>
      <c r="AA72" s="151"/>
      <c r="AB72" s="151"/>
      <c r="AC72" s="151"/>
      <c r="AD72" s="151"/>
      <c r="AE72" s="151" t="s">
        <v>103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36</v>
      </c>
      <c r="B73" s="159" t="s">
        <v>188</v>
      </c>
      <c r="C73" s="190" t="s">
        <v>189</v>
      </c>
      <c r="D73" s="161" t="s">
        <v>187</v>
      </c>
      <c r="E73" s="166">
        <v>1</v>
      </c>
      <c r="F73" s="169"/>
      <c r="G73" s="170">
        <f>ROUND(E73*F73,2)</f>
        <v>0</v>
      </c>
      <c r="H73" s="170"/>
      <c r="I73" s="170">
        <f>ROUND(E73*H73,2)</f>
        <v>0</v>
      </c>
      <c r="J73" s="170"/>
      <c r="K73" s="170">
        <f>ROUND(E73*J73,2)</f>
        <v>0</v>
      </c>
      <c r="L73" s="170">
        <v>21</v>
      </c>
      <c r="M73" s="170">
        <f>G73*(1+L73/100)</f>
        <v>0</v>
      </c>
      <c r="N73" s="161">
        <v>0</v>
      </c>
      <c r="O73" s="161">
        <f>ROUND(E73*N73,5)</f>
        <v>0</v>
      </c>
      <c r="P73" s="161">
        <v>0</v>
      </c>
      <c r="Q73" s="161">
        <f>ROUND(E73*P73,5)</f>
        <v>0</v>
      </c>
      <c r="R73" s="161"/>
      <c r="S73" s="161"/>
      <c r="T73" s="162">
        <v>0</v>
      </c>
      <c r="U73" s="161">
        <f>ROUND(E73*T73,2)</f>
        <v>0</v>
      </c>
      <c r="V73" s="151"/>
      <c r="X73" s="151"/>
      <c r="Y73" s="151"/>
      <c r="Z73" s="151"/>
      <c r="AA73" s="151"/>
      <c r="AB73" s="151"/>
      <c r="AC73" s="151"/>
      <c r="AD73" s="151"/>
      <c r="AE73" s="151" t="s">
        <v>103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37</v>
      </c>
      <c r="B74" s="159" t="s">
        <v>190</v>
      </c>
      <c r="C74" s="190" t="s">
        <v>191</v>
      </c>
      <c r="D74" s="161" t="s">
        <v>187</v>
      </c>
      <c r="E74" s="166">
        <v>1</v>
      </c>
      <c r="F74" s="169"/>
      <c r="G74" s="170">
        <f>ROUND(E74*F74,2)</f>
        <v>0</v>
      </c>
      <c r="H74" s="170"/>
      <c r="I74" s="170">
        <f>ROUND(E74*H74,2)</f>
        <v>0</v>
      </c>
      <c r="J74" s="170"/>
      <c r="K74" s="170">
        <f>ROUND(E74*J74,2)</f>
        <v>0</v>
      </c>
      <c r="L74" s="170">
        <v>21</v>
      </c>
      <c r="M74" s="170">
        <f>G74*(1+L74/100)</f>
        <v>0</v>
      </c>
      <c r="N74" s="161">
        <v>0</v>
      </c>
      <c r="O74" s="161">
        <f>ROUND(E74*N74,5)</f>
        <v>0</v>
      </c>
      <c r="P74" s="161">
        <v>0</v>
      </c>
      <c r="Q74" s="161">
        <f>ROUND(E74*P74,5)</f>
        <v>0</v>
      </c>
      <c r="R74" s="161"/>
      <c r="S74" s="161"/>
      <c r="T74" s="162">
        <v>0</v>
      </c>
      <c r="U74" s="161">
        <f>ROUND(E74*T74,2)</f>
        <v>0</v>
      </c>
      <c r="V74" s="151"/>
      <c r="X74" s="151"/>
      <c r="Y74" s="151"/>
      <c r="Z74" s="151"/>
      <c r="AA74" s="151"/>
      <c r="AB74" s="151"/>
      <c r="AC74" s="151"/>
      <c r="AD74" s="151"/>
      <c r="AE74" s="151" t="s">
        <v>103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>
        <v>38</v>
      </c>
      <c r="B75" s="159" t="s">
        <v>192</v>
      </c>
      <c r="C75" s="190" t="s">
        <v>193</v>
      </c>
      <c r="D75" s="161" t="s">
        <v>187</v>
      </c>
      <c r="E75" s="166">
        <v>1</v>
      </c>
      <c r="F75" s="169"/>
      <c r="G75" s="170">
        <f>ROUND(E75*F75,2)</f>
        <v>0</v>
      </c>
      <c r="H75" s="170"/>
      <c r="I75" s="170">
        <f>ROUND(E75*H75,2)</f>
        <v>0</v>
      </c>
      <c r="J75" s="170"/>
      <c r="K75" s="170">
        <f>ROUND(E75*J75,2)</f>
        <v>0</v>
      </c>
      <c r="L75" s="170">
        <v>21</v>
      </c>
      <c r="M75" s="170">
        <f>G75*(1+L75/100)</f>
        <v>0</v>
      </c>
      <c r="N75" s="161">
        <v>0</v>
      </c>
      <c r="O75" s="161">
        <f>ROUND(E75*N75,5)</f>
        <v>0</v>
      </c>
      <c r="P75" s="161">
        <v>0</v>
      </c>
      <c r="Q75" s="161">
        <f>ROUND(E75*P75,5)</f>
        <v>0</v>
      </c>
      <c r="R75" s="161"/>
      <c r="S75" s="161"/>
      <c r="T75" s="162">
        <v>0</v>
      </c>
      <c r="U75" s="161">
        <f>ROUND(E75*T75,2)</f>
        <v>0</v>
      </c>
      <c r="V75" s="151"/>
      <c r="X75" s="151"/>
      <c r="Y75" s="151"/>
      <c r="Z75" s="151"/>
      <c r="AA75" s="151"/>
      <c r="AB75" s="151"/>
      <c r="AC75" s="151"/>
      <c r="AD75" s="151"/>
      <c r="AE75" s="151" t="s">
        <v>103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9">
        <v>39</v>
      </c>
      <c r="B76" s="180" t="s">
        <v>192</v>
      </c>
      <c r="C76" s="193" t="s">
        <v>194</v>
      </c>
      <c r="D76" s="181" t="s">
        <v>187</v>
      </c>
      <c r="E76" s="182">
        <v>1</v>
      </c>
      <c r="F76" s="183"/>
      <c r="G76" s="184">
        <f>ROUND(E76*F76,2)</f>
        <v>0</v>
      </c>
      <c r="H76" s="184"/>
      <c r="I76" s="184">
        <f>ROUND(E76*H76,2)</f>
        <v>0</v>
      </c>
      <c r="J76" s="184"/>
      <c r="K76" s="184">
        <f>ROUND(E76*J76,2)</f>
        <v>0</v>
      </c>
      <c r="L76" s="184">
        <v>21</v>
      </c>
      <c r="M76" s="184">
        <f>G76*(1+L76/100)</f>
        <v>0</v>
      </c>
      <c r="N76" s="181">
        <v>0</v>
      </c>
      <c r="O76" s="181">
        <f>ROUND(E76*N76,5)</f>
        <v>0</v>
      </c>
      <c r="P76" s="181">
        <v>0</v>
      </c>
      <c r="Q76" s="181">
        <f>ROUND(E76*P76,5)</f>
        <v>0</v>
      </c>
      <c r="R76" s="181"/>
      <c r="S76" s="181"/>
      <c r="T76" s="185">
        <v>0</v>
      </c>
      <c r="U76" s="181">
        <f>ROUND(E76*T76,2)</f>
        <v>0</v>
      </c>
      <c r="V76" s="151"/>
      <c r="X76" s="151"/>
      <c r="Y76" s="151"/>
      <c r="Z76" s="151"/>
      <c r="AA76" s="151"/>
      <c r="AB76" s="151"/>
      <c r="AC76" s="151"/>
      <c r="AD76" s="151"/>
      <c r="AE76" s="151" t="s">
        <v>103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6"/>
      <c r="B77" s="7" t="s">
        <v>195</v>
      </c>
      <c r="C77" s="194" t="s">
        <v>195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v>15</v>
      </c>
      <c r="AD77">
        <v>21</v>
      </c>
    </row>
    <row r="78" spans="1:60" x14ac:dyDescent="0.2">
      <c r="A78" s="186"/>
      <c r="B78" s="187" t="s">
        <v>28</v>
      </c>
      <c r="C78" s="195" t="s">
        <v>195</v>
      </c>
      <c r="D78" s="188"/>
      <c r="E78" s="188"/>
      <c r="F78" s="188"/>
      <c r="G78" s="189">
        <f>G8+G28+G30+G33+G36+G40+G59+G68+G71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f>SUMIF(L7:L76,AC77,G7:G76)</f>
        <v>0</v>
      </c>
      <c r="AD78">
        <f>SUMIF(L7:L76,AD77,G7:G76)</f>
        <v>0</v>
      </c>
      <c r="AE78" t="s">
        <v>196</v>
      </c>
    </row>
    <row r="79" spans="1:60" x14ac:dyDescent="0.2">
      <c r="A79" s="6"/>
      <c r="B79" s="7" t="s">
        <v>195</v>
      </c>
      <c r="C79" s="194" t="s">
        <v>195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6"/>
      <c r="B80" s="7" t="s">
        <v>195</v>
      </c>
      <c r="C80" s="194" t="s">
        <v>195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4" t="s">
        <v>197</v>
      </c>
      <c r="B81" s="254"/>
      <c r="C81" s="255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6"/>
      <c r="B82" s="257"/>
      <c r="C82" s="258"/>
      <c r="D82" s="257"/>
      <c r="E82" s="257"/>
      <c r="F82" s="257"/>
      <c r="G82" s="259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E82" t="s">
        <v>198</v>
      </c>
    </row>
    <row r="83" spans="1:31" x14ac:dyDescent="0.2">
      <c r="A83" s="260"/>
      <c r="B83" s="261"/>
      <c r="C83" s="262"/>
      <c r="D83" s="261"/>
      <c r="E83" s="261"/>
      <c r="F83" s="261"/>
      <c r="G83" s="263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60"/>
      <c r="B84" s="261"/>
      <c r="C84" s="262"/>
      <c r="D84" s="261"/>
      <c r="E84" s="261"/>
      <c r="F84" s="261"/>
      <c r="G84" s="263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60"/>
      <c r="B85" s="261"/>
      <c r="C85" s="262"/>
      <c r="D85" s="261"/>
      <c r="E85" s="261"/>
      <c r="F85" s="261"/>
      <c r="G85" s="263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64"/>
      <c r="B86" s="265"/>
      <c r="C86" s="266"/>
      <c r="D86" s="265"/>
      <c r="E86" s="265"/>
      <c r="F86" s="265"/>
      <c r="G86" s="267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6"/>
      <c r="B87" s="7" t="s">
        <v>195</v>
      </c>
      <c r="C87" s="194" t="s">
        <v>195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C88" s="196"/>
      <c r="AE88" t="s">
        <v>199</v>
      </c>
    </row>
  </sheetData>
  <sheetProtection algorithmName="SHA-512" hashValue="yETtSaw7PnNgz66e7FxB5/vi/IlQ92CqchNfP8ejk66XszuOBIGZOzmuxyLXMMw9QDffgieAEh4gzjffF38Thw==" saltValue="9NvoTQuJv+D5Ur5rqzdJqg==" spinCount="100000" sheet="1" objects="1" scenarios="1"/>
  <mergeCells count="9">
    <mergeCell ref="C48:G48"/>
    <mergeCell ref="A81:C81"/>
    <mergeCell ref="A82:G86"/>
    <mergeCell ref="A1:G1"/>
    <mergeCell ref="C2:G2"/>
    <mergeCell ref="C3:G3"/>
    <mergeCell ref="C4:G4"/>
    <mergeCell ref="C10:G10"/>
    <mergeCell ref="C13:G13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Marenczoková Radomíra Ing., Dis.</cp:lastModifiedBy>
  <cp:lastPrinted>2014-02-28T09:52:57Z</cp:lastPrinted>
  <dcterms:created xsi:type="dcterms:W3CDTF">2009-04-08T07:15:50Z</dcterms:created>
  <dcterms:modified xsi:type="dcterms:W3CDTF">2023-02-22T15:28:47Z</dcterms:modified>
</cp:coreProperties>
</file>