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3\homes1\w0133gru\Plocha\"/>
    </mc:Choice>
  </mc:AlternateContent>
  <bookViews>
    <workbookView xWindow="0" yWindow="0" windowWidth="28800" windowHeight="11775"/>
  </bookViews>
  <sheets>
    <sheet name="Rekapitulace stavby" sheetId="1" r:id="rId1"/>
    <sheet name="SO 01-1 - Stavební část II" sheetId="2" r:id="rId2"/>
  </sheets>
  <definedNames>
    <definedName name="_xlnm._FilterDatabase" localSheetId="1" hidden="1">'SO 01-1 - Stavební část II'!$C$129:$K$250</definedName>
    <definedName name="_xlnm.Print_Titles" localSheetId="0">'Rekapitulace stavby'!$92:$92</definedName>
    <definedName name="_xlnm.Print_Titles" localSheetId="1">'SO 01-1 - Stavební část II'!$129:$129</definedName>
    <definedName name="_xlnm.Print_Area" localSheetId="0">'Rekapitulace stavby'!$D$4:$AO$76,'Rekapitulace stavby'!$C$82:$AQ$96</definedName>
    <definedName name="_xlnm.Print_Area" localSheetId="1">'SO 01-1 - Stavební část II'!$C$4:$J$76,'SO 01-1 - Stavební část II'!$C$82:$J$111,'SO 01-1 - Stavební část II'!$C$117:$K$250</definedName>
  </definedNames>
  <calcPr calcId="162913"/>
</workbook>
</file>

<file path=xl/calcChain.xml><?xml version="1.0" encoding="utf-8"?>
<calcChain xmlns="http://schemas.openxmlformats.org/spreadsheetml/2006/main">
  <c r="J37" i="2" l="1"/>
  <c r="J36" i="2"/>
  <c r="AY95" i="1" s="1"/>
  <c r="J35" i="2"/>
  <c r="AX95" i="1" s="1"/>
  <c r="BI239" i="2"/>
  <c r="BH239" i="2"/>
  <c r="BG239" i="2"/>
  <c r="BF239" i="2"/>
  <c r="T239" i="2"/>
  <c r="R239" i="2"/>
  <c r="P239" i="2"/>
  <c r="BI235" i="2"/>
  <c r="BH235" i="2"/>
  <c r="BG235" i="2"/>
  <c r="BF235" i="2"/>
  <c r="T235" i="2"/>
  <c r="R235" i="2"/>
  <c r="P235" i="2"/>
  <c r="BI233" i="2"/>
  <c r="BH233" i="2"/>
  <c r="BG233" i="2"/>
  <c r="BF233" i="2"/>
  <c r="T233" i="2"/>
  <c r="T232" i="2"/>
  <c r="R233" i="2"/>
  <c r="R232" i="2"/>
  <c r="P233" i="2"/>
  <c r="P232" i="2" s="1"/>
  <c r="BI231" i="2"/>
  <c r="BH231" i="2"/>
  <c r="BG231" i="2"/>
  <c r="BF231" i="2"/>
  <c r="T231" i="2"/>
  <c r="T230" i="2" s="1"/>
  <c r="R231" i="2"/>
  <c r="R230" i="2"/>
  <c r="P231" i="2"/>
  <c r="P230" i="2"/>
  <c r="BI229" i="2"/>
  <c r="BH229" i="2"/>
  <c r="BG229" i="2"/>
  <c r="BF229" i="2"/>
  <c r="T229" i="2"/>
  <c r="R229" i="2"/>
  <c r="P229" i="2"/>
  <c r="BI228" i="2"/>
  <c r="BH228" i="2"/>
  <c r="BG228" i="2"/>
  <c r="BF228" i="2"/>
  <c r="T228" i="2"/>
  <c r="R228" i="2"/>
  <c r="P228" i="2"/>
  <c r="BI225" i="2"/>
  <c r="BH225" i="2"/>
  <c r="BG225" i="2"/>
  <c r="BF225" i="2"/>
  <c r="T225" i="2"/>
  <c r="R225" i="2"/>
  <c r="P225" i="2"/>
  <c r="BI222" i="2"/>
  <c r="BH222" i="2"/>
  <c r="BG222" i="2"/>
  <c r="BF222" i="2"/>
  <c r="T222" i="2"/>
  <c r="R222" i="2"/>
  <c r="P222" i="2"/>
  <c r="BI221" i="2"/>
  <c r="BH221" i="2"/>
  <c r="BG221" i="2"/>
  <c r="BF221" i="2"/>
  <c r="T221" i="2"/>
  <c r="R221" i="2"/>
  <c r="P221" i="2"/>
  <c r="BI220" i="2"/>
  <c r="BH220" i="2"/>
  <c r="BG220" i="2"/>
  <c r="BF220" i="2"/>
  <c r="T220" i="2"/>
  <c r="R220" i="2"/>
  <c r="P220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5" i="2"/>
  <c r="BH215" i="2"/>
  <c r="BG215" i="2"/>
  <c r="BF215" i="2"/>
  <c r="T215" i="2"/>
  <c r="R215" i="2"/>
  <c r="P215" i="2"/>
  <c r="BI214" i="2"/>
  <c r="BH214" i="2"/>
  <c r="BG214" i="2"/>
  <c r="BF214" i="2"/>
  <c r="T214" i="2"/>
  <c r="R214" i="2"/>
  <c r="P214" i="2"/>
  <c r="BI213" i="2"/>
  <c r="BH213" i="2"/>
  <c r="BG213" i="2"/>
  <c r="BF213" i="2"/>
  <c r="T213" i="2"/>
  <c r="R213" i="2"/>
  <c r="P213" i="2"/>
  <c r="BI212" i="2"/>
  <c r="BH212" i="2"/>
  <c r="BG212" i="2"/>
  <c r="BF212" i="2"/>
  <c r="T212" i="2"/>
  <c r="R212" i="2"/>
  <c r="P212" i="2"/>
  <c r="BI211" i="2"/>
  <c r="BH211" i="2"/>
  <c r="BG211" i="2"/>
  <c r="BF211" i="2"/>
  <c r="T211" i="2"/>
  <c r="R211" i="2"/>
  <c r="P211" i="2"/>
  <c r="BI210" i="2"/>
  <c r="BH210" i="2"/>
  <c r="BG210" i="2"/>
  <c r="BF210" i="2"/>
  <c r="T210" i="2"/>
  <c r="R210" i="2"/>
  <c r="P210" i="2"/>
  <c r="BI209" i="2"/>
  <c r="BH209" i="2"/>
  <c r="BG209" i="2"/>
  <c r="BF209" i="2"/>
  <c r="T209" i="2"/>
  <c r="R209" i="2"/>
  <c r="P209" i="2"/>
  <c r="BI208" i="2"/>
  <c r="BH208" i="2"/>
  <c r="BG208" i="2"/>
  <c r="BF208" i="2"/>
  <c r="T208" i="2"/>
  <c r="R208" i="2"/>
  <c r="P208" i="2"/>
  <c r="BI207" i="2"/>
  <c r="BH207" i="2"/>
  <c r="BG207" i="2"/>
  <c r="BF207" i="2"/>
  <c r="T207" i="2"/>
  <c r="R207" i="2"/>
  <c r="P207" i="2"/>
  <c r="BI206" i="2"/>
  <c r="BH206" i="2"/>
  <c r="BG206" i="2"/>
  <c r="BF206" i="2"/>
  <c r="T206" i="2"/>
  <c r="R206" i="2"/>
  <c r="P206" i="2"/>
  <c r="BI205" i="2"/>
  <c r="BH205" i="2"/>
  <c r="BG205" i="2"/>
  <c r="BF205" i="2"/>
  <c r="T205" i="2"/>
  <c r="R205" i="2"/>
  <c r="P205" i="2"/>
  <c r="BI204" i="2"/>
  <c r="BH204" i="2"/>
  <c r="BG204" i="2"/>
  <c r="BF204" i="2"/>
  <c r="T204" i="2"/>
  <c r="R204" i="2"/>
  <c r="P204" i="2"/>
  <c r="BI203" i="2"/>
  <c r="BH203" i="2"/>
  <c r="BG203" i="2"/>
  <c r="BF203" i="2"/>
  <c r="T203" i="2"/>
  <c r="R203" i="2"/>
  <c r="P203" i="2"/>
  <c r="BI202" i="2"/>
  <c r="BH202" i="2"/>
  <c r="BG202" i="2"/>
  <c r="BF202" i="2"/>
  <c r="T202" i="2"/>
  <c r="R202" i="2"/>
  <c r="P202" i="2"/>
  <c r="BI201" i="2"/>
  <c r="BH201" i="2"/>
  <c r="BG201" i="2"/>
  <c r="BF201" i="2"/>
  <c r="T201" i="2"/>
  <c r="R201" i="2"/>
  <c r="P201" i="2"/>
  <c r="BI200" i="2"/>
  <c r="BH200" i="2"/>
  <c r="BG200" i="2"/>
  <c r="BF200" i="2"/>
  <c r="T200" i="2"/>
  <c r="R200" i="2"/>
  <c r="P200" i="2"/>
  <c r="BI199" i="2"/>
  <c r="BH199" i="2"/>
  <c r="BG199" i="2"/>
  <c r="BF199" i="2"/>
  <c r="T199" i="2"/>
  <c r="R199" i="2"/>
  <c r="P199" i="2"/>
  <c r="BI198" i="2"/>
  <c r="BH198" i="2"/>
  <c r="BG198" i="2"/>
  <c r="BF198" i="2"/>
  <c r="T198" i="2"/>
  <c r="R198" i="2"/>
  <c r="P198" i="2"/>
  <c r="BI197" i="2"/>
  <c r="BH197" i="2"/>
  <c r="BG197" i="2"/>
  <c r="BF197" i="2"/>
  <c r="T197" i="2"/>
  <c r="R197" i="2"/>
  <c r="P197" i="2"/>
  <c r="BI196" i="2"/>
  <c r="BH196" i="2"/>
  <c r="BG196" i="2"/>
  <c r="BF196" i="2"/>
  <c r="T196" i="2"/>
  <c r="R196" i="2"/>
  <c r="P196" i="2"/>
  <c r="BI195" i="2"/>
  <c r="BH195" i="2"/>
  <c r="BG195" i="2"/>
  <c r="BF195" i="2"/>
  <c r="T195" i="2"/>
  <c r="R195" i="2"/>
  <c r="P195" i="2"/>
  <c r="BI193" i="2"/>
  <c r="BH193" i="2"/>
  <c r="BG193" i="2"/>
  <c r="BF193" i="2"/>
  <c r="T193" i="2"/>
  <c r="R193" i="2"/>
  <c r="P193" i="2"/>
  <c r="BI190" i="2"/>
  <c r="BH190" i="2"/>
  <c r="BG190" i="2"/>
  <c r="BF190" i="2"/>
  <c r="T190" i="2"/>
  <c r="R190" i="2"/>
  <c r="P190" i="2"/>
  <c r="BI189" i="2"/>
  <c r="BH189" i="2"/>
  <c r="BG189" i="2"/>
  <c r="BF189" i="2"/>
  <c r="T189" i="2"/>
  <c r="R189" i="2"/>
  <c r="P189" i="2"/>
  <c r="BI187" i="2"/>
  <c r="BH187" i="2"/>
  <c r="BG187" i="2"/>
  <c r="BF187" i="2"/>
  <c r="T187" i="2"/>
  <c r="R187" i="2"/>
  <c r="P187" i="2"/>
  <c r="BI186" i="2"/>
  <c r="BH186" i="2"/>
  <c r="BG186" i="2"/>
  <c r="BF186" i="2"/>
  <c r="T186" i="2"/>
  <c r="R186" i="2"/>
  <c r="P186" i="2"/>
  <c r="BI185" i="2"/>
  <c r="BH185" i="2"/>
  <c r="BG185" i="2"/>
  <c r="BF185" i="2"/>
  <c r="T185" i="2"/>
  <c r="R185" i="2"/>
  <c r="P185" i="2"/>
  <c r="BI184" i="2"/>
  <c r="BH184" i="2"/>
  <c r="BG184" i="2"/>
  <c r="BF184" i="2"/>
  <c r="T184" i="2"/>
  <c r="R184" i="2"/>
  <c r="P184" i="2"/>
  <c r="BI183" i="2"/>
  <c r="BH183" i="2"/>
  <c r="BG183" i="2"/>
  <c r="BF183" i="2"/>
  <c r="T183" i="2"/>
  <c r="R183" i="2"/>
  <c r="P183" i="2"/>
  <c r="BI182" i="2"/>
  <c r="BH182" i="2"/>
  <c r="BG182" i="2"/>
  <c r="BF182" i="2"/>
  <c r="T182" i="2"/>
  <c r="R182" i="2"/>
  <c r="P182" i="2"/>
  <c r="BI179" i="2"/>
  <c r="BH179" i="2"/>
  <c r="BG179" i="2"/>
  <c r="BF179" i="2"/>
  <c r="T179" i="2"/>
  <c r="R179" i="2"/>
  <c r="P179" i="2"/>
  <c r="BI178" i="2"/>
  <c r="BH178" i="2"/>
  <c r="BG178" i="2"/>
  <c r="BF178" i="2"/>
  <c r="T178" i="2"/>
  <c r="R178" i="2"/>
  <c r="P178" i="2"/>
  <c r="BI173" i="2"/>
  <c r="BH173" i="2"/>
  <c r="BG173" i="2"/>
  <c r="BF173" i="2"/>
  <c r="T173" i="2"/>
  <c r="R173" i="2"/>
  <c r="P173" i="2"/>
  <c r="BI171" i="2"/>
  <c r="BH171" i="2"/>
  <c r="BG171" i="2"/>
  <c r="BF171" i="2"/>
  <c r="T171" i="2"/>
  <c r="R171" i="2"/>
  <c r="P171" i="2"/>
  <c r="BI168" i="2"/>
  <c r="BH168" i="2"/>
  <c r="BG168" i="2"/>
  <c r="BF168" i="2"/>
  <c r="T168" i="2"/>
  <c r="R168" i="2"/>
  <c r="P168" i="2"/>
  <c r="BI165" i="2"/>
  <c r="BH165" i="2"/>
  <c r="BG165" i="2"/>
  <c r="BF165" i="2"/>
  <c r="T165" i="2"/>
  <c r="R165" i="2"/>
  <c r="P165" i="2"/>
  <c r="BI164" i="2"/>
  <c r="BH164" i="2"/>
  <c r="BG164" i="2"/>
  <c r="BF164" i="2"/>
  <c r="T164" i="2"/>
  <c r="R164" i="2"/>
  <c r="P164" i="2"/>
  <c r="BI163" i="2"/>
  <c r="BH163" i="2"/>
  <c r="BG163" i="2"/>
  <c r="BF163" i="2"/>
  <c r="T163" i="2"/>
  <c r="R163" i="2"/>
  <c r="P163" i="2"/>
  <c r="BI162" i="2"/>
  <c r="BH162" i="2"/>
  <c r="BG162" i="2"/>
  <c r="BF162" i="2"/>
  <c r="T162" i="2"/>
  <c r="R162" i="2"/>
  <c r="P162" i="2"/>
  <c r="BI161" i="2"/>
  <c r="BH161" i="2"/>
  <c r="BG161" i="2"/>
  <c r="BF161" i="2"/>
  <c r="T161" i="2"/>
  <c r="R161" i="2"/>
  <c r="P161" i="2"/>
  <c r="BI159" i="2"/>
  <c r="BH159" i="2"/>
  <c r="BG159" i="2"/>
  <c r="BF159" i="2"/>
  <c r="T159" i="2"/>
  <c r="T158" i="2" s="1"/>
  <c r="R159" i="2"/>
  <c r="R158" i="2" s="1"/>
  <c r="P159" i="2"/>
  <c r="P158" i="2" s="1"/>
  <c r="BI157" i="2"/>
  <c r="BH157" i="2"/>
  <c r="BG157" i="2"/>
  <c r="BF157" i="2"/>
  <c r="T157" i="2"/>
  <c r="R157" i="2"/>
  <c r="P157" i="2"/>
  <c r="BI156" i="2"/>
  <c r="BH156" i="2"/>
  <c r="BG156" i="2"/>
  <c r="BF156" i="2"/>
  <c r="T156" i="2"/>
  <c r="R156" i="2"/>
  <c r="P156" i="2"/>
  <c r="BI155" i="2"/>
  <c r="BH155" i="2"/>
  <c r="BG155" i="2"/>
  <c r="BF155" i="2"/>
  <c r="T155" i="2"/>
  <c r="R155" i="2"/>
  <c r="P155" i="2"/>
  <c r="BI154" i="2"/>
  <c r="BH154" i="2"/>
  <c r="BG154" i="2"/>
  <c r="BF154" i="2"/>
  <c r="T154" i="2"/>
  <c r="R154" i="2"/>
  <c r="P154" i="2"/>
  <c r="BI153" i="2"/>
  <c r="BH153" i="2"/>
  <c r="BG153" i="2"/>
  <c r="BF153" i="2"/>
  <c r="T153" i="2"/>
  <c r="R153" i="2"/>
  <c r="P153" i="2"/>
  <c r="BI152" i="2"/>
  <c r="BH152" i="2"/>
  <c r="BG152" i="2"/>
  <c r="BF152" i="2"/>
  <c r="T152" i="2"/>
  <c r="R152" i="2"/>
  <c r="P152" i="2"/>
  <c r="BI151" i="2"/>
  <c r="BH151" i="2"/>
  <c r="BG151" i="2"/>
  <c r="BF151" i="2"/>
  <c r="T151" i="2"/>
  <c r="R151" i="2"/>
  <c r="P151" i="2"/>
  <c r="BI148" i="2"/>
  <c r="BH148" i="2"/>
  <c r="BG148" i="2"/>
  <c r="BF148" i="2"/>
  <c r="T148" i="2"/>
  <c r="R148" i="2"/>
  <c r="P148" i="2"/>
  <c r="BI147" i="2"/>
  <c r="BH147" i="2"/>
  <c r="BG147" i="2"/>
  <c r="BF147" i="2"/>
  <c r="T147" i="2"/>
  <c r="R147" i="2"/>
  <c r="P147" i="2"/>
  <c r="BI145" i="2"/>
  <c r="BH145" i="2"/>
  <c r="BG145" i="2"/>
  <c r="BF145" i="2"/>
  <c r="T145" i="2"/>
  <c r="R145" i="2"/>
  <c r="P145" i="2"/>
  <c r="BI143" i="2"/>
  <c r="BH143" i="2"/>
  <c r="BG143" i="2"/>
  <c r="BF143" i="2"/>
  <c r="T143" i="2"/>
  <c r="R143" i="2"/>
  <c r="P143" i="2"/>
  <c r="BI139" i="2"/>
  <c r="BH139" i="2"/>
  <c r="BG139" i="2"/>
  <c r="BF139" i="2"/>
  <c r="T139" i="2"/>
  <c r="R139" i="2"/>
  <c r="P139" i="2"/>
  <c r="BI138" i="2"/>
  <c r="BH138" i="2"/>
  <c r="BG138" i="2"/>
  <c r="BF138" i="2"/>
  <c r="T138" i="2"/>
  <c r="R138" i="2"/>
  <c r="P138" i="2"/>
  <c r="BI135" i="2"/>
  <c r="BH135" i="2"/>
  <c r="BG135" i="2"/>
  <c r="BF135" i="2"/>
  <c r="T135" i="2"/>
  <c r="R135" i="2"/>
  <c r="P135" i="2"/>
  <c r="BI134" i="2"/>
  <c r="BH134" i="2"/>
  <c r="BG134" i="2"/>
  <c r="BF134" i="2"/>
  <c r="T134" i="2"/>
  <c r="R134" i="2"/>
  <c r="P134" i="2"/>
  <c r="BI133" i="2"/>
  <c r="BH133" i="2"/>
  <c r="BG133" i="2"/>
  <c r="BF133" i="2"/>
  <c r="T133" i="2"/>
  <c r="R133" i="2"/>
  <c r="P133" i="2"/>
  <c r="J127" i="2"/>
  <c r="J126" i="2"/>
  <c r="F126" i="2"/>
  <c r="F124" i="2"/>
  <c r="E122" i="2"/>
  <c r="J92" i="2"/>
  <c r="J91" i="2"/>
  <c r="F91" i="2"/>
  <c r="F89" i="2"/>
  <c r="E87" i="2"/>
  <c r="J18" i="2"/>
  <c r="E18" i="2"/>
  <c r="F127" i="2"/>
  <c r="J17" i="2"/>
  <c r="J12" i="2"/>
  <c r="J124" i="2" s="1"/>
  <c r="E7" i="2"/>
  <c r="E120" i="2" s="1"/>
  <c r="L90" i="1"/>
  <c r="AM90" i="1"/>
  <c r="AM89" i="1"/>
  <c r="L89" i="1"/>
  <c r="AM87" i="1"/>
  <c r="L87" i="1"/>
  <c r="L85" i="1"/>
  <c r="L84" i="1"/>
  <c r="J222" i="2"/>
  <c r="BK219" i="2"/>
  <c r="BK215" i="2"/>
  <c r="BK213" i="2"/>
  <c r="J212" i="2"/>
  <c r="BK210" i="2"/>
  <c r="J210" i="2"/>
  <c r="J208" i="2"/>
  <c r="J205" i="2"/>
  <c r="J203" i="2"/>
  <c r="J239" i="2"/>
  <c r="BK235" i="2"/>
  <c r="BK231" i="2"/>
  <c r="BK228" i="2"/>
  <c r="BK222" i="2"/>
  <c r="J220" i="2"/>
  <c r="BK217" i="2"/>
  <c r="BK214" i="2"/>
  <c r="BK212" i="2"/>
  <c r="BK209" i="2"/>
  <c r="J206" i="2"/>
  <c r="BK204" i="2"/>
  <c r="BK202" i="2"/>
  <c r="J201" i="2"/>
  <c r="J200" i="2"/>
  <c r="BK199" i="2"/>
  <c r="BK198" i="2"/>
  <c r="BK197" i="2"/>
  <c r="BK196" i="2"/>
  <c r="BK195" i="2"/>
  <c r="BK193" i="2"/>
  <c r="BK190" i="2"/>
  <c r="BK189" i="2"/>
  <c r="BK187" i="2"/>
  <c r="BK186" i="2"/>
  <c r="BK185" i="2"/>
  <c r="BK184" i="2"/>
  <c r="BK183" i="2"/>
  <c r="BK182" i="2"/>
  <c r="J179" i="2"/>
  <c r="J178" i="2"/>
  <c r="J173" i="2"/>
  <c r="BK171" i="2"/>
  <c r="BK168" i="2"/>
  <c r="BK165" i="2"/>
  <c r="J164" i="2"/>
  <c r="BK163" i="2"/>
  <c r="BK162" i="2"/>
  <c r="BK161" i="2"/>
  <c r="BK159" i="2"/>
  <c r="BK157" i="2"/>
  <c r="BK156" i="2"/>
  <c r="J155" i="2"/>
  <c r="J154" i="2"/>
  <c r="J153" i="2"/>
  <c r="BK152" i="2"/>
  <c r="BK151" i="2"/>
  <c r="BK148" i="2"/>
  <c r="BK147" i="2"/>
  <c r="J145" i="2"/>
  <c r="J143" i="2"/>
  <c r="J139" i="2"/>
  <c r="BK138" i="2"/>
  <c r="BK135" i="2"/>
  <c r="BK134" i="2"/>
  <c r="J133" i="2"/>
  <c r="AS94" i="1"/>
  <c r="BK239" i="2"/>
  <c r="J235" i="2"/>
  <c r="J233" i="2"/>
  <c r="J231" i="2"/>
  <c r="J229" i="2"/>
  <c r="J228" i="2"/>
  <c r="J225" i="2"/>
  <c r="BK221" i="2"/>
  <c r="BK220" i="2"/>
  <c r="J217" i="2"/>
  <c r="J214" i="2"/>
  <c r="J211" i="2"/>
  <c r="J209" i="2"/>
  <c r="J207" i="2"/>
  <c r="BK206" i="2"/>
  <c r="J204" i="2"/>
  <c r="J202" i="2"/>
  <c r="BK233" i="2"/>
  <c r="BK229" i="2"/>
  <c r="BK225" i="2"/>
  <c r="J221" i="2"/>
  <c r="J219" i="2"/>
  <c r="J215" i="2"/>
  <c r="J213" i="2"/>
  <c r="BK211" i="2"/>
  <c r="BK208" i="2"/>
  <c r="BK207" i="2"/>
  <c r="BK205" i="2"/>
  <c r="BK203" i="2"/>
  <c r="BK201" i="2"/>
  <c r="BK200" i="2"/>
  <c r="J199" i="2"/>
  <c r="J198" i="2"/>
  <c r="J197" i="2"/>
  <c r="J196" i="2"/>
  <c r="J195" i="2"/>
  <c r="J193" i="2"/>
  <c r="J190" i="2"/>
  <c r="J189" i="2"/>
  <c r="J187" i="2"/>
  <c r="J186" i="2"/>
  <c r="J185" i="2"/>
  <c r="J184" i="2"/>
  <c r="J183" i="2"/>
  <c r="J182" i="2"/>
  <c r="BK179" i="2"/>
  <c r="BK178" i="2"/>
  <c r="BK173" i="2"/>
  <c r="J171" i="2"/>
  <c r="J168" i="2"/>
  <c r="J165" i="2"/>
  <c r="BK164" i="2"/>
  <c r="J163" i="2"/>
  <c r="J162" i="2"/>
  <c r="J161" i="2"/>
  <c r="J159" i="2"/>
  <c r="J157" i="2"/>
  <c r="J156" i="2"/>
  <c r="BK155" i="2"/>
  <c r="BK154" i="2"/>
  <c r="BK153" i="2"/>
  <c r="J152" i="2"/>
  <c r="J151" i="2"/>
  <c r="J148" i="2"/>
  <c r="J147" i="2"/>
  <c r="BK145" i="2"/>
  <c r="BK143" i="2"/>
  <c r="BK139" i="2"/>
  <c r="J138" i="2"/>
  <c r="J135" i="2"/>
  <c r="J134" i="2"/>
  <c r="BK133" i="2"/>
  <c r="BK132" i="2" l="1"/>
  <c r="J132" i="2" s="1"/>
  <c r="J98" i="2" s="1"/>
  <c r="R132" i="2"/>
  <c r="BK160" i="2"/>
  <c r="J160" i="2"/>
  <c r="J100" i="2"/>
  <c r="P160" i="2"/>
  <c r="T160" i="2"/>
  <c r="P167" i="2"/>
  <c r="T167" i="2"/>
  <c r="R234" i="2"/>
  <c r="P132" i="2"/>
  <c r="T132" i="2"/>
  <c r="R160" i="2"/>
  <c r="BK167" i="2"/>
  <c r="J167" i="2"/>
  <c r="J101" i="2"/>
  <c r="R167" i="2"/>
  <c r="BK181" i="2"/>
  <c r="J181" i="2"/>
  <c r="J102" i="2"/>
  <c r="P181" i="2"/>
  <c r="R181" i="2"/>
  <c r="T181" i="2"/>
  <c r="BK188" i="2"/>
  <c r="J188" i="2" s="1"/>
  <c r="J103" i="2" s="1"/>
  <c r="P188" i="2"/>
  <c r="R188" i="2"/>
  <c r="T188" i="2"/>
  <c r="BK192" i="2"/>
  <c r="J192" i="2"/>
  <c r="J105" i="2"/>
  <c r="P192" i="2"/>
  <c r="P191" i="2"/>
  <c r="R192" i="2"/>
  <c r="R191" i="2" s="1"/>
  <c r="T192" i="2"/>
  <c r="T191" i="2"/>
  <c r="BK227" i="2"/>
  <c r="J227" i="2"/>
  <c r="J107" i="2"/>
  <c r="P227" i="2"/>
  <c r="R227" i="2"/>
  <c r="R226" i="2"/>
  <c r="T227" i="2"/>
  <c r="BK234" i="2"/>
  <c r="J234" i="2" s="1"/>
  <c r="J110" i="2" s="1"/>
  <c r="P234" i="2"/>
  <c r="T234" i="2"/>
  <c r="BK158" i="2"/>
  <c r="J158" i="2"/>
  <c r="J99" i="2"/>
  <c r="BK230" i="2"/>
  <c r="J230" i="2"/>
  <c r="J108" i="2"/>
  <c r="BK232" i="2"/>
  <c r="J232" i="2"/>
  <c r="J109" i="2" s="1"/>
  <c r="E85" i="2"/>
  <c r="J89" i="2"/>
  <c r="F92" i="2"/>
  <c r="BE133" i="2"/>
  <c r="BE134" i="2"/>
  <c r="BE135" i="2"/>
  <c r="BE138" i="2"/>
  <c r="BE139" i="2"/>
  <c r="BE143" i="2"/>
  <c r="BE145" i="2"/>
  <c r="BE147" i="2"/>
  <c r="BE148" i="2"/>
  <c r="BE151" i="2"/>
  <c r="BE152" i="2"/>
  <c r="BE153" i="2"/>
  <c r="BE154" i="2"/>
  <c r="BE155" i="2"/>
  <c r="BE156" i="2"/>
  <c r="BE157" i="2"/>
  <c r="BE159" i="2"/>
  <c r="BE161" i="2"/>
  <c r="BE162" i="2"/>
  <c r="BE163" i="2"/>
  <c r="BE164" i="2"/>
  <c r="BE165" i="2"/>
  <c r="BE168" i="2"/>
  <c r="BE171" i="2"/>
  <c r="BE173" i="2"/>
  <c r="BE178" i="2"/>
  <c r="BE179" i="2"/>
  <c r="BE182" i="2"/>
  <c r="BE183" i="2"/>
  <c r="BE184" i="2"/>
  <c r="BE185" i="2"/>
  <c r="BE186" i="2"/>
  <c r="BE187" i="2"/>
  <c r="BE189" i="2"/>
  <c r="BE190" i="2"/>
  <c r="BE193" i="2"/>
  <c r="BE195" i="2"/>
  <c r="BE196" i="2"/>
  <c r="BE197" i="2"/>
  <c r="BE198" i="2"/>
  <c r="BE199" i="2"/>
  <c r="BE200" i="2"/>
  <c r="BE201" i="2"/>
  <c r="BE202" i="2"/>
  <c r="BE203" i="2"/>
  <c r="BE206" i="2"/>
  <c r="BE208" i="2"/>
  <c r="BE210" i="2"/>
  <c r="BE213" i="2"/>
  <c r="BE214" i="2"/>
  <c r="BE217" i="2"/>
  <c r="BE221" i="2"/>
  <c r="BE222" i="2"/>
  <c r="BE233" i="2"/>
  <c r="BE204" i="2"/>
  <c r="BE205" i="2"/>
  <c r="BE207" i="2"/>
  <c r="BE209" i="2"/>
  <c r="BE211" i="2"/>
  <c r="BE212" i="2"/>
  <c r="BE215" i="2"/>
  <c r="BE219" i="2"/>
  <c r="BE220" i="2"/>
  <c r="BE225" i="2"/>
  <c r="BE228" i="2"/>
  <c r="BE229" i="2"/>
  <c r="BE231" i="2"/>
  <c r="BE235" i="2"/>
  <c r="BE239" i="2"/>
  <c r="F35" i="2"/>
  <c r="BB95" i="1" s="1"/>
  <c r="BB94" i="1" s="1"/>
  <c r="W31" i="1" s="1"/>
  <c r="F36" i="2"/>
  <c r="BC95" i="1" s="1"/>
  <c r="BC94" i="1" s="1"/>
  <c r="W32" i="1" s="1"/>
  <c r="F34" i="2"/>
  <c r="BA95" i="1" s="1"/>
  <c r="BA94" i="1" s="1"/>
  <c r="W30" i="1" s="1"/>
  <c r="J34" i="2"/>
  <c r="AW95" i="1" s="1"/>
  <c r="F37" i="2"/>
  <c r="BD95" i="1" s="1"/>
  <c r="BD94" i="1" s="1"/>
  <c r="W33" i="1" s="1"/>
  <c r="P131" i="2" l="1"/>
  <c r="R131" i="2"/>
  <c r="R130" i="2" s="1"/>
  <c r="T226" i="2"/>
  <c r="P226" i="2"/>
  <c r="T131" i="2"/>
  <c r="T130" i="2" s="1"/>
  <c r="BK131" i="2"/>
  <c r="J131" i="2" s="1"/>
  <c r="J97" i="2" s="1"/>
  <c r="BK191" i="2"/>
  <c r="J191" i="2"/>
  <c r="J104" i="2" s="1"/>
  <c r="BK226" i="2"/>
  <c r="J226" i="2" s="1"/>
  <c r="J106" i="2" s="1"/>
  <c r="AW94" i="1"/>
  <c r="AK30" i="1"/>
  <c r="AY94" i="1"/>
  <c r="J33" i="2"/>
  <c r="AV95" i="1" s="1"/>
  <c r="AT95" i="1" s="1"/>
  <c r="AX94" i="1"/>
  <c r="F33" i="2"/>
  <c r="AZ95" i="1" s="1"/>
  <c r="AZ94" i="1" s="1"/>
  <c r="W29" i="1" s="1"/>
  <c r="P130" i="2" l="1"/>
  <c r="AU95" i="1"/>
  <c r="BK130" i="2"/>
  <c r="J130" i="2"/>
  <c r="J96" i="2"/>
  <c r="AU94" i="1"/>
  <c r="AV94" i="1"/>
  <c r="AK29" i="1" s="1"/>
  <c r="J30" i="2" l="1"/>
  <c r="AG95" i="1"/>
  <c r="AG94" i="1"/>
  <c r="AK26" i="1"/>
  <c r="AT94" i="1"/>
  <c r="AN94" i="1"/>
  <c r="J39" i="2" l="1"/>
  <c r="AN95" i="1"/>
  <c r="AK35" i="1"/>
</calcChain>
</file>

<file path=xl/sharedStrings.xml><?xml version="1.0" encoding="utf-8"?>
<sst xmlns="http://schemas.openxmlformats.org/spreadsheetml/2006/main" count="1804" uniqueCount="469">
  <si>
    <t>Export Komplet</t>
  </si>
  <si>
    <t/>
  </si>
  <si>
    <t>2.0</t>
  </si>
  <si>
    <t>ZAMOK</t>
  </si>
  <si>
    <t>False</t>
  </si>
  <si>
    <t>{9879da95-4175-4c2e-9a27-fcaa9b49770c}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</si>
  <si>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</si>
  <si>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</si>
  <si>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</si>
  <si>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</si>
  <si>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</si>
  <si>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</si>
  <si>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</si>
  <si>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</si>
  <si>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P2109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</si>
  <si>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</si>
  <si>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</si>
  <si>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Oprava plotu u MŠ Adamusova 7, Ostrava-Hrabůvka</t>
  </si>
  <si>
    <t>KSO:</t>
  </si>
  <si>
    <t>CC-CZ:</t>
  </si>
  <si>
    <t>Místo:</t>
  </si>
  <si>
    <t xml:space="preserve"> </t>
  </si>
  <si>
    <t>Datum:</t>
  </si>
  <si>
    <t>21. 1. 2022</t>
  </si>
  <si>
    <t>Zadavatel:</t>
  </si>
  <si>
    <t>IČ:</t>
  </si>
  <si>
    <t>00845451</t>
  </si>
  <si>
    <t>Statutární město Ostrava, ÚMOb Ostrava-Jih</t>
  </si>
  <si>
    <t>DIČ:</t>
  </si>
  <si>
    <t>CZ00845451</t>
  </si>
  <si>
    <t>Uchazeč:</t>
  </si>
  <si>
    <t>Vyplň údaj</t>
  </si>
  <si>
    <t>Projektant:</t>
  </si>
  <si>
    <t>11193841</t>
  </si>
  <si>
    <t>Ing. Vladimír Slonka</t>
  </si>
  <si>
    <t>CZ5409272198</t>
  </si>
  <si>
    <t>True</t>
  </si>
  <si>
    <t>Zpracovatel:</t>
  </si>
  <si>
    <t>Věra Grohmannová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</si>
  <si>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</si>
  <si>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</si>
  <si>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</si>
  <si>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</si>
  <si>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</si>
  <si>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</si>
  <si>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</si>
  <si>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</si>
  <si>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</si>
  <si>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</si>
  <si>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</si>
  <si>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</si>
  <si>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</si>
  <si>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</si>
  <si>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</si>
  <si>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</si>
  <si>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</si>
  <si>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</si>
  <si>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</si>
  <si>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</si>
  <si>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</si>
  <si>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</si>
  <si>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</si>
  <si>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</si>
  <si>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</si>
  <si>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</si>
  <si>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</si>
  <si>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</si>
  <si>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</si>
  <si>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</si>
  <si>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</si>
  <si>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</si>
  <si>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</si>
  <si>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</si>
  <si>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</si>
  <si>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</si>
  <si>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</si>
  <si>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</si>
  <si>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</si>
  <si>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</si>
  <si>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</si>
  <si>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</si>
  <si>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</si>
  <si>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</si>
  <si>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</si>
  <si>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</si>
  <si>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 01-1</t>
  </si>
  <si>
    <t>Stavební část II</t>
  </si>
  <si>
    <t>STA</t>
  </si>
  <si>
    <t>1</t>
  </si>
  <si>
    <t>{4e11f8c6-a593-4b05-82e6-943c414bd60b}</t>
  </si>
  <si>
    <t>2</t>
  </si>
  <si>
    <t>KRYCÍ LIST SOUPISU PRACÍ</t>
  </si>
  <si>
    <t>Objekt:</t>
  </si>
  <si>
    <t>SO 01-1 - Stavební část II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</si>
  <si>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</si>
  <si>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</si>
  <si>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</si>
  <si>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</si>
  <si>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</si>
  <si>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</si>
  <si>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</si>
  <si>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</si>
  <si>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5 - Komunikace pozemní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</si>
  <si>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</si>
  <si>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</si>
  <si>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</si>
  <si>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</si>
  <si>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767 - Konstrukce zámečnické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</si>
  <si>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</si>
  <si>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</si>
  <si>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</si>
  <si>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VRN7 - Provozní vlivy</t>
  </si>
  <si>
    <t xml:space="preserve">    VRN9 - Ostatní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</si>
  <si>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</si>
  <si>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</si>
  <si>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</si>
  <si>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</si>
  <si>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</si>
  <si>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</si>
  <si>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</si>
  <si>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</si>
  <si>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</si>
  <si>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</si>
  <si>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</si>
  <si>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</si>
  <si>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Dodavatel</t>
  </si>
  <si>
    <t>Náklady soupisu celkem</t>
  </si>
  <si>
    <t>HSV</t>
  </si>
  <si>
    <t>Práce a dodávky HSV</t>
  </si>
  <si>
    <t>ROZPOCET</t>
  </si>
  <si>
    <t>Zemní práce</t>
  </si>
  <si>
    <t>K</t>
  </si>
  <si>
    <t>112151014</t>
  </si>
  <si>
    <t>Volné kácení stromů s rozřezáním a odvětvením D kmene přes 400 do 500 mm</t>
  </si>
  <si>
    <t>kus</t>
  </si>
  <si>
    <t>CS ÚRS 2022 01</t>
  </si>
  <si>
    <t>4</t>
  </si>
  <si>
    <t>1241437497</t>
  </si>
  <si>
    <t>112251223</t>
  </si>
  <si>
    <t>Odstranění pařezů na svahu přes 1:2 do 1:1 odfrézováním hl přes 0,2 do 0,5 m</t>
  </si>
  <si>
    <t>m2</t>
  </si>
  <si>
    <t>CS ÚRS 2021 02</t>
  </si>
  <si>
    <t>-724572092</t>
  </si>
  <si>
    <t>3</t>
  </si>
  <si>
    <t>113106123</t>
  </si>
  <si>
    <t>Rozebrání dlažeb ze zámkových dlaždic komunikací pro pěší ručně</t>
  </si>
  <si>
    <t>-1376031132</t>
  </si>
  <si>
    <t>VV</t>
  </si>
  <si>
    <t>rozebrání části dlažby pro provedení patek nových sloupků:</t>
  </si>
  <si>
    <t>20</t>
  </si>
  <si>
    <t>119005151</t>
  </si>
  <si>
    <t>Vytyčení výsadeb s rozmístěním solitérních rostlin do 10 kusů</t>
  </si>
  <si>
    <t>1022317269</t>
  </si>
  <si>
    <t>5</t>
  </si>
  <si>
    <t>131111359</t>
  </si>
  <si>
    <t>Příplatek za vrtání v kamenité nebo kořeny prorostlé půdě</t>
  </si>
  <si>
    <t>m</t>
  </si>
  <si>
    <t>-1962368777</t>
  </si>
  <si>
    <t>65,6</t>
  </si>
  <si>
    <t>1,2*11</t>
  </si>
  <si>
    <t>Součet</t>
  </si>
  <si>
    <t>6</t>
  </si>
  <si>
    <t>131151343</t>
  </si>
  <si>
    <t>Vrtání jamek pro plotové sloupky D přes 200 do 300 mm strojně</t>
  </si>
  <si>
    <t>1504951839</t>
  </si>
  <si>
    <t>(68+14)*0,8</t>
  </si>
  <si>
    <t>7</t>
  </si>
  <si>
    <t>131212531</t>
  </si>
  <si>
    <t>Hloubení jamek objem do 0,5 m3 v soudržných horninách třídy těžitelnosti I skupiny 3 ručně</t>
  </si>
  <si>
    <t>m3</t>
  </si>
  <si>
    <t>-606060837</t>
  </si>
  <si>
    <t>0,5*0,5*1,2*11</t>
  </si>
  <si>
    <t>8</t>
  </si>
  <si>
    <t>174211202</t>
  </si>
  <si>
    <t>Zásyp jam po pařezech D pařezů přes 300 do 500 mm ručně</t>
  </si>
  <si>
    <t>-1601979361</t>
  </si>
  <si>
    <t>9</t>
  </si>
  <si>
    <t>181912111</t>
  </si>
  <si>
    <t>Úprava pláně v hornině třídy těžitelnosti I skupiny 3 bez zhutnění ručně</t>
  </si>
  <si>
    <t>-249425178</t>
  </si>
  <si>
    <t>délka plotu v š.3m:</t>
  </si>
  <si>
    <t>(216,36+7,39)*3</t>
  </si>
  <si>
    <t>10</t>
  </si>
  <si>
    <t>M</t>
  </si>
  <si>
    <t>10364101</t>
  </si>
  <si>
    <t>zemina pro terénní úpravy -  ornice</t>
  </si>
  <si>
    <t>t</t>
  </si>
  <si>
    <t>-1132899918</t>
  </si>
  <si>
    <t>11</t>
  </si>
  <si>
    <t>183104613</t>
  </si>
  <si>
    <t>Kopání jamek pro výsadbu sazenic D 600 mm hl 600 mm v půdě nezabuřeněné zemina 3</t>
  </si>
  <si>
    <t>212108368</t>
  </si>
  <si>
    <t>12</t>
  </si>
  <si>
    <t>184004614</t>
  </si>
  <si>
    <t>Výsadba sazenic stromů v jutovém obalu do jamky D 600 mm hl 600 mm bal D přes 400 do 500 mm</t>
  </si>
  <si>
    <t>-1995101240</t>
  </si>
  <si>
    <t>13</t>
  </si>
  <si>
    <t>184004916</t>
  </si>
  <si>
    <t>Příplatek za donesení hlíny do jamky D 600 mm hl 600 mm</t>
  </si>
  <si>
    <t>-1804638521</t>
  </si>
  <si>
    <t>14</t>
  </si>
  <si>
    <t>ST01</t>
  </si>
  <si>
    <t>Tilia cordata "greenspire"</t>
  </si>
  <si>
    <t>-785651361</t>
  </si>
  <si>
    <t>184818233</t>
  </si>
  <si>
    <t>Ochrana kmene průměru přes 500 do 700 mm bedněním výšky do 2 m</t>
  </si>
  <si>
    <t>-34779838</t>
  </si>
  <si>
    <t>16</t>
  </si>
  <si>
    <t>184818232</t>
  </si>
  <si>
    <t>Ochrana kmene průměru přes 300 do 500 mm bedněním výšky do 2 m</t>
  </si>
  <si>
    <t>276153545</t>
  </si>
  <si>
    <t>Zakládání</t>
  </si>
  <si>
    <t>17</t>
  </si>
  <si>
    <t>CH</t>
  </si>
  <si>
    <t>Položení betonového překladu pro ochranu potrubí plynu (předpoklad např. podhrabové desky naležato v zemině)</t>
  </si>
  <si>
    <t>kpl</t>
  </si>
  <si>
    <t>2089943833</t>
  </si>
  <si>
    <t>Komunikace pozemní</t>
  </si>
  <si>
    <t>18</t>
  </si>
  <si>
    <t>564241112</t>
  </si>
  <si>
    <t>Podklad nebo podsyp ze štěrkopísku ŠP tl 130 mm</t>
  </si>
  <si>
    <t>914191116</t>
  </si>
  <si>
    <t>19</t>
  </si>
  <si>
    <t>596211110</t>
  </si>
  <si>
    <t>Kladení zámkové dlažby komunikací pro pěší tl 60 mm skupiny A pl do 50 m2</t>
  </si>
  <si>
    <t>-1835459767</t>
  </si>
  <si>
    <t>59245015</t>
  </si>
  <si>
    <t>dlažba zámková tvaru I 200x165x60mm přírodní</t>
  </si>
  <si>
    <t>-1905896750</t>
  </si>
  <si>
    <t>916231112</t>
  </si>
  <si>
    <t>Osazení chodníkového obrubníku betonového ležatého bez boční opěry do lože z betonu prostého</t>
  </si>
  <si>
    <t>-1902713432</t>
  </si>
  <si>
    <t>22</t>
  </si>
  <si>
    <t>59217018</t>
  </si>
  <si>
    <t>obrubník betonový chodníkový 1000x80x200mm</t>
  </si>
  <si>
    <t>-1657556892</t>
  </si>
  <si>
    <t>10,7843137254902*1,02 'Přepočtené koeficientem množství</t>
  </si>
  <si>
    <t>Ostatní konstrukce a práce, bourání</t>
  </si>
  <si>
    <t>23</t>
  </si>
  <si>
    <t>962032230</t>
  </si>
  <si>
    <t>Bourání zdiva z cihel pálených nebo vápenopískových na MV nebo MVC do 1 m3</t>
  </si>
  <si>
    <t>234737114</t>
  </si>
  <si>
    <t>bourání dvou sloupů brány vč. základů</t>
  </si>
  <si>
    <t>0,5*0,5*2,5*2</t>
  </si>
  <si>
    <t>24</t>
  </si>
  <si>
    <t>966071822</t>
  </si>
  <si>
    <t>Rozebrání oplocení z drátěného pletiva se čtvercovými oky v přes 1,6 do 2,0 m</t>
  </si>
  <si>
    <t>-910348417</t>
  </si>
  <si>
    <t>216,36+7,39</t>
  </si>
  <si>
    <t>25</t>
  </si>
  <si>
    <t>966071711</t>
  </si>
  <si>
    <t>Bourání sloupků a vzpěr plotových ocelových do 2,5 m zabetonovaných</t>
  </si>
  <si>
    <t>1032050876</t>
  </si>
  <si>
    <t>cca á 2,5m:</t>
  </si>
  <si>
    <t>223,75/2,5</t>
  </si>
  <si>
    <t>zaokr.</t>
  </si>
  <si>
    <t>90</t>
  </si>
  <si>
    <t>26</t>
  </si>
  <si>
    <t>966073811</t>
  </si>
  <si>
    <t>Rozebrání vrat a vrátek k oplocení pl přes 4 do 6 m2</t>
  </si>
  <si>
    <t>1089727443</t>
  </si>
  <si>
    <t>27</t>
  </si>
  <si>
    <t>714450801</t>
  </si>
  <si>
    <t>Demontáž rohoží z recyklované pryže volně položených vodorovně nebo svisle</t>
  </si>
  <si>
    <t>1214703223</t>
  </si>
  <si>
    <t>(216,36+7,39)*0,2</t>
  </si>
  <si>
    <t>997</t>
  </si>
  <si>
    <t>Přesun sutě</t>
  </si>
  <si>
    <t>28</t>
  </si>
  <si>
    <t>997013111</t>
  </si>
  <si>
    <t>Vnitrostaveništní doprava suti a vybouraných hmot pro budovy v do 6 m s použitím mechanizace</t>
  </si>
  <si>
    <t>-366142370</t>
  </si>
  <si>
    <t>29</t>
  </si>
  <si>
    <t>997013219</t>
  </si>
  <si>
    <t>Příplatek k vnitrostaveništní dopravě suti a vybouraných hmot za zvětšenou dopravu suti ZKD 10 m</t>
  </si>
  <si>
    <t>-1173725713</t>
  </si>
  <si>
    <t>30</t>
  </si>
  <si>
    <t>997013501</t>
  </si>
  <si>
    <t>Odvoz suti a vybouraných hmot na skládku nebo meziskládku do 1 km se složením</t>
  </si>
  <si>
    <t>-911873313</t>
  </si>
  <si>
    <t>31</t>
  </si>
  <si>
    <t>997013509</t>
  </si>
  <si>
    <t>Příplatek k odvozu suti a vybouraných hmot na skládku ZKD 1 km přes 1 km</t>
  </si>
  <si>
    <t>-1989987938</t>
  </si>
  <si>
    <t>32</t>
  </si>
  <si>
    <t>997013601</t>
  </si>
  <si>
    <t>Poplatek za uložení na skládce (skládkovné) stavebního odpadu betonového kód odpadu 17 01 01</t>
  </si>
  <si>
    <t>941544748</t>
  </si>
  <si>
    <t>33</t>
  </si>
  <si>
    <t>997013847</t>
  </si>
  <si>
    <t>Poplatek za uložení na skládce (skládkovné) odpadu asfaltového s dehtem kód odpadu 17 03 01</t>
  </si>
  <si>
    <t>1370992774</t>
  </si>
  <si>
    <t>998</t>
  </si>
  <si>
    <t>Přesun hmot</t>
  </si>
  <si>
    <t>34</t>
  </si>
  <si>
    <t>998011001</t>
  </si>
  <si>
    <t>Přesun hmot pro budovy zděné v do 6 m</t>
  </si>
  <si>
    <t>1414524417</t>
  </si>
  <si>
    <t>35</t>
  </si>
  <si>
    <t>998011014</t>
  </si>
  <si>
    <t>Příplatek k přesunu hmot pro budovy zděné za zvětšený přesun do 500 m</t>
  </si>
  <si>
    <t>244210320</t>
  </si>
  <si>
    <t>PSV</t>
  </si>
  <si>
    <t>Práce a dodávky PSV</t>
  </si>
  <si>
    <t>767</t>
  </si>
  <si>
    <t>Konstrukce zámečnické</t>
  </si>
  <si>
    <t>36</t>
  </si>
  <si>
    <t>338121123</t>
  </si>
  <si>
    <t>Osazování sloupků a vzpěr ŽB plotových zabetonováním patky o obj do 0,15 m3</t>
  </si>
  <si>
    <t>2145296957</t>
  </si>
  <si>
    <t>68+14</t>
  </si>
  <si>
    <t>37</t>
  </si>
  <si>
    <t>338121127</t>
  </si>
  <si>
    <t>Osazování sloupků a vzpěr ŽB plotových zabetonováním patky o obj přes 0,20 do 0,30 m3</t>
  </si>
  <si>
    <t>-332757026</t>
  </si>
  <si>
    <t>38</t>
  </si>
  <si>
    <t>348101220</t>
  </si>
  <si>
    <t>Osazení vrat nebo vrátek k oplocení na ocelové sloupky pl přes 2 do 4 m2</t>
  </si>
  <si>
    <t>747514536</t>
  </si>
  <si>
    <t>39</t>
  </si>
  <si>
    <t>348101230</t>
  </si>
  <si>
    <t>Osazení vrat nebo vrátek k oplocení na ocelové sloupky pl přes 4 do 6 m2</t>
  </si>
  <si>
    <t>449018437</t>
  </si>
  <si>
    <t>40</t>
  </si>
  <si>
    <t>SO01</t>
  </si>
  <si>
    <t>Sloupek oplocení 60x40 d. 2200mm ZN+RAL 6005 vč. ucpávek</t>
  </si>
  <si>
    <t>2068623472</t>
  </si>
  <si>
    <t>41</t>
  </si>
  <si>
    <t>SO02</t>
  </si>
  <si>
    <t>Sloupek oplocení 60x40 d. 2300mm ZN+RAL 6005 vč. ucpávek</t>
  </si>
  <si>
    <t>-1717412256</t>
  </si>
  <si>
    <t>42</t>
  </si>
  <si>
    <t>SO03</t>
  </si>
  <si>
    <t>Sloupek oplocení 60x40 s patkou 100x100x1,5mm d. 1560mm ZN+RAL 6005, kotven do asfaltového povrchu</t>
  </si>
  <si>
    <t>1209392560</t>
  </si>
  <si>
    <t>43</t>
  </si>
  <si>
    <t>C1</t>
  </si>
  <si>
    <t>PVC čepička pro sloupek 60x40 mm</t>
  </si>
  <si>
    <t>20053812</t>
  </si>
  <si>
    <t>44</t>
  </si>
  <si>
    <t>C2</t>
  </si>
  <si>
    <t>PVC čepička pro sloupek 100x100 mm</t>
  </si>
  <si>
    <t>-915979653</t>
  </si>
  <si>
    <t>45</t>
  </si>
  <si>
    <t>PKK</t>
  </si>
  <si>
    <t>Příchytka kovová koncová 100x100mm, RAL 6005</t>
  </si>
  <si>
    <t>-1647336125</t>
  </si>
  <si>
    <t>46</t>
  </si>
  <si>
    <t>PKP</t>
  </si>
  <si>
    <t>Příchytka kovová průběžná 60x40mm, RAL 6005</t>
  </si>
  <si>
    <t>-182687395</t>
  </si>
  <si>
    <t>47</t>
  </si>
  <si>
    <t>PKR</t>
  </si>
  <si>
    <t>Příchytka kovová rohová 60x40mm, RAL 6005</t>
  </si>
  <si>
    <t>-1773441919</t>
  </si>
  <si>
    <t>48</t>
  </si>
  <si>
    <t>PKU</t>
  </si>
  <si>
    <t>Příchytka kovová upevňovací ke zdi, RAL 6005</t>
  </si>
  <si>
    <t>-194577354</t>
  </si>
  <si>
    <t>49</t>
  </si>
  <si>
    <t>DPD</t>
  </si>
  <si>
    <t>Držák podhrabové desky koncový kovový</t>
  </si>
  <si>
    <t>1903774733</t>
  </si>
  <si>
    <t>50</t>
  </si>
  <si>
    <t>SP</t>
  </si>
  <si>
    <t>Spojka panelu ZN + RAL 6005</t>
  </si>
  <si>
    <t>-2044322543</t>
  </si>
  <si>
    <t>51</t>
  </si>
  <si>
    <t>4/Z</t>
  </si>
  <si>
    <t>Dvoukřídlá brána 1500x3000 - spec. viz. výpis zám. výrobků</t>
  </si>
  <si>
    <t>88254463</t>
  </si>
  <si>
    <t>52</t>
  </si>
  <si>
    <t>2/Z</t>
  </si>
  <si>
    <t>Jednokřídlá brána 1500x2500 - spec. viz. výpis zám. výrobků</t>
  </si>
  <si>
    <t>1926430393</t>
  </si>
  <si>
    <t>53</t>
  </si>
  <si>
    <t>3/Z</t>
  </si>
  <si>
    <t>Jednokřídlá branka 1250x1500 - spec. viz. výpis zám. výrobků</t>
  </si>
  <si>
    <t>2113565419</t>
  </si>
  <si>
    <t>54</t>
  </si>
  <si>
    <t>5/Z</t>
  </si>
  <si>
    <t>Dvoukřídlá brána 2500x1500 - spec. viz. výpis zám. výrobků</t>
  </si>
  <si>
    <t>-175883547</t>
  </si>
  <si>
    <t>55</t>
  </si>
  <si>
    <t>6/Z</t>
  </si>
  <si>
    <t>-1988882291</t>
  </si>
  <si>
    <t>56</t>
  </si>
  <si>
    <t>348121221</t>
  </si>
  <si>
    <t>Osazení podhrabových desek dl přes 2 do 3 m na ocelové plotové sloupky</t>
  </si>
  <si>
    <t>-1818506437</t>
  </si>
  <si>
    <t>57</t>
  </si>
  <si>
    <t>PSB.56230200</t>
  </si>
  <si>
    <t>Podhrabová deska 2500x50x200mm</t>
  </si>
  <si>
    <t>-229572312</t>
  </si>
  <si>
    <t>P</t>
  </si>
  <si>
    <t>Poznámka k položce:_x000D_
přírodní, hladký</t>
  </si>
  <si>
    <t>58</t>
  </si>
  <si>
    <t>348171143</t>
  </si>
  <si>
    <t>Montáž panelového svařovaného oplocení v přes 1,0 do 1,5 m</t>
  </si>
  <si>
    <t>1358803584</t>
  </si>
  <si>
    <t>216,36+7,39+5</t>
  </si>
  <si>
    <t>59</t>
  </si>
  <si>
    <t>767995102xx</t>
  </si>
  <si>
    <t>Výroba a montáž atypických kovových doplňků staveb - úprava plotového dílce</t>
  </si>
  <si>
    <t>39240122</t>
  </si>
  <si>
    <t>60</t>
  </si>
  <si>
    <t>DOP</t>
  </si>
  <si>
    <t>Demonátáž a dopojení stávajícího oplocení k novému sloupku</t>
  </si>
  <si>
    <t>-535453287</t>
  </si>
  <si>
    <t>61</t>
  </si>
  <si>
    <t>DOPB</t>
  </si>
  <si>
    <t>Příplatek za montáž sloupku branky na stěnu budovy</t>
  </si>
  <si>
    <t>-1724522234</t>
  </si>
  <si>
    <t>62</t>
  </si>
  <si>
    <t>PO1430</t>
  </si>
  <si>
    <t>Panel oplocení 1430/150-2500</t>
  </si>
  <si>
    <t>bm</t>
  </si>
  <si>
    <t>-705620039</t>
  </si>
  <si>
    <t>délka plotu, rezerva na prostřich 15%:</t>
  </si>
  <si>
    <t>(216,36+7,39+5)*1,15</t>
  </si>
  <si>
    <t>63</t>
  </si>
  <si>
    <t>998767101</t>
  </si>
  <si>
    <t>Přesun hmot tonážní pro zámečnické konstrukce v objektech v do 6 m</t>
  </si>
  <si>
    <t>720980310</t>
  </si>
  <si>
    <t>VRN</t>
  </si>
  <si>
    <t>Vedlejší rozpočtové náklady</t>
  </si>
  <si>
    <t>VRN1</t>
  </si>
  <si>
    <t>Průzkumné, geodetické a projektové práce</t>
  </si>
  <si>
    <t>64</t>
  </si>
  <si>
    <t>012303000</t>
  </si>
  <si>
    <t>Geodetické práce po výstavbě</t>
  </si>
  <si>
    <t>1024</t>
  </si>
  <si>
    <t>2047003878</t>
  </si>
  <si>
    <t>65</t>
  </si>
  <si>
    <t>013254000</t>
  </si>
  <si>
    <t>Dokumentace skutečného provedení stavby</t>
  </si>
  <si>
    <t>1433620804</t>
  </si>
  <si>
    <t>VRN3</t>
  </si>
  <si>
    <t>Zařízení staveniště</t>
  </si>
  <si>
    <t>66</t>
  </si>
  <si>
    <t>030001000</t>
  </si>
  <si>
    <t>1658484559</t>
  </si>
  <si>
    <t>VRN7</t>
  </si>
  <si>
    <t>Provozní vlivy</t>
  </si>
  <si>
    <t>67</t>
  </si>
  <si>
    <t>075603000</t>
  </si>
  <si>
    <t>Ochranná pásma - zajištění vytýčení sítí</t>
  </si>
  <si>
    <t>-1694694201</t>
  </si>
  <si>
    <t>VRN9</t>
  </si>
  <si>
    <t>Ostatní náklady</t>
  </si>
  <si>
    <t>68</t>
  </si>
  <si>
    <t>091003000</t>
  </si>
  <si>
    <t>Ostatní náklady bez rozlišení</t>
  </si>
  <si>
    <t>hod</t>
  </si>
  <si>
    <t>156544065</t>
  </si>
  <si>
    <t>odstranění informativních tabulek ze stávajícího oplocení:</t>
  </si>
  <si>
    <t>69</t>
  </si>
  <si>
    <t>NP</t>
  </si>
  <si>
    <t>Péče o stromy po dobu 5 let - viz. stanovisko odboru výsadby a životního prostředí bod. II odst. 5</t>
  </si>
  <si>
    <t>936209557</t>
  </si>
  <si>
    <t>zajištění kmenů stromů chráničkou:</t>
  </si>
  <si>
    <t>2ks á 0,5h:</t>
  </si>
  <si>
    <t>zálivka min. 5x ročně 5 let:</t>
  </si>
  <si>
    <t>2 ks á 0,25 h:</t>
  </si>
  <si>
    <t>2*0,25*5*5</t>
  </si>
  <si>
    <t>odplevelování, výchovný řez, oprava úvazků, popř. výměna kůlů, sledování zdravotního stavu dřevin vč.výměny uhynulého jedince-předpoklad 2x ročně :</t>
  </si>
  <si>
    <t>předpoklad jaro+podzim:</t>
  </si>
  <si>
    <t>2ks á 0,5h 2x ročně</t>
  </si>
  <si>
    <t>2*0,5*5*2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</si>
</sst>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9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>
      <alignment vertical="center"/>
    </xf>
    <xf numFmtId="0" fontId="17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0" xfId="0" applyFont="1" applyFill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9" xfId="0" applyNumberFormat="1" applyFont="1" applyBorder="1" applyAlignment="1" applyProtection="1">
      <alignment vertical="center"/>
    </xf>
    <xf numFmtId="4" fontId="29" fillId="0" borderId="20" xfId="0" applyNumberFormat="1" applyFont="1" applyBorder="1" applyAlignment="1" applyProtection="1">
      <alignment vertical="center"/>
    </xf>
    <xf numFmtId="166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9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2" fillId="0" borderId="12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0" fontId="8" fillId="0" borderId="15" xfId="0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0" fontId="23" fillId="0" borderId="15" xfId="0" applyFont="1" applyBorder="1" applyAlignment="1" applyProtection="1">
      <alignment horizontal="left"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4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5" fillId="0" borderId="22" xfId="0" applyFont="1" applyBorder="1" applyAlignment="1" applyProtection="1">
      <alignment horizontal="center" vertical="center"/>
    </xf>
    <xf numFmtId="49" fontId="35" fillId="0" borderId="22" xfId="0" applyNumberFormat="1" applyFont="1" applyBorder="1" applyAlignment="1" applyProtection="1">
      <alignment horizontal="left" vertical="center" wrapText="1"/>
    </xf>
    <xf numFmtId="0" fontId="35" fillId="0" borderId="22" xfId="0" applyFont="1" applyBorder="1" applyAlignment="1" applyProtection="1">
      <alignment horizontal="left" vertical="center" wrapText="1"/>
    </xf>
    <xf numFmtId="0" fontId="35" fillId="0" borderId="22" xfId="0" applyFont="1" applyBorder="1" applyAlignment="1" applyProtection="1">
      <alignment horizontal="center" vertical="center" wrapText="1"/>
    </xf>
    <xf numFmtId="167" fontId="35" fillId="0" borderId="22" xfId="0" applyNumberFormat="1" applyFont="1" applyBorder="1" applyAlignment="1" applyProtection="1">
      <alignment vertical="center"/>
    </xf>
    <xf numFmtId="4" fontId="35" fillId="2" borderId="22" xfId="0" applyNumberFormat="1" applyFont="1" applyFill="1" applyBorder="1" applyAlignment="1" applyProtection="1">
      <alignment vertical="center"/>
      <protection locked="0"/>
    </xf>
    <xf numFmtId="4" fontId="35" fillId="0" borderId="22" xfId="0" applyNumberFormat="1" applyFont="1" applyBorder="1" applyAlignment="1" applyProtection="1">
      <alignment vertical="center"/>
    </xf>
    <xf numFmtId="0" fontId="36" fillId="0" borderId="3" xfId="0" applyFont="1" applyBorder="1" applyAlignment="1">
      <alignment vertical="center"/>
    </xf>
    <xf numFmtId="0" fontId="35" fillId="2" borderId="14" xfId="0" applyFont="1" applyFill="1" applyBorder="1" applyAlignment="1" applyProtection="1">
      <alignment horizontal="left" vertical="center"/>
      <protection locked="0"/>
    </xf>
    <xf numFmtId="0" fontId="35" fillId="0" borderId="0" xfId="0" applyFont="1" applyBorder="1" applyAlignment="1" applyProtection="1">
      <alignment horizontal="center" vertical="center"/>
    </xf>
    <xf numFmtId="0" fontId="37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7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left" vertical="center"/>
    </xf>
    <xf numFmtId="4" fontId="28" fillId="0" borderId="0" xfId="0" applyNumberFormat="1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urs.cz/software-a-data/kros-4-ocenovani-a-rizeni-stavebni-vyroby/" TargetMode="External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urs.cz/software-a-data/kros-4-ocenovani-a-rizeni-stavebni-vyroby/" TargetMode="Externa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370205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84</xdr:row>
      <xdr:rowOff>310515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://www.urs.cz/software-a-data/kros-4-ocenovani-a-rizeni-stavebni-vyroby/"/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859155</xdr:colOff>
      <xdr:row>3</xdr:row>
      <xdr:rowOff>0</xdr:rowOff>
    </xdr:from>
    <xdr:to>
      <xdr:col>9</xdr:col>
      <xdr:colOff>1216660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859155</xdr:colOff>
      <xdr:row>81</xdr:row>
      <xdr:rowOff>0</xdr:rowOff>
    </xdr:from>
    <xdr:to>
      <xdr:col>9</xdr:col>
      <xdr:colOff>1216660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859155</xdr:colOff>
      <xdr:row>116</xdr:row>
      <xdr:rowOff>0</xdr:rowOff>
    </xdr:from>
    <xdr:to>
      <xdr:col>9</xdr:col>
      <xdr:colOff>1216660</xdr:colOff>
      <xdr:row>120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2" tooltip="http://www.urs.cz/software-a-data/kros-4-ocenovani-a-rizeni-stavebni-vyroby/"/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97"/>
  <sheetViews>
    <sheetView showGridLines="0" tabSelected="1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pans="1:74" s="1" customFormat="1" ht="36.950000000000003" customHeight="1"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S2" s="17" t="s">
        <v>6</v>
      </c>
      <c r="BT2" s="17" t="s">
        <v>7</v>
      </c>
    </row>
    <row r="3" spans="1:74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s="1" customFormat="1" ht="24.95" customHeight="1">
      <c r="B4" s="21"/>
      <c r="C4" s="22"/>
      <c r="D4" s="23" t="s">
        <v>9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0"/>
      <c r="AS4" s="24" t="s">
        <v>10</v>
      </c>
      <c r="BE4" s="25" t="s">
        <v>11</v>
      </c>
      <c r="BS4" s="17" t="s">
        <v>12</v>
      </c>
    </row>
    <row r="5" spans="1:74" s="1" customFormat="1" ht="12" customHeight="1">
      <c r="B5" s="21"/>
      <c r="C5" s="22"/>
      <c r="D5" s="26" t="s">
        <v>13</v>
      </c>
      <c r="E5" s="22"/>
      <c r="F5" s="22"/>
      <c r="G5" s="22"/>
      <c r="H5" s="22"/>
      <c r="I5" s="22"/>
      <c r="J5" s="22"/>
      <c r="K5" s="247" t="s">
        <v>14</v>
      </c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2"/>
      <c r="AL5" s="22"/>
      <c r="AM5" s="22"/>
      <c r="AN5" s="22"/>
      <c r="AO5" s="22"/>
      <c r="AP5" s="22"/>
      <c r="AQ5" s="22"/>
      <c r="AR5" s="20"/>
      <c r="BE5" s="244" t="s">
        <v>15</v>
      </c>
      <c r="BS5" s="17" t="s">
        <v>6</v>
      </c>
    </row>
    <row r="6" spans="1:74" s="1" customFormat="1" ht="36.950000000000003" customHeight="1">
      <c r="B6" s="21"/>
      <c r="C6" s="22"/>
      <c r="D6" s="28" t="s">
        <v>16</v>
      </c>
      <c r="E6" s="22"/>
      <c r="F6" s="22"/>
      <c r="G6" s="22"/>
      <c r="H6" s="22"/>
      <c r="I6" s="22"/>
      <c r="J6" s="22"/>
      <c r="K6" s="249" t="s">
        <v>17</v>
      </c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2"/>
      <c r="AL6" s="22"/>
      <c r="AM6" s="22"/>
      <c r="AN6" s="22"/>
      <c r="AO6" s="22"/>
      <c r="AP6" s="22"/>
      <c r="AQ6" s="22"/>
      <c r="AR6" s="20"/>
      <c r="BE6" s="245"/>
      <c r="BS6" s="17" t="s">
        <v>6</v>
      </c>
    </row>
    <row r="7" spans="1:74" s="1" customFormat="1" ht="12" customHeight="1">
      <c r="B7" s="21"/>
      <c r="C7" s="22"/>
      <c r="D7" s="29" t="s">
        <v>18</v>
      </c>
      <c r="E7" s="22"/>
      <c r="F7" s="22"/>
      <c r="G7" s="22"/>
      <c r="H7" s="22"/>
      <c r="I7" s="22"/>
      <c r="J7" s="22"/>
      <c r="K7" s="27" t="s">
        <v>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9" t="s">
        <v>19</v>
      </c>
      <c r="AL7" s="22"/>
      <c r="AM7" s="22"/>
      <c r="AN7" s="27" t="s">
        <v>1</v>
      </c>
      <c r="AO7" s="22"/>
      <c r="AP7" s="22"/>
      <c r="AQ7" s="22"/>
      <c r="AR7" s="20"/>
      <c r="BE7" s="245"/>
      <c r="BS7" s="17" t="s">
        <v>6</v>
      </c>
    </row>
    <row r="8" spans="1:74" s="1" customFormat="1" ht="12" customHeight="1">
      <c r="B8" s="21"/>
      <c r="C8" s="22"/>
      <c r="D8" s="29" t="s">
        <v>20</v>
      </c>
      <c r="E8" s="22"/>
      <c r="F8" s="22"/>
      <c r="G8" s="22"/>
      <c r="H8" s="22"/>
      <c r="I8" s="22"/>
      <c r="J8" s="22"/>
      <c r="K8" s="27" t="s">
        <v>21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9" t="s">
        <v>22</v>
      </c>
      <c r="AL8" s="22"/>
      <c r="AM8" s="22"/>
      <c r="AN8" s="30" t="s">
        <v>23</v>
      </c>
      <c r="AO8" s="22"/>
      <c r="AP8" s="22"/>
      <c r="AQ8" s="22"/>
      <c r="AR8" s="20"/>
      <c r="BE8" s="245"/>
      <c r="BS8" s="17" t="s">
        <v>6</v>
      </c>
    </row>
    <row r="9" spans="1:74" s="1" customFormat="1" ht="14.45" customHeight="1"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0"/>
      <c r="BE9" s="245"/>
      <c r="BS9" s="17" t="s">
        <v>6</v>
      </c>
    </row>
    <row r="10" spans="1:74" s="1" customFormat="1" ht="12" customHeight="1">
      <c r="B10" s="21"/>
      <c r="C10" s="22"/>
      <c r="D10" s="29" t="s">
        <v>24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9" t="s">
        <v>25</v>
      </c>
      <c r="AL10" s="22"/>
      <c r="AM10" s="22"/>
      <c r="AN10" s="27" t="s">
        <v>26</v>
      </c>
      <c r="AO10" s="22"/>
      <c r="AP10" s="22"/>
      <c r="AQ10" s="22"/>
      <c r="AR10" s="20"/>
      <c r="BE10" s="245"/>
      <c r="BS10" s="17" t="s">
        <v>6</v>
      </c>
    </row>
    <row r="11" spans="1:74" s="1" customFormat="1" ht="18.399999999999999" customHeight="1">
      <c r="B11" s="21"/>
      <c r="C11" s="22"/>
      <c r="D11" s="22"/>
      <c r="E11" s="27" t="s">
        <v>27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9" t="s">
        <v>28</v>
      </c>
      <c r="AL11" s="22"/>
      <c r="AM11" s="22"/>
      <c r="AN11" s="27" t="s">
        <v>29</v>
      </c>
      <c r="AO11" s="22"/>
      <c r="AP11" s="22"/>
      <c r="AQ11" s="22"/>
      <c r="AR11" s="20"/>
      <c r="BE11" s="245"/>
      <c r="BS11" s="17" t="s">
        <v>6</v>
      </c>
    </row>
    <row r="12" spans="1:74" s="1" customFormat="1" ht="6.95" customHeight="1"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0"/>
      <c r="BE12" s="245"/>
      <c r="BS12" s="17" t="s">
        <v>6</v>
      </c>
    </row>
    <row r="13" spans="1:74" s="1" customFormat="1" ht="12" customHeight="1">
      <c r="B13" s="21"/>
      <c r="C13" s="22"/>
      <c r="D13" s="29" t="s">
        <v>30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9" t="s">
        <v>25</v>
      </c>
      <c r="AL13" s="22"/>
      <c r="AM13" s="22"/>
      <c r="AN13" s="31" t="s">
        <v>31</v>
      </c>
      <c r="AO13" s="22"/>
      <c r="AP13" s="22"/>
      <c r="AQ13" s="22"/>
      <c r="AR13" s="20"/>
      <c r="BE13" s="245"/>
      <c r="BS13" s="17" t="s">
        <v>6</v>
      </c>
    </row>
    <row r="14" spans="1:74" ht="12.75">
      <c r="B14" s="21"/>
      <c r="C14" s="22"/>
      <c r="D14" s="22"/>
      <c r="E14" s="250" t="s">
        <v>31</v>
      </c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9" t="s">
        <v>28</v>
      </c>
      <c r="AL14" s="22"/>
      <c r="AM14" s="22"/>
      <c r="AN14" s="31" t="s">
        <v>31</v>
      </c>
      <c r="AO14" s="22"/>
      <c r="AP14" s="22"/>
      <c r="AQ14" s="22"/>
      <c r="AR14" s="20"/>
      <c r="BE14" s="245"/>
      <c r="BS14" s="17" t="s">
        <v>6</v>
      </c>
    </row>
    <row r="15" spans="1:74" s="1" customFormat="1" ht="6.95" customHeight="1">
      <c r="B15" s="21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0"/>
      <c r="BE15" s="245"/>
      <c r="BS15" s="17" t="s">
        <v>4</v>
      </c>
    </row>
    <row r="16" spans="1:74" s="1" customFormat="1" ht="12" customHeight="1">
      <c r="B16" s="21"/>
      <c r="C16" s="22"/>
      <c r="D16" s="29" t="s">
        <v>32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9" t="s">
        <v>25</v>
      </c>
      <c r="AL16" s="22"/>
      <c r="AM16" s="22"/>
      <c r="AN16" s="27" t="s">
        <v>33</v>
      </c>
      <c r="AO16" s="22"/>
      <c r="AP16" s="22"/>
      <c r="AQ16" s="22"/>
      <c r="AR16" s="20"/>
      <c r="BE16" s="245"/>
      <c r="BS16" s="17" t="s">
        <v>4</v>
      </c>
    </row>
    <row r="17" spans="1:71" s="1" customFormat="1" ht="18.399999999999999" customHeight="1">
      <c r="B17" s="21"/>
      <c r="C17" s="22"/>
      <c r="D17" s="22"/>
      <c r="E17" s="27" t="s">
        <v>34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9" t="s">
        <v>28</v>
      </c>
      <c r="AL17" s="22"/>
      <c r="AM17" s="22"/>
      <c r="AN17" s="27" t="s">
        <v>35</v>
      </c>
      <c r="AO17" s="22"/>
      <c r="AP17" s="22"/>
      <c r="AQ17" s="22"/>
      <c r="AR17" s="20"/>
      <c r="BE17" s="245"/>
      <c r="BS17" s="17" t="s">
        <v>36</v>
      </c>
    </row>
    <row r="18" spans="1:71" s="1" customFormat="1" ht="6.95" customHeight="1"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0"/>
      <c r="BE18" s="245"/>
      <c r="BS18" s="17" t="s">
        <v>6</v>
      </c>
    </row>
    <row r="19" spans="1:71" s="1" customFormat="1" ht="12" customHeight="1">
      <c r="B19" s="21"/>
      <c r="C19" s="22"/>
      <c r="D19" s="29" t="s">
        <v>37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9" t="s">
        <v>25</v>
      </c>
      <c r="AL19" s="22"/>
      <c r="AM19" s="22"/>
      <c r="AN19" s="27" t="s">
        <v>1</v>
      </c>
      <c r="AO19" s="22"/>
      <c r="AP19" s="22"/>
      <c r="AQ19" s="22"/>
      <c r="AR19" s="20"/>
      <c r="BE19" s="245"/>
      <c r="BS19" s="17" t="s">
        <v>6</v>
      </c>
    </row>
    <row r="20" spans="1:71" s="1" customFormat="1" ht="18.399999999999999" customHeight="1">
      <c r="B20" s="21"/>
      <c r="C20" s="22"/>
      <c r="D20" s="22"/>
      <c r="E20" s="27" t="s">
        <v>38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9" t="s">
        <v>28</v>
      </c>
      <c r="AL20" s="22"/>
      <c r="AM20" s="22"/>
      <c r="AN20" s="27" t="s">
        <v>1</v>
      </c>
      <c r="AO20" s="22"/>
      <c r="AP20" s="22"/>
      <c r="AQ20" s="22"/>
      <c r="AR20" s="20"/>
      <c r="BE20" s="245"/>
      <c r="BS20" s="17" t="s">
        <v>36</v>
      </c>
    </row>
    <row r="21" spans="1:71" s="1" customFormat="1" ht="6.95" customHeight="1"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0"/>
      <c r="BE21" s="245"/>
    </row>
    <row r="22" spans="1:71" s="1" customFormat="1" ht="12" customHeight="1">
      <c r="B22" s="21"/>
      <c r="C22" s="22"/>
      <c r="D22" s="29" t="s">
        <v>39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0"/>
      <c r="BE22" s="245"/>
    </row>
    <row r="23" spans="1:71" s="1" customFormat="1" ht="16.5" customHeight="1">
      <c r="B23" s="21"/>
      <c r="C23" s="22"/>
      <c r="D23" s="22"/>
      <c r="E23" s="252" t="s">
        <v>1</v>
      </c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2"/>
      <c r="AP23" s="22"/>
      <c r="AQ23" s="22"/>
      <c r="AR23" s="20"/>
      <c r="BE23" s="245"/>
    </row>
    <row r="24" spans="1:71" s="1" customFormat="1" ht="6.95" customHeight="1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0"/>
      <c r="BE24" s="245"/>
    </row>
    <row r="25" spans="1:71" s="1" customFormat="1" ht="6.95" customHeight="1">
      <c r="B25" s="21"/>
      <c r="C25" s="2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22"/>
      <c r="AQ25" s="22"/>
      <c r="AR25" s="20"/>
      <c r="BE25" s="245"/>
    </row>
    <row r="26" spans="1:71" s="2" customFormat="1" ht="25.9" customHeight="1">
      <c r="A26" s="34"/>
      <c r="B26" s="35"/>
      <c r="C26" s="36"/>
      <c r="D26" s="37" t="s">
        <v>40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53">
        <f>ROUND(AG94,2)</f>
        <v>0</v>
      </c>
      <c r="AL26" s="254"/>
      <c r="AM26" s="254"/>
      <c r="AN26" s="254"/>
      <c r="AO26" s="254"/>
      <c r="AP26" s="36"/>
      <c r="AQ26" s="36"/>
      <c r="AR26" s="39"/>
      <c r="BE26" s="245"/>
    </row>
    <row r="27" spans="1:71" s="2" customFormat="1" ht="6.95" customHeight="1">
      <c r="A27" s="34"/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9"/>
      <c r="BE27" s="245"/>
    </row>
    <row r="28" spans="1:71" s="2" customFormat="1" ht="12.75">
      <c r="A28" s="34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255" t="s">
        <v>41</v>
      </c>
      <c r="M28" s="255"/>
      <c r="N28" s="255"/>
      <c r="O28" s="255"/>
      <c r="P28" s="255"/>
      <c r="Q28" s="36"/>
      <c r="R28" s="36"/>
      <c r="S28" s="36"/>
      <c r="T28" s="36"/>
      <c r="U28" s="36"/>
      <c r="V28" s="36"/>
      <c r="W28" s="255" t="s">
        <v>42</v>
      </c>
      <c r="X28" s="255"/>
      <c r="Y28" s="255"/>
      <c r="Z28" s="255"/>
      <c r="AA28" s="255"/>
      <c r="AB28" s="255"/>
      <c r="AC28" s="255"/>
      <c r="AD28" s="255"/>
      <c r="AE28" s="255"/>
      <c r="AF28" s="36"/>
      <c r="AG28" s="36"/>
      <c r="AH28" s="36"/>
      <c r="AI28" s="36"/>
      <c r="AJ28" s="36"/>
      <c r="AK28" s="255" t="s">
        <v>43</v>
      </c>
      <c r="AL28" s="255"/>
      <c r="AM28" s="255"/>
      <c r="AN28" s="255"/>
      <c r="AO28" s="255"/>
      <c r="AP28" s="36"/>
      <c r="AQ28" s="36"/>
      <c r="AR28" s="39"/>
      <c r="BE28" s="245"/>
    </row>
    <row r="29" spans="1:71" s="3" customFormat="1" ht="14.45" customHeight="1">
      <c r="B29" s="40"/>
      <c r="C29" s="41"/>
      <c r="D29" s="29" t="s">
        <v>44</v>
      </c>
      <c r="E29" s="41"/>
      <c r="F29" s="29" t="s">
        <v>45</v>
      </c>
      <c r="G29" s="41"/>
      <c r="H29" s="41"/>
      <c r="I29" s="41"/>
      <c r="J29" s="41"/>
      <c r="K29" s="41"/>
      <c r="L29" s="258">
        <v>0.21</v>
      </c>
      <c r="M29" s="257"/>
      <c r="N29" s="257"/>
      <c r="O29" s="257"/>
      <c r="P29" s="257"/>
      <c r="Q29" s="41"/>
      <c r="R29" s="41"/>
      <c r="S29" s="41"/>
      <c r="T29" s="41"/>
      <c r="U29" s="41"/>
      <c r="V29" s="41"/>
      <c r="W29" s="256">
        <f>ROUND(AZ94, 2)</f>
        <v>0</v>
      </c>
      <c r="X29" s="257"/>
      <c r="Y29" s="257"/>
      <c r="Z29" s="257"/>
      <c r="AA29" s="257"/>
      <c r="AB29" s="257"/>
      <c r="AC29" s="257"/>
      <c r="AD29" s="257"/>
      <c r="AE29" s="257"/>
      <c r="AF29" s="41"/>
      <c r="AG29" s="41"/>
      <c r="AH29" s="41"/>
      <c r="AI29" s="41"/>
      <c r="AJ29" s="41"/>
      <c r="AK29" s="256">
        <f>ROUND(AV94, 2)</f>
        <v>0</v>
      </c>
      <c r="AL29" s="257"/>
      <c r="AM29" s="257"/>
      <c r="AN29" s="257"/>
      <c r="AO29" s="257"/>
      <c r="AP29" s="41"/>
      <c r="AQ29" s="41"/>
      <c r="AR29" s="42"/>
      <c r="BE29" s="246"/>
    </row>
    <row r="30" spans="1:71" s="3" customFormat="1" ht="14.45" customHeight="1">
      <c r="B30" s="40"/>
      <c r="C30" s="41"/>
      <c r="D30" s="41"/>
      <c r="E30" s="41"/>
      <c r="F30" s="29" t="s">
        <v>46</v>
      </c>
      <c r="G30" s="41"/>
      <c r="H30" s="41"/>
      <c r="I30" s="41"/>
      <c r="J30" s="41"/>
      <c r="K30" s="41"/>
      <c r="L30" s="258">
        <v>0.15</v>
      </c>
      <c r="M30" s="257"/>
      <c r="N30" s="257"/>
      <c r="O30" s="257"/>
      <c r="P30" s="257"/>
      <c r="Q30" s="41"/>
      <c r="R30" s="41"/>
      <c r="S30" s="41"/>
      <c r="T30" s="41"/>
      <c r="U30" s="41"/>
      <c r="V30" s="41"/>
      <c r="W30" s="256">
        <f>ROUND(BA94, 2)</f>
        <v>0</v>
      </c>
      <c r="X30" s="257"/>
      <c r="Y30" s="257"/>
      <c r="Z30" s="257"/>
      <c r="AA30" s="257"/>
      <c r="AB30" s="257"/>
      <c r="AC30" s="257"/>
      <c r="AD30" s="257"/>
      <c r="AE30" s="257"/>
      <c r="AF30" s="41"/>
      <c r="AG30" s="41"/>
      <c r="AH30" s="41"/>
      <c r="AI30" s="41"/>
      <c r="AJ30" s="41"/>
      <c r="AK30" s="256">
        <f>ROUND(AW94, 2)</f>
        <v>0</v>
      </c>
      <c r="AL30" s="257"/>
      <c r="AM30" s="257"/>
      <c r="AN30" s="257"/>
      <c r="AO30" s="257"/>
      <c r="AP30" s="41"/>
      <c r="AQ30" s="41"/>
      <c r="AR30" s="42"/>
      <c r="BE30" s="246"/>
    </row>
    <row r="31" spans="1:71" s="3" customFormat="1" ht="14.45" hidden="1" customHeight="1">
      <c r="B31" s="40"/>
      <c r="C31" s="41"/>
      <c r="D31" s="41"/>
      <c r="E31" s="41"/>
      <c r="F31" s="29" t="s">
        <v>47</v>
      </c>
      <c r="G31" s="41"/>
      <c r="H31" s="41"/>
      <c r="I31" s="41"/>
      <c r="J31" s="41"/>
      <c r="K31" s="41"/>
      <c r="L31" s="258">
        <v>0.21</v>
      </c>
      <c r="M31" s="257"/>
      <c r="N31" s="257"/>
      <c r="O31" s="257"/>
      <c r="P31" s="257"/>
      <c r="Q31" s="41"/>
      <c r="R31" s="41"/>
      <c r="S31" s="41"/>
      <c r="T31" s="41"/>
      <c r="U31" s="41"/>
      <c r="V31" s="41"/>
      <c r="W31" s="256">
        <f>ROUND(BB94, 2)</f>
        <v>0</v>
      </c>
      <c r="X31" s="257"/>
      <c r="Y31" s="257"/>
      <c r="Z31" s="257"/>
      <c r="AA31" s="257"/>
      <c r="AB31" s="257"/>
      <c r="AC31" s="257"/>
      <c r="AD31" s="257"/>
      <c r="AE31" s="257"/>
      <c r="AF31" s="41"/>
      <c r="AG31" s="41"/>
      <c r="AH31" s="41"/>
      <c r="AI31" s="41"/>
      <c r="AJ31" s="41"/>
      <c r="AK31" s="256">
        <v>0</v>
      </c>
      <c r="AL31" s="257"/>
      <c r="AM31" s="257"/>
      <c r="AN31" s="257"/>
      <c r="AO31" s="257"/>
      <c r="AP31" s="41"/>
      <c r="AQ31" s="41"/>
      <c r="AR31" s="42"/>
      <c r="BE31" s="246"/>
    </row>
    <row r="32" spans="1:71" s="3" customFormat="1" ht="14.45" hidden="1" customHeight="1">
      <c r="B32" s="40"/>
      <c r="C32" s="41"/>
      <c r="D32" s="41"/>
      <c r="E32" s="41"/>
      <c r="F32" s="29" t="s">
        <v>48</v>
      </c>
      <c r="G32" s="41"/>
      <c r="H32" s="41"/>
      <c r="I32" s="41"/>
      <c r="J32" s="41"/>
      <c r="K32" s="41"/>
      <c r="L32" s="258">
        <v>0.15</v>
      </c>
      <c r="M32" s="257"/>
      <c r="N32" s="257"/>
      <c r="O32" s="257"/>
      <c r="P32" s="257"/>
      <c r="Q32" s="41"/>
      <c r="R32" s="41"/>
      <c r="S32" s="41"/>
      <c r="T32" s="41"/>
      <c r="U32" s="41"/>
      <c r="V32" s="41"/>
      <c r="W32" s="256">
        <f>ROUND(BC94, 2)</f>
        <v>0</v>
      </c>
      <c r="X32" s="257"/>
      <c r="Y32" s="257"/>
      <c r="Z32" s="257"/>
      <c r="AA32" s="257"/>
      <c r="AB32" s="257"/>
      <c r="AC32" s="257"/>
      <c r="AD32" s="257"/>
      <c r="AE32" s="257"/>
      <c r="AF32" s="41"/>
      <c r="AG32" s="41"/>
      <c r="AH32" s="41"/>
      <c r="AI32" s="41"/>
      <c r="AJ32" s="41"/>
      <c r="AK32" s="256">
        <v>0</v>
      </c>
      <c r="AL32" s="257"/>
      <c r="AM32" s="257"/>
      <c r="AN32" s="257"/>
      <c r="AO32" s="257"/>
      <c r="AP32" s="41"/>
      <c r="AQ32" s="41"/>
      <c r="AR32" s="42"/>
      <c r="BE32" s="246"/>
    </row>
    <row r="33" spans="1:57" s="3" customFormat="1" ht="14.45" hidden="1" customHeight="1">
      <c r="B33" s="40"/>
      <c r="C33" s="41"/>
      <c r="D33" s="41"/>
      <c r="E33" s="41"/>
      <c r="F33" s="29" t="s">
        <v>49</v>
      </c>
      <c r="G33" s="41"/>
      <c r="H33" s="41"/>
      <c r="I33" s="41"/>
      <c r="J33" s="41"/>
      <c r="K33" s="41"/>
      <c r="L33" s="258">
        <v>0</v>
      </c>
      <c r="M33" s="257"/>
      <c r="N33" s="257"/>
      <c r="O33" s="257"/>
      <c r="P33" s="257"/>
      <c r="Q33" s="41"/>
      <c r="R33" s="41"/>
      <c r="S33" s="41"/>
      <c r="T33" s="41"/>
      <c r="U33" s="41"/>
      <c r="V33" s="41"/>
      <c r="W33" s="256">
        <f>ROUND(BD94, 2)</f>
        <v>0</v>
      </c>
      <c r="X33" s="257"/>
      <c r="Y33" s="257"/>
      <c r="Z33" s="257"/>
      <c r="AA33" s="257"/>
      <c r="AB33" s="257"/>
      <c r="AC33" s="257"/>
      <c r="AD33" s="257"/>
      <c r="AE33" s="257"/>
      <c r="AF33" s="41"/>
      <c r="AG33" s="41"/>
      <c r="AH33" s="41"/>
      <c r="AI33" s="41"/>
      <c r="AJ33" s="41"/>
      <c r="AK33" s="256">
        <v>0</v>
      </c>
      <c r="AL33" s="257"/>
      <c r="AM33" s="257"/>
      <c r="AN33" s="257"/>
      <c r="AO33" s="257"/>
      <c r="AP33" s="41"/>
      <c r="AQ33" s="41"/>
      <c r="AR33" s="42"/>
      <c r="BE33" s="246"/>
    </row>
    <row r="34" spans="1:57" s="2" customFormat="1" ht="6.95" customHeight="1">
      <c r="A34" s="34"/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9"/>
      <c r="BE34" s="245"/>
    </row>
    <row r="35" spans="1:57" s="2" customFormat="1" ht="25.9" customHeight="1">
      <c r="A35" s="34"/>
      <c r="B35" s="35"/>
      <c r="C35" s="43"/>
      <c r="D35" s="44" t="s">
        <v>50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6" t="s">
        <v>51</v>
      </c>
      <c r="U35" s="45"/>
      <c r="V35" s="45"/>
      <c r="W35" s="45"/>
      <c r="X35" s="259" t="s">
        <v>52</v>
      </c>
      <c r="Y35" s="260"/>
      <c r="Z35" s="260"/>
      <c r="AA35" s="260"/>
      <c r="AB35" s="260"/>
      <c r="AC35" s="45"/>
      <c r="AD35" s="45"/>
      <c r="AE35" s="45"/>
      <c r="AF35" s="45"/>
      <c r="AG35" s="45"/>
      <c r="AH35" s="45"/>
      <c r="AI35" s="45"/>
      <c r="AJ35" s="45"/>
      <c r="AK35" s="261">
        <f>SUM(AK26:AK33)</f>
        <v>0</v>
      </c>
      <c r="AL35" s="260"/>
      <c r="AM35" s="260"/>
      <c r="AN35" s="260"/>
      <c r="AO35" s="262"/>
      <c r="AP35" s="43"/>
      <c r="AQ35" s="43"/>
      <c r="AR35" s="39"/>
      <c r="BE35" s="34"/>
    </row>
    <row r="36" spans="1:57" s="2" customFormat="1" ht="6.95" customHeight="1">
      <c r="A36" s="34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9"/>
      <c r="BE36" s="34"/>
    </row>
    <row r="37" spans="1:57" s="2" customFormat="1" ht="14.45" customHeight="1">
      <c r="A37" s="34"/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9"/>
      <c r="BE37" s="34"/>
    </row>
    <row r="38" spans="1:57" s="1" customFormat="1" ht="14.45" customHeight="1"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</row>
    <row r="39" spans="1:57" s="1" customFormat="1" ht="14.45" customHeight="1"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0"/>
    </row>
    <row r="40" spans="1:57" s="1" customFormat="1" ht="14.45" customHeight="1"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0"/>
    </row>
    <row r="41" spans="1:57" s="1" customFormat="1" ht="14.45" customHeight="1"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0"/>
    </row>
    <row r="42" spans="1:57" s="1" customFormat="1" ht="14.45" customHeight="1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0"/>
    </row>
    <row r="43" spans="1:57" s="1" customFormat="1" ht="14.45" customHeight="1"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0"/>
    </row>
    <row r="44" spans="1:57" s="1" customFormat="1" ht="14.45" customHeight="1"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0"/>
    </row>
    <row r="45" spans="1:57" s="1" customFormat="1" ht="14.45" customHeight="1"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0"/>
    </row>
    <row r="46" spans="1:57" s="1" customFormat="1" ht="14.45" customHeight="1"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0"/>
    </row>
    <row r="47" spans="1:57" s="1" customFormat="1" ht="14.45" customHeight="1"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0"/>
    </row>
    <row r="48" spans="1:57" s="1" customFormat="1" ht="14.45" customHeight="1"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0"/>
    </row>
    <row r="49" spans="1:57" s="2" customFormat="1" ht="14.45" customHeight="1">
      <c r="B49" s="47"/>
      <c r="C49" s="48"/>
      <c r="D49" s="49" t="s">
        <v>53</v>
      </c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49" t="s">
        <v>54</v>
      </c>
      <c r="AI49" s="50"/>
      <c r="AJ49" s="50"/>
      <c r="AK49" s="50"/>
      <c r="AL49" s="50"/>
      <c r="AM49" s="50"/>
      <c r="AN49" s="50"/>
      <c r="AO49" s="50"/>
      <c r="AP49" s="48"/>
      <c r="AQ49" s="48"/>
      <c r="AR49" s="51"/>
    </row>
    <row r="50" spans="1:57" ht="11.25"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0"/>
    </row>
    <row r="51" spans="1:57" ht="11.25"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0"/>
    </row>
    <row r="52" spans="1:57" ht="11.25"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0"/>
    </row>
    <row r="53" spans="1:57" ht="11.25"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0"/>
    </row>
    <row r="54" spans="1:57" ht="11.25"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0"/>
    </row>
    <row r="55" spans="1:57" ht="11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0"/>
    </row>
    <row r="56" spans="1:57" ht="11.25"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0"/>
    </row>
    <row r="57" spans="1:57" ht="11.25"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0"/>
    </row>
    <row r="58" spans="1:57" ht="11.25"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0"/>
    </row>
    <row r="59" spans="1:57" ht="11.25">
      <c r="B59" s="21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0"/>
    </row>
    <row r="60" spans="1:57" s="2" customFormat="1" ht="12.75">
      <c r="A60" s="34"/>
      <c r="B60" s="35"/>
      <c r="C60" s="36"/>
      <c r="D60" s="52" t="s">
        <v>55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52" t="s">
        <v>56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52" t="s">
        <v>55</v>
      </c>
      <c r="AI60" s="38"/>
      <c r="AJ60" s="38"/>
      <c r="AK60" s="38"/>
      <c r="AL60" s="38"/>
      <c r="AM60" s="52" t="s">
        <v>56</v>
      </c>
      <c r="AN60" s="38"/>
      <c r="AO60" s="38"/>
      <c r="AP60" s="36"/>
      <c r="AQ60" s="36"/>
      <c r="AR60" s="39"/>
      <c r="BE60" s="34"/>
    </row>
    <row r="61" spans="1:57" ht="11.25">
      <c r="B61" s="21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0"/>
    </row>
    <row r="62" spans="1:57" ht="11.25">
      <c r="B62" s="21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0"/>
    </row>
    <row r="63" spans="1:57" ht="11.25">
      <c r="B63" s="21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0"/>
    </row>
    <row r="64" spans="1:57" s="2" customFormat="1" ht="12.75">
      <c r="A64" s="34"/>
      <c r="B64" s="35"/>
      <c r="C64" s="36"/>
      <c r="D64" s="49" t="s">
        <v>57</v>
      </c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49" t="s">
        <v>58</v>
      </c>
      <c r="AI64" s="53"/>
      <c r="AJ64" s="53"/>
      <c r="AK64" s="53"/>
      <c r="AL64" s="53"/>
      <c r="AM64" s="53"/>
      <c r="AN64" s="53"/>
      <c r="AO64" s="53"/>
      <c r="AP64" s="36"/>
      <c r="AQ64" s="36"/>
      <c r="AR64" s="39"/>
      <c r="BE64" s="34"/>
    </row>
    <row r="65" spans="1:57" ht="11.25">
      <c r="B65" s="21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0"/>
    </row>
    <row r="66" spans="1:57" ht="11.25">
      <c r="B66" s="21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0"/>
    </row>
    <row r="67" spans="1:57" ht="11.25">
      <c r="B67" s="21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0"/>
    </row>
    <row r="68" spans="1:57" ht="11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0"/>
    </row>
    <row r="69" spans="1:57" ht="11.25">
      <c r="B69" s="21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0"/>
    </row>
    <row r="70" spans="1:57" ht="11.25">
      <c r="B70" s="21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0"/>
    </row>
    <row r="71" spans="1:57" ht="11.25">
      <c r="B71" s="21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0"/>
    </row>
    <row r="72" spans="1:57" ht="11.25"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0"/>
    </row>
    <row r="73" spans="1:57" ht="11.25">
      <c r="B73" s="21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0"/>
    </row>
    <row r="74" spans="1:57" ht="11.25">
      <c r="B74" s="21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0"/>
    </row>
    <row r="75" spans="1:57" s="2" customFormat="1" ht="12.75">
      <c r="A75" s="34"/>
      <c r="B75" s="35"/>
      <c r="C75" s="36"/>
      <c r="D75" s="52" t="s">
        <v>55</v>
      </c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52" t="s">
        <v>56</v>
      </c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52" t="s">
        <v>55</v>
      </c>
      <c r="AI75" s="38"/>
      <c r="AJ75" s="38"/>
      <c r="AK75" s="38"/>
      <c r="AL75" s="38"/>
      <c r="AM75" s="52" t="s">
        <v>56</v>
      </c>
      <c r="AN75" s="38"/>
      <c r="AO75" s="38"/>
      <c r="AP75" s="36"/>
      <c r="AQ75" s="36"/>
      <c r="AR75" s="39"/>
      <c r="BE75" s="34"/>
    </row>
    <row r="76" spans="1:57" s="2" customFormat="1" ht="11.25">
      <c r="A76" s="34"/>
      <c r="B76" s="35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9"/>
      <c r="BE76" s="34"/>
    </row>
    <row r="77" spans="1:57" s="2" customFormat="1" ht="6.95" customHeight="1">
      <c r="A77" s="34"/>
      <c r="B77" s="54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39"/>
      <c r="BE77" s="34"/>
    </row>
    <row r="81" spans="1:91" s="2" customFormat="1" ht="6.95" customHeight="1">
      <c r="A81" s="34"/>
      <c r="B81" s="56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39"/>
      <c r="BE81" s="34"/>
    </row>
    <row r="82" spans="1:91" s="2" customFormat="1" ht="24.95" customHeight="1">
      <c r="A82" s="34"/>
      <c r="B82" s="35"/>
      <c r="C82" s="23" t="s">
        <v>59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9"/>
      <c r="BE82" s="34"/>
    </row>
    <row r="83" spans="1:9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9"/>
      <c r="BE83" s="34"/>
    </row>
    <row r="84" spans="1:91" s="4" customFormat="1" ht="12" customHeight="1">
      <c r="B84" s="58"/>
      <c r="C84" s="29" t="s">
        <v>13</v>
      </c>
      <c r="D84" s="59"/>
      <c r="E84" s="59"/>
      <c r="F84" s="59"/>
      <c r="G84" s="59"/>
      <c r="H84" s="59"/>
      <c r="I84" s="59"/>
      <c r="J84" s="59"/>
      <c r="K84" s="59"/>
      <c r="L84" s="59" t="str">
        <f>K5</f>
        <v>P2109</v>
      </c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60"/>
    </row>
    <row r="85" spans="1:91" s="5" customFormat="1" ht="36.950000000000003" customHeight="1">
      <c r="B85" s="61"/>
      <c r="C85" s="62" t="s">
        <v>16</v>
      </c>
      <c r="D85" s="63"/>
      <c r="E85" s="63"/>
      <c r="F85" s="63"/>
      <c r="G85" s="63"/>
      <c r="H85" s="63"/>
      <c r="I85" s="63"/>
      <c r="J85" s="63"/>
      <c r="K85" s="63"/>
      <c r="L85" s="263" t="str">
        <f>K6</f>
        <v>Oprava plotu u MŠ Adamusova 7, Ostrava-Hrabůvka</v>
      </c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3"/>
      <c r="AL85" s="63"/>
      <c r="AM85" s="63"/>
      <c r="AN85" s="63"/>
      <c r="AO85" s="63"/>
      <c r="AP85" s="63"/>
      <c r="AQ85" s="63"/>
      <c r="AR85" s="64"/>
    </row>
    <row r="86" spans="1:91" s="2" customFormat="1" ht="6.95" customHeight="1">
      <c r="A86" s="34"/>
      <c r="B86" s="35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9"/>
      <c r="BE86" s="34"/>
    </row>
    <row r="87" spans="1:91" s="2" customFormat="1" ht="12" customHeight="1">
      <c r="A87" s="34"/>
      <c r="B87" s="35"/>
      <c r="C87" s="29" t="s">
        <v>20</v>
      </c>
      <c r="D87" s="36"/>
      <c r="E87" s="36"/>
      <c r="F87" s="36"/>
      <c r="G87" s="36"/>
      <c r="H87" s="36"/>
      <c r="I87" s="36"/>
      <c r="J87" s="36"/>
      <c r="K87" s="36"/>
      <c r="L87" s="65" t="str">
        <f>IF(K8="","",K8)</f>
        <v xml:space="preserve"> </v>
      </c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29" t="s">
        <v>22</v>
      </c>
      <c r="AJ87" s="36"/>
      <c r="AK87" s="36"/>
      <c r="AL87" s="36"/>
      <c r="AM87" s="265" t="str">
        <f>IF(AN8= "","",AN8)</f>
        <v>21. 1. 2022</v>
      </c>
      <c r="AN87" s="265"/>
      <c r="AO87" s="36"/>
      <c r="AP87" s="36"/>
      <c r="AQ87" s="36"/>
      <c r="AR87" s="39"/>
      <c r="BE87" s="34"/>
    </row>
    <row r="88" spans="1:91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9"/>
      <c r="BE88" s="34"/>
    </row>
    <row r="89" spans="1:91" s="2" customFormat="1" ht="15.2" customHeight="1">
      <c r="A89" s="34"/>
      <c r="B89" s="35"/>
      <c r="C89" s="29" t="s">
        <v>24</v>
      </c>
      <c r="D89" s="36"/>
      <c r="E89" s="36"/>
      <c r="F89" s="36"/>
      <c r="G89" s="36"/>
      <c r="H89" s="36"/>
      <c r="I89" s="36"/>
      <c r="J89" s="36"/>
      <c r="K89" s="36"/>
      <c r="L89" s="59" t="str">
        <f>IF(E11= "","",E11)</f>
        <v>Statutární město Ostrava, ÚMOb Ostrava-Jih</v>
      </c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29" t="s">
        <v>32</v>
      </c>
      <c r="AJ89" s="36"/>
      <c r="AK89" s="36"/>
      <c r="AL89" s="36"/>
      <c r="AM89" s="266" t="str">
        <f>IF(E17="","",E17)</f>
        <v>Ing. Vladimír Slonka</v>
      </c>
      <c r="AN89" s="267"/>
      <c r="AO89" s="267"/>
      <c r="AP89" s="267"/>
      <c r="AQ89" s="36"/>
      <c r="AR89" s="39"/>
      <c r="AS89" s="268" t="s">
        <v>60</v>
      </c>
      <c r="AT89" s="269"/>
      <c r="AU89" s="67"/>
      <c r="AV89" s="67"/>
      <c r="AW89" s="67"/>
      <c r="AX89" s="67"/>
      <c r="AY89" s="67"/>
      <c r="AZ89" s="67"/>
      <c r="BA89" s="67"/>
      <c r="BB89" s="67"/>
      <c r="BC89" s="67"/>
      <c r="BD89" s="68"/>
      <c r="BE89" s="34"/>
    </row>
    <row r="90" spans="1:91" s="2" customFormat="1" ht="15.2" customHeight="1">
      <c r="A90" s="34"/>
      <c r="B90" s="35"/>
      <c r="C90" s="29" t="s">
        <v>30</v>
      </c>
      <c r="D90" s="36"/>
      <c r="E90" s="36"/>
      <c r="F90" s="36"/>
      <c r="G90" s="36"/>
      <c r="H90" s="36"/>
      <c r="I90" s="36"/>
      <c r="J90" s="36"/>
      <c r="K90" s="36"/>
      <c r="L90" s="59" t="str">
        <f>IF(E14= "Vyplň údaj","",E14)</f>
        <v/>
      </c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29" t="s">
        <v>37</v>
      </c>
      <c r="AJ90" s="36"/>
      <c r="AK90" s="36"/>
      <c r="AL90" s="36"/>
      <c r="AM90" s="266" t="str">
        <f>IF(E20="","",E20)</f>
        <v>Věra Grohmannová</v>
      </c>
      <c r="AN90" s="267"/>
      <c r="AO90" s="267"/>
      <c r="AP90" s="267"/>
      <c r="AQ90" s="36"/>
      <c r="AR90" s="39"/>
      <c r="AS90" s="270"/>
      <c r="AT90" s="271"/>
      <c r="AU90" s="69"/>
      <c r="AV90" s="69"/>
      <c r="AW90" s="69"/>
      <c r="AX90" s="69"/>
      <c r="AY90" s="69"/>
      <c r="AZ90" s="69"/>
      <c r="BA90" s="69"/>
      <c r="BB90" s="69"/>
      <c r="BC90" s="69"/>
      <c r="BD90" s="70"/>
      <c r="BE90" s="34"/>
    </row>
    <row r="91" spans="1:91" s="2" customFormat="1" ht="10.9" customHeight="1">
      <c r="A91" s="34"/>
      <c r="B91" s="3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9"/>
      <c r="AS91" s="272"/>
      <c r="AT91" s="273"/>
      <c r="AU91" s="71"/>
      <c r="AV91" s="71"/>
      <c r="AW91" s="71"/>
      <c r="AX91" s="71"/>
      <c r="AY91" s="71"/>
      <c r="AZ91" s="71"/>
      <c r="BA91" s="71"/>
      <c r="BB91" s="71"/>
      <c r="BC91" s="71"/>
      <c r="BD91" s="72"/>
      <c r="BE91" s="34"/>
    </row>
    <row r="92" spans="1:91" s="2" customFormat="1" ht="29.25" customHeight="1">
      <c r="A92" s="34"/>
      <c r="B92" s="35"/>
      <c r="C92" s="274" t="s">
        <v>61</v>
      </c>
      <c r="D92" s="275"/>
      <c r="E92" s="275"/>
      <c r="F92" s="275"/>
      <c r="G92" s="275"/>
      <c r="H92" s="73"/>
      <c r="I92" s="276" t="s">
        <v>62</v>
      </c>
      <c r="J92" s="275"/>
      <c r="K92" s="275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  <c r="Z92" s="275"/>
      <c r="AA92" s="275"/>
      <c r="AB92" s="275"/>
      <c r="AC92" s="275"/>
      <c r="AD92" s="275"/>
      <c r="AE92" s="275"/>
      <c r="AF92" s="275"/>
      <c r="AG92" s="277" t="s">
        <v>63</v>
      </c>
      <c r="AH92" s="275"/>
      <c r="AI92" s="275"/>
      <c r="AJ92" s="275"/>
      <c r="AK92" s="275"/>
      <c r="AL92" s="275"/>
      <c r="AM92" s="275"/>
      <c r="AN92" s="276" t="s">
        <v>64</v>
      </c>
      <c r="AO92" s="275"/>
      <c r="AP92" s="278"/>
      <c r="AQ92" s="74" t="s">
        <v>65</v>
      </c>
      <c r="AR92" s="39"/>
      <c r="AS92" s="75" t="s">
        <v>66</v>
      </c>
      <c r="AT92" s="76" t="s">
        <v>67</v>
      </c>
      <c r="AU92" s="76" t="s">
        <v>68</v>
      </c>
      <c r="AV92" s="76" t="s">
        <v>69</v>
      </c>
      <c r="AW92" s="76" t="s">
        <v>70</v>
      </c>
      <c r="AX92" s="76" t="s">
        <v>71</v>
      </c>
      <c r="AY92" s="76" t="s">
        <v>72</v>
      </c>
      <c r="AZ92" s="76" t="s">
        <v>73</v>
      </c>
      <c r="BA92" s="76" t="s">
        <v>74</v>
      </c>
      <c r="BB92" s="76" t="s">
        <v>75</v>
      </c>
      <c r="BC92" s="76" t="s">
        <v>76</v>
      </c>
      <c r="BD92" s="77" t="s">
        <v>77</v>
      </c>
      <c r="BE92" s="34"/>
    </row>
    <row r="93" spans="1:91" s="2" customFormat="1" ht="10.9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9"/>
      <c r="AS93" s="78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80"/>
      <c r="BE93" s="34"/>
    </row>
    <row r="94" spans="1:91" s="6" customFormat="1" ht="32.450000000000003" customHeight="1">
      <c r="B94" s="81"/>
      <c r="C94" s="82" t="s">
        <v>78</v>
      </c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282">
        <f>ROUND(AG95,2)</f>
        <v>0</v>
      </c>
      <c r="AH94" s="282"/>
      <c r="AI94" s="282"/>
      <c r="AJ94" s="282"/>
      <c r="AK94" s="282"/>
      <c r="AL94" s="282"/>
      <c r="AM94" s="282"/>
      <c r="AN94" s="283">
        <f>SUM(AG94,AT94)</f>
        <v>0</v>
      </c>
      <c r="AO94" s="283"/>
      <c r="AP94" s="283"/>
      <c r="AQ94" s="85" t="s">
        <v>1</v>
      </c>
      <c r="AR94" s="86"/>
      <c r="AS94" s="87">
        <f>ROUND(AS95,2)</f>
        <v>0</v>
      </c>
      <c r="AT94" s="88">
        <f>ROUND(SUM(AV94:AW94),2)</f>
        <v>0</v>
      </c>
      <c r="AU94" s="89">
        <f>ROUND(AU95,5)</f>
        <v>0</v>
      </c>
      <c r="AV94" s="88">
        <f>ROUND(AZ94*L29,2)</f>
        <v>0</v>
      </c>
      <c r="AW94" s="88">
        <f>ROUND(BA94*L30,2)</f>
        <v>0</v>
      </c>
      <c r="AX94" s="88">
        <f>ROUND(BB94*L29,2)</f>
        <v>0</v>
      </c>
      <c r="AY94" s="88">
        <f>ROUND(BC94*L30,2)</f>
        <v>0</v>
      </c>
      <c r="AZ94" s="88">
        <f>ROUND(AZ95,2)</f>
        <v>0</v>
      </c>
      <c r="BA94" s="88">
        <f>ROUND(BA95,2)</f>
        <v>0</v>
      </c>
      <c r="BB94" s="88">
        <f>ROUND(BB95,2)</f>
        <v>0</v>
      </c>
      <c r="BC94" s="88">
        <f>ROUND(BC95,2)</f>
        <v>0</v>
      </c>
      <c r="BD94" s="90">
        <f>ROUND(BD95,2)</f>
        <v>0</v>
      </c>
      <c r="BS94" s="91" t="s">
        <v>79</v>
      </c>
      <c r="BT94" s="91" t="s">
        <v>80</v>
      </c>
      <c r="BU94" s="92" t="s">
        <v>81</v>
      </c>
      <c r="BV94" s="91" t="s">
        <v>82</v>
      </c>
      <c r="BW94" s="91" t="s">
        <v>5</v>
      </c>
      <c r="BX94" s="91" t="s">
        <v>83</v>
      </c>
      <c r="CL94" s="91" t="s">
        <v>1</v>
      </c>
    </row>
    <row r="95" spans="1:91" s="7" customFormat="1" ht="24.75" customHeight="1">
      <c r="A95" s="93" t="s">
        <v>84</v>
      </c>
      <c r="B95" s="94"/>
      <c r="C95" s="95"/>
      <c r="D95" s="281" t="s">
        <v>85</v>
      </c>
      <c r="E95" s="281"/>
      <c r="F95" s="281"/>
      <c r="G95" s="281"/>
      <c r="H95" s="281"/>
      <c r="I95" s="96"/>
      <c r="J95" s="281" t="s">
        <v>86</v>
      </c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79">
        <f>'SO 01-1 - Stavební část II'!J30</f>
        <v>0</v>
      </c>
      <c r="AH95" s="280"/>
      <c r="AI95" s="280"/>
      <c r="AJ95" s="280"/>
      <c r="AK95" s="280"/>
      <c r="AL95" s="280"/>
      <c r="AM95" s="280"/>
      <c r="AN95" s="279">
        <f>SUM(AG95,AT95)</f>
        <v>0</v>
      </c>
      <c r="AO95" s="280"/>
      <c r="AP95" s="280"/>
      <c r="AQ95" s="97" t="s">
        <v>87</v>
      </c>
      <c r="AR95" s="98"/>
      <c r="AS95" s="99">
        <v>0</v>
      </c>
      <c r="AT95" s="100">
        <f>ROUND(SUM(AV95:AW95),2)</f>
        <v>0</v>
      </c>
      <c r="AU95" s="101">
        <f>'SO 01-1 - Stavební část II'!P130</f>
        <v>0</v>
      </c>
      <c r="AV95" s="100">
        <f>'SO 01-1 - Stavební část II'!J33</f>
        <v>0</v>
      </c>
      <c r="AW95" s="100">
        <f>'SO 01-1 - Stavební část II'!J34</f>
        <v>0</v>
      </c>
      <c r="AX95" s="100">
        <f>'SO 01-1 - Stavební část II'!J35</f>
        <v>0</v>
      </c>
      <c r="AY95" s="100">
        <f>'SO 01-1 - Stavební část II'!J36</f>
        <v>0</v>
      </c>
      <c r="AZ95" s="100">
        <f>'SO 01-1 - Stavební část II'!F33</f>
        <v>0</v>
      </c>
      <c r="BA95" s="100">
        <f>'SO 01-1 - Stavební část II'!F34</f>
        <v>0</v>
      </c>
      <c r="BB95" s="100">
        <f>'SO 01-1 - Stavební část II'!F35</f>
        <v>0</v>
      </c>
      <c r="BC95" s="100">
        <f>'SO 01-1 - Stavební část II'!F36</f>
        <v>0</v>
      </c>
      <c r="BD95" s="102">
        <f>'SO 01-1 - Stavební část II'!F37</f>
        <v>0</v>
      </c>
      <c r="BT95" s="103" t="s">
        <v>88</v>
      </c>
      <c r="BV95" s="103" t="s">
        <v>82</v>
      </c>
      <c r="BW95" s="103" t="s">
        <v>89</v>
      </c>
      <c r="BX95" s="103" t="s">
        <v>5</v>
      </c>
      <c r="CL95" s="103" t="s">
        <v>1</v>
      </c>
      <c r="CM95" s="103" t="s">
        <v>90</v>
      </c>
    </row>
    <row r="96" spans="1:91" s="2" customFormat="1" ht="30" customHeight="1">
      <c r="A96" s="34"/>
      <c r="B96" s="35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9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</row>
    <row r="97" spans="1:57" s="2" customFormat="1" ht="6.95" customHeight="1">
      <c r="A97" s="34"/>
      <c r="B97" s="54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39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</row>
  </sheetData>
  <sheetProtection algorithmName="SHA-512" hashValue="GLkNl/AExBqidfF6YO3YUkctf7LZu/CiGxJH4eueQEv9zD9TtlMQj94lsbiYAoIfAkdoC+xZqQOG5hgcIaHMCg==" saltValue="923H/CjvhgfrygcL8TfUhb75bE4VlepUaH2frQhOqcw8jNaHH/oNw7bDwY/G053mVL1DJecm4/eC8ovh4l2eCA==" spinCount="100000" sheet="1" objects="1" scenarios="1" formatColumns="0" formatRows="0"/>
  <mergeCells count="42">
    <mergeCell ref="AR2:BE2"/>
    <mergeCell ref="C92:G92"/>
    <mergeCell ref="I92:AF92"/>
    <mergeCell ref="AG92:AM92"/>
    <mergeCell ref="AN92:AP92"/>
    <mergeCell ref="AN95:AP95"/>
    <mergeCell ref="AG95:AM95"/>
    <mergeCell ref="D95:H95"/>
    <mergeCell ref="J95:AF95"/>
    <mergeCell ref="AG94:AM94"/>
    <mergeCell ref="AN94:AP94"/>
    <mergeCell ref="L85:AJ85"/>
    <mergeCell ref="AM87:AN87"/>
    <mergeCell ref="AM89:AP89"/>
    <mergeCell ref="AS89:AT91"/>
    <mergeCell ref="AM90:AP90"/>
    <mergeCell ref="W33:AE33"/>
    <mergeCell ref="AK33:AO33"/>
    <mergeCell ref="L33:P33"/>
    <mergeCell ref="X35:AB35"/>
    <mergeCell ref="AK35:AO35"/>
    <mergeCell ref="AK31:AO31"/>
    <mergeCell ref="L31:P31"/>
    <mergeCell ref="W32:AE32"/>
    <mergeCell ref="AK32:AO32"/>
    <mergeCell ref="L32:P32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AK29:AO29"/>
    <mergeCell ref="L29:P29"/>
    <mergeCell ref="W30:AE30"/>
    <mergeCell ref="AK30:AO30"/>
    <mergeCell ref="L30:P30"/>
    <mergeCell ref="W31:AE31"/>
  </mergeCells>
  <hyperlinks>
    <hyperlink ref="A95" location="'SO 01-1 - Stavební část II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1" width="14.16406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AT2" s="17" t="s">
        <v>89</v>
      </c>
    </row>
    <row r="3" spans="1:46" s="1" customFormat="1" ht="6.95" customHeight="1">
      <c r="B3" s="104"/>
      <c r="C3" s="105"/>
      <c r="D3" s="105"/>
      <c r="E3" s="105"/>
      <c r="F3" s="105"/>
      <c r="G3" s="105"/>
      <c r="H3" s="105"/>
      <c r="I3" s="105"/>
      <c r="J3" s="105"/>
      <c r="K3" s="105"/>
      <c r="L3" s="20"/>
      <c r="AT3" s="17" t="s">
        <v>90</v>
      </c>
    </row>
    <row r="4" spans="1:46" s="1" customFormat="1" ht="24.95" customHeight="1">
      <c r="B4" s="20"/>
      <c r="D4" s="106" t="s">
        <v>91</v>
      </c>
      <c r="L4" s="20"/>
      <c r="M4" s="107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08" t="s">
        <v>16</v>
      </c>
      <c r="L6" s="20"/>
    </row>
    <row r="7" spans="1:46" s="1" customFormat="1" ht="16.5" customHeight="1">
      <c r="B7" s="20"/>
      <c r="E7" s="285" t="str">
        <f>'Rekapitulace stavby'!K6</f>
        <v>Oprava plotu u MŠ Adamusova 7, Ostrava-Hrabůvka</v>
      </c>
      <c r="F7" s="286"/>
      <c r="G7" s="286"/>
      <c r="H7" s="286"/>
      <c r="L7" s="20"/>
    </row>
    <row r="8" spans="1:46" s="2" customFormat="1" ht="12" customHeight="1">
      <c r="A8" s="34"/>
      <c r="B8" s="39"/>
      <c r="C8" s="34"/>
      <c r="D8" s="108" t="s">
        <v>92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287" t="s">
        <v>93</v>
      </c>
      <c r="F9" s="288"/>
      <c r="G9" s="288"/>
      <c r="H9" s="288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08" t="s">
        <v>18</v>
      </c>
      <c r="E11" s="34"/>
      <c r="F11" s="109" t="s">
        <v>1</v>
      </c>
      <c r="G11" s="34"/>
      <c r="H11" s="34"/>
      <c r="I11" s="108" t="s">
        <v>19</v>
      </c>
      <c r="J11" s="109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08" t="s">
        <v>20</v>
      </c>
      <c r="E12" s="34"/>
      <c r="F12" s="109" t="s">
        <v>21</v>
      </c>
      <c r="G12" s="34"/>
      <c r="H12" s="34"/>
      <c r="I12" s="108" t="s">
        <v>22</v>
      </c>
      <c r="J12" s="110" t="str">
        <f>'Rekapitulace stavby'!AN8</f>
        <v>21. 1. 2022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08" t="s">
        <v>24</v>
      </c>
      <c r="E14" s="34"/>
      <c r="F14" s="34"/>
      <c r="G14" s="34"/>
      <c r="H14" s="34"/>
      <c r="I14" s="108" t="s">
        <v>25</v>
      </c>
      <c r="J14" s="109" t="s">
        <v>26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09" t="s">
        <v>27</v>
      </c>
      <c r="F15" s="34"/>
      <c r="G15" s="34"/>
      <c r="H15" s="34"/>
      <c r="I15" s="108" t="s">
        <v>28</v>
      </c>
      <c r="J15" s="109" t="s">
        <v>29</v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08" t="s">
        <v>30</v>
      </c>
      <c r="E17" s="34"/>
      <c r="F17" s="34"/>
      <c r="G17" s="34"/>
      <c r="H17" s="34"/>
      <c r="I17" s="108" t="s">
        <v>25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289" t="str">
        <f>'Rekapitulace stavby'!E14</f>
        <v>Vyplň údaj</v>
      </c>
      <c r="F18" s="290"/>
      <c r="G18" s="290"/>
      <c r="H18" s="290"/>
      <c r="I18" s="108" t="s">
        <v>28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08" t="s">
        <v>32</v>
      </c>
      <c r="E20" s="34"/>
      <c r="F20" s="34"/>
      <c r="G20" s="34"/>
      <c r="H20" s="34"/>
      <c r="I20" s="108" t="s">
        <v>25</v>
      </c>
      <c r="J20" s="109" t="s">
        <v>33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09" t="s">
        <v>34</v>
      </c>
      <c r="F21" s="34"/>
      <c r="G21" s="34"/>
      <c r="H21" s="34"/>
      <c r="I21" s="108" t="s">
        <v>28</v>
      </c>
      <c r="J21" s="109" t="s">
        <v>35</v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08" t="s">
        <v>37</v>
      </c>
      <c r="E23" s="34"/>
      <c r="F23" s="34"/>
      <c r="G23" s="34"/>
      <c r="H23" s="34"/>
      <c r="I23" s="108" t="s">
        <v>25</v>
      </c>
      <c r="J23" s="109" t="s">
        <v>1</v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09" t="s">
        <v>38</v>
      </c>
      <c r="F24" s="34"/>
      <c r="G24" s="34"/>
      <c r="H24" s="34"/>
      <c r="I24" s="108" t="s">
        <v>28</v>
      </c>
      <c r="J24" s="109" t="s">
        <v>1</v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08" t="s">
        <v>39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11"/>
      <c r="B27" s="112"/>
      <c r="C27" s="111"/>
      <c r="D27" s="111"/>
      <c r="E27" s="291" t="s">
        <v>1</v>
      </c>
      <c r="F27" s="291"/>
      <c r="G27" s="291"/>
      <c r="H27" s="2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14"/>
      <c r="E29" s="114"/>
      <c r="F29" s="114"/>
      <c r="G29" s="114"/>
      <c r="H29" s="114"/>
      <c r="I29" s="114"/>
      <c r="J29" s="114"/>
      <c r="K29" s="11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15" t="s">
        <v>40</v>
      </c>
      <c r="E30" s="34"/>
      <c r="F30" s="34"/>
      <c r="G30" s="34"/>
      <c r="H30" s="34"/>
      <c r="I30" s="34"/>
      <c r="J30" s="116">
        <f>ROUND(J130,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14"/>
      <c r="E31" s="114"/>
      <c r="F31" s="114"/>
      <c r="G31" s="114"/>
      <c r="H31" s="114"/>
      <c r="I31" s="114"/>
      <c r="J31" s="114"/>
      <c r="K31" s="11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17" t="s">
        <v>42</v>
      </c>
      <c r="G32" s="34"/>
      <c r="H32" s="34"/>
      <c r="I32" s="117" t="s">
        <v>41</v>
      </c>
      <c r="J32" s="117" t="s">
        <v>43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18" t="s">
        <v>44</v>
      </c>
      <c r="E33" s="108" t="s">
        <v>45</v>
      </c>
      <c r="F33" s="119">
        <f>ROUND((SUM(BE130:BE250)),  2)</f>
        <v>0</v>
      </c>
      <c r="G33" s="34"/>
      <c r="H33" s="34"/>
      <c r="I33" s="120">
        <v>0.21</v>
      </c>
      <c r="J33" s="119">
        <f>ROUND(((SUM(BE130:BE250))*I33),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08" t="s">
        <v>46</v>
      </c>
      <c r="F34" s="119">
        <f>ROUND((SUM(BF130:BF250)),  2)</f>
        <v>0</v>
      </c>
      <c r="G34" s="34"/>
      <c r="H34" s="34"/>
      <c r="I34" s="120">
        <v>0.15</v>
      </c>
      <c r="J34" s="119">
        <f>ROUND(((SUM(BF130:BF250))*I34),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08" t="s">
        <v>47</v>
      </c>
      <c r="F35" s="119">
        <f>ROUND((SUM(BG130:BG250)),  2)</f>
        <v>0</v>
      </c>
      <c r="G35" s="34"/>
      <c r="H35" s="34"/>
      <c r="I35" s="120">
        <v>0.21</v>
      </c>
      <c r="J35" s="11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08" t="s">
        <v>48</v>
      </c>
      <c r="F36" s="119">
        <f>ROUND((SUM(BH130:BH250)),  2)</f>
        <v>0</v>
      </c>
      <c r="G36" s="34"/>
      <c r="H36" s="34"/>
      <c r="I36" s="120">
        <v>0.15</v>
      </c>
      <c r="J36" s="11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08" t="s">
        <v>49</v>
      </c>
      <c r="F37" s="119">
        <f>ROUND((SUM(BI130:BI250)),  2)</f>
        <v>0</v>
      </c>
      <c r="G37" s="34"/>
      <c r="H37" s="34"/>
      <c r="I37" s="120">
        <v>0</v>
      </c>
      <c r="J37" s="11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21"/>
      <c r="D39" s="122" t="s">
        <v>50</v>
      </c>
      <c r="E39" s="123"/>
      <c r="F39" s="123"/>
      <c r="G39" s="124" t="s">
        <v>51</v>
      </c>
      <c r="H39" s="125" t="s">
        <v>52</v>
      </c>
      <c r="I39" s="123"/>
      <c r="J39" s="126">
        <f>SUM(J30:J37)</f>
        <v>0</v>
      </c>
      <c r="K39" s="12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28" t="s">
        <v>53</v>
      </c>
      <c r="E50" s="129"/>
      <c r="F50" s="129"/>
      <c r="G50" s="128" t="s">
        <v>54</v>
      </c>
      <c r="H50" s="129"/>
      <c r="I50" s="129"/>
      <c r="J50" s="129"/>
      <c r="K50" s="12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30" t="s">
        <v>55</v>
      </c>
      <c r="E61" s="131"/>
      <c r="F61" s="132" t="s">
        <v>56</v>
      </c>
      <c r="G61" s="130" t="s">
        <v>55</v>
      </c>
      <c r="H61" s="131"/>
      <c r="I61" s="131"/>
      <c r="J61" s="133" t="s">
        <v>56</v>
      </c>
      <c r="K61" s="13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28" t="s">
        <v>57</v>
      </c>
      <c r="E65" s="134"/>
      <c r="F65" s="134"/>
      <c r="G65" s="128" t="s">
        <v>58</v>
      </c>
      <c r="H65" s="134"/>
      <c r="I65" s="134"/>
      <c r="J65" s="134"/>
      <c r="K65" s="13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30" t="s">
        <v>55</v>
      </c>
      <c r="E76" s="131"/>
      <c r="F76" s="132" t="s">
        <v>56</v>
      </c>
      <c r="G76" s="130" t="s">
        <v>55</v>
      </c>
      <c r="H76" s="131"/>
      <c r="I76" s="131"/>
      <c r="J76" s="133" t="s">
        <v>56</v>
      </c>
      <c r="K76" s="13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35"/>
      <c r="C77" s="136"/>
      <c r="D77" s="136"/>
      <c r="E77" s="136"/>
      <c r="F77" s="136"/>
      <c r="G77" s="136"/>
      <c r="H77" s="136"/>
      <c r="I77" s="136"/>
      <c r="J77" s="136"/>
      <c r="K77" s="13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37"/>
      <c r="C81" s="138"/>
      <c r="D81" s="138"/>
      <c r="E81" s="138"/>
      <c r="F81" s="138"/>
      <c r="G81" s="138"/>
      <c r="H81" s="138"/>
      <c r="I81" s="138"/>
      <c r="J81" s="138"/>
      <c r="K81" s="13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94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" customHeight="1">
      <c r="A85" s="34"/>
      <c r="B85" s="35"/>
      <c r="C85" s="36"/>
      <c r="D85" s="36"/>
      <c r="E85" s="292" t="str">
        <f>E7</f>
        <v>Oprava plotu u MŠ Adamusova 7, Ostrava-Hrabůvka</v>
      </c>
      <c r="F85" s="293"/>
      <c r="G85" s="293"/>
      <c r="H85" s="293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92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63" t="str">
        <f>E9</f>
        <v>SO 01-1 - Stavební část II</v>
      </c>
      <c r="F87" s="294"/>
      <c r="G87" s="294"/>
      <c r="H87" s="294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 t="str">
        <f>IF(J12="","",J12)</f>
        <v>21. 1. 2022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24</v>
      </c>
      <c r="D91" s="36"/>
      <c r="E91" s="36"/>
      <c r="F91" s="27" t="str">
        <f>E15</f>
        <v>Statutární město Ostrava, ÚMOb Ostrava-Jih</v>
      </c>
      <c r="G91" s="36"/>
      <c r="H91" s="36"/>
      <c r="I91" s="29" t="s">
        <v>32</v>
      </c>
      <c r="J91" s="32" t="str">
        <f>E21</f>
        <v>Ing. Vladimír Slonka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30</v>
      </c>
      <c r="D92" s="36"/>
      <c r="E92" s="36"/>
      <c r="F92" s="27" t="str">
        <f>IF(E18="","",E18)</f>
        <v>Vyplň údaj</v>
      </c>
      <c r="G92" s="36"/>
      <c r="H92" s="36"/>
      <c r="I92" s="29" t="s">
        <v>37</v>
      </c>
      <c r="J92" s="32" t="str">
        <f>E24</f>
        <v>Věra Grohmannová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39" t="s">
        <v>95</v>
      </c>
      <c r="D94" s="140"/>
      <c r="E94" s="140"/>
      <c r="F94" s="140"/>
      <c r="G94" s="140"/>
      <c r="H94" s="140"/>
      <c r="I94" s="140"/>
      <c r="J94" s="141" t="s">
        <v>96</v>
      </c>
      <c r="K94" s="14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42" t="s">
        <v>97</v>
      </c>
      <c r="D96" s="36"/>
      <c r="E96" s="36"/>
      <c r="F96" s="36"/>
      <c r="G96" s="36"/>
      <c r="H96" s="36"/>
      <c r="I96" s="36"/>
      <c r="J96" s="84">
        <f>J130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98</v>
      </c>
    </row>
    <row r="97" spans="1:31" s="9" customFormat="1" ht="24.95" customHeight="1">
      <c r="B97" s="143"/>
      <c r="C97" s="144"/>
      <c r="D97" s="145" t="s">
        <v>99</v>
      </c>
      <c r="E97" s="146"/>
      <c r="F97" s="146"/>
      <c r="G97" s="146"/>
      <c r="H97" s="146"/>
      <c r="I97" s="146"/>
      <c r="J97" s="147">
        <f>J131</f>
        <v>0</v>
      </c>
      <c r="K97" s="144"/>
      <c r="L97" s="148"/>
    </row>
    <row r="98" spans="1:31" s="10" customFormat="1" ht="19.899999999999999" customHeight="1">
      <c r="B98" s="149"/>
      <c r="C98" s="150"/>
      <c r="D98" s="151" t="s">
        <v>100</v>
      </c>
      <c r="E98" s="152"/>
      <c r="F98" s="152"/>
      <c r="G98" s="152"/>
      <c r="H98" s="152"/>
      <c r="I98" s="152"/>
      <c r="J98" s="153">
        <f>J132</f>
        <v>0</v>
      </c>
      <c r="K98" s="150"/>
      <c r="L98" s="154"/>
    </row>
    <row r="99" spans="1:31" s="10" customFormat="1" ht="19.899999999999999" customHeight="1">
      <c r="B99" s="149"/>
      <c r="C99" s="150"/>
      <c r="D99" s="151" t="s">
        <v>101</v>
      </c>
      <c r="E99" s="152"/>
      <c r="F99" s="152"/>
      <c r="G99" s="152"/>
      <c r="H99" s="152"/>
      <c r="I99" s="152"/>
      <c r="J99" s="153">
        <f>J158</f>
        <v>0</v>
      </c>
      <c r="K99" s="150"/>
      <c r="L99" s="154"/>
    </row>
    <row r="100" spans="1:31" s="10" customFormat="1" ht="19.899999999999999" customHeight="1">
      <c r="B100" s="149"/>
      <c r="C100" s="150"/>
      <c r="D100" s="151" t="s">
        <v>102</v>
      </c>
      <c r="E100" s="152"/>
      <c r="F100" s="152"/>
      <c r="G100" s="152"/>
      <c r="H100" s="152"/>
      <c r="I100" s="152"/>
      <c r="J100" s="153">
        <f>J160</f>
        <v>0</v>
      </c>
      <c r="K100" s="150"/>
      <c r="L100" s="154"/>
    </row>
    <row r="101" spans="1:31" s="10" customFormat="1" ht="19.899999999999999" customHeight="1">
      <c r="B101" s="149"/>
      <c r="C101" s="150"/>
      <c r="D101" s="151" t="s">
        <v>103</v>
      </c>
      <c r="E101" s="152"/>
      <c r="F101" s="152"/>
      <c r="G101" s="152"/>
      <c r="H101" s="152"/>
      <c r="I101" s="152"/>
      <c r="J101" s="153">
        <f>J167</f>
        <v>0</v>
      </c>
      <c r="K101" s="150"/>
      <c r="L101" s="154"/>
    </row>
    <row r="102" spans="1:31" s="10" customFormat="1" ht="19.899999999999999" customHeight="1">
      <c r="B102" s="149"/>
      <c r="C102" s="150"/>
      <c r="D102" s="151" t="s">
        <v>104</v>
      </c>
      <c r="E102" s="152"/>
      <c r="F102" s="152"/>
      <c r="G102" s="152"/>
      <c r="H102" s="152"/>
      <c r="I102" s="152"/>
      <c r="J102" s="153">
        <f>J181</f>
        <v>0</v>
      </c>
      <c r="K102" s="150"/>
      <c r="L102" s="154"/>
    </row>
    <row r="103" spans="1:31" s="10" customFormat="1" ht="19.899999999999999" customHeight="1">
      <c r="B103" s="149"/>
      <c r="C103" s="150"/>
      <c r="D103" s="151" t="s">
        <v>105</v>
      </c>
      <c r="E103" s="152"/>
      <c r="F103" s="152"/>
      <c r="G103" s="152"/>
      <c r="H103" s="152"/>
      <c r="I103" s="152"/>
      <c r="J103" s="153">
        <f>J188</f>
        <v>0</v>
      </c>
      <c r="K103" s="150"/>
      <c r="L103" s="154"/>
    </row>
    <row r="104" spans="1:31" s="9" customFormat="1" ht="24.95" customHeight="1">
      <c r="B104" s="143"/>
      <c r="C104" s="144"/>
      <c r="D104" s="145" t="s">
        <v>106</v>
      </c>
      <c r="E104" s="146"/>
      <c r="F104" s="146"/>
      <c r="G104" s="146"/>
      <c r="H104" s="146"/>
      <c r="I104" s="146"/>
      <c r="J104" s="147">
        <f>J191</f>
        <v>0</v>
      </c>
      <c r="K104" s="144"/>
      <c r="L104" s="148"/>
    </row>
    <row r="105" spans="1:31" s="10" customFormat="1" ht="19.899999999999999" customHeight="1">
      <c r="B105" s="149"/>
      <c r="C105" s="150"/>
      <c r="D105" s="151" t="s">
        <v>107</v>
      </c>
      <c r="E105" s="152"/>
      <c r="F105" s="152"/>
      <c r="G105" s="152"/>
      <c r="H105" s="152"/>
      <c r="I105" s="152"/>
      <c r="J105" s="153">
        <f>J192</f>
        <v>0</v>
      </c>
      <c r="K105" s="150"/>
      <c r="L105" s="154"/>
    </row>
    <row r="106" spans="1:31" s="9" customFormat="1" ht="24.95" customHeight="1">
      <c r="B106" s="143"/>
      <c r="C106" s="144"/>
      <c r="D106" s="145" t="s">
        <v>108</v>
      </c>
      <c r="E106" s="146"/>
      <c r="F106" s="146"/>
      <c r="G106" s="146"/>
      <c r="H106" s="146"/>
      <c r="I106" s="146"/>
      <c r="J106" s="147">
        <f>J226</f>
        <v>0</v>
      </c>
      <c r="K106" s="144"/>
      <c r="L106" s="148"/>
    </row>
    <row r="107" spans="1:31" s="10" customFormat="1" ht="19.899999999999999" customHeight="1">
      <c r="B107" s="149"/>
      <c r="C107" s="150"/>
      <c r="D107" s="151" t="s">
        <v>109</v>
      </c>
      <c r="E107" s="152"/>
      <c r="F107" s="152"/>
      <c r="G107" s="152"/>
      <c r="H107" s="152"/>
      <c r="I107" s="152"/>
      <c r="J107" s="153">
        <f>J227</f>
        <v>0</v>
      </c>
      <c r="K107" s="150"/>
      <c r="L107" s="154"/>
    </row>
    <row r="108" spans="1:31" s="10" customFormat="1" ht="19.899999999999999" customHeight="1">
      <c r="B108" s="149"/>
      <c r="C108" s="150"/>
      <c r="D108" s="151" t="s">
        <v>110</v>
      </c>
      <c r="E108" s="152"/>
      <c r="F108" s="152"/>
      <c r="G108" s="152"/>
      <c r="H108" s="152"/>
      <c r="I108" s="152"/>
      <c r="J108" s="153">
        <f>J230</f>
        <v>0</v>
      </c>
      <c r="K108" s="150"/>
      <c r="L108" s="154"/>
    </row>
    <row r="109" spans="1:31" s="10" customFormat="1" ht="19.899999999999999" customHeight="1">
      <c r="B109" s="149"/>
      <c r="C109" s="150"/>
      <c r="D109" s="151" t="s">
        <v>111</v>
      </c>
      <c r="E109" s="152"/>
      <c r="F109" s="152"/>
      <c r="G109" s="152"/>
      <c r="H109" s="152"/>
      <c r="I109" s="152"/>
      <c r="J109" s="153">
        <f>J232</f>
        <v>0</v>
      </c>
      <c r="K109" s="150"/>
      <c r="L109" s="154"/>
    </row>
    <row r="110" spans="1:31" s="10" customFormat="1" ht="19.899999999999999" customHeight="1">
      <c r="B110" s="149"/>
      <c r="C110" s="150"/>
      <c r="D110" s="151" t="s">
        <v>112</v>
      </c>
      <c r="E110" s="152"/>
      <c r="F110" s="152"/>
      <c r="G110" s="152"/>
      <c r="H110" s="152"/>
      <c r="I110" s="152"/>
      <c r="J110" s="153">
        <f>J234</f>
        <v>0</v>
      </c>
      <c r="K110" s="150"/>
      <c r="L110" s="154"/>
    </row>
    <row r="111" spans="1:31" s="2" customFormat="1" ht="21.7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5" customHeight="1">
      <c r="A112" s="34"/>
      <c r="B112" s="54"/>
      <c r="C112" s="55"/>
      <c r="D112" s="55"/>
      <c r="E112" s="55"/>
      <c r="F112" s="55"/>
      <c r="G112" s="55"/>
      <c r="H112" s="55"/>
      <c r="I112" s="55"/>
      <c r="J112" s="55"/>
      <c r="K112" s="55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6" spans="1:31" s="2" customFormat="1" ht="6.95" customHeight="1">
      <c r="A116" s="34"/>
      <c r="B116" s="56"/>
      <c r="C116" s="57"/>
      <c r="D116" s="57"/>
      <c r="E116" s="57"/>
      <c r="F116" s="57"/>
      <c r="G116" s="57"/>
      <c r="H116" s="57"/>
      <c r="I116" s="57"/>
      <c r="J116" s="57"/>
      <c r="K116" s="57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31" s="2" customFormat="1" ht="24.95" customHeight="1">
      <c r="A117" s="34"/>
      <c r="B117" s="35"/>
      <c r="C117" s="23" t="s">
        <v>113</v>
      </c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31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31" s="2" customFormat="1" ht="12" customHeight="1">
      <c r="A119" s="34"/>
      <c r="B119" s="35"/>
      <c r="C119" s="29" t="s">
        <v>16</v>
      </c>
      <c r="D119" s="36"/>
      <c r="E119" s="36"/>
      <c r="F119" s="36"/>
      <c r="G119" s="36"/>
      <c r="H119" s="36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31" s="2" customFormat="1" ht="16.5" customHeight="1">
      <c r="A120" s="34"/>
      <c r="B120" s="35"/>
      <c r="C120" s="36"/>
      <c r="D120" s="36"/>
      <c r="E120" s="292" t="str">
        <f>E7</f>
        <v>Oprava plotu u MŠ Adamusova 7, Ostrava-Hrabůvka</v>
      </c>
      <c r="F120" s="293"/>
      <c r="G120" s="293"/>
      <c r="H120" s="293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31" s="2" customFormat="1" ht="12" customHeight="1">
      <c r="A121" s="34"/>
      <c r="B121" s="35"/>
      <c r="C121" s="29" t="s">
        <v>92</v>
      </c>
      <c r="D121" s="36"/>
      <c r="E121" s="36"/>
      <c r="F121" s="36"/>
      <c r="G121" s="36"/>
      <c r="H121" s="36"/>
      <c r="I121" s="36"/>
      <c r="J121" s="36"/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16.5" customHeight="1">
      <c r="A122" s="34"/>
      <c r="B122" s="35"/>
      <c r="C122" s="36"/>
      <c r="D122" s="36"/>
      <c r="E122" s="263" t="str">
        <f>E9</f>
        <v>SO 01-1 - Stavební část II</v>
      </c>
      <c r="F122" s="294"/>
      <c r="G122" s="294"/>
      <c r="H122" s="294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6.9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12" customHeight="1">
      <c r="A124" s="34"/>
      <c r="B124" s="35"/>
      <c r="C124" s="29" t="s">
        <v>20</v>
      </c>
      <c r="D124" s="36"/>
      <c r="E124" s="36"/>
      <c r="F124" s="27" t="str">
        <f>F12</f>
        <v xml:space="preserve"> </v>
      </c>
      <c r="G124" s="36"/>
      <c r="H124" s="36"/>
      <c r="I124" s="29" t="s">
        <v>22</v>
      </c>
      <c r="J124" s="66" t="str">
        <f>IF(J12="","",J12)</f>
        <v>21. 1. 2022</v>
      </c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6.95" customHeight="1">
      <c r="A125" s="34"/>
      <c r="B125" s="35"/>
      <c r="C125" s="36"/>
      <c r="D125" s="36"/>
      <c r="E125" s="36"/>
      <c r="F125" s="36"/>
      <c r="G125" s="36"/>
      <c r="H125" s="36"/>
      <c r="I125" s="36"/>
      <c r="J125" s="36"/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5.2" customHeight="1">
      <c r="A126" s="34"/>
      <c r="B126" s="35"/>
      <c r="C126" s="29" t="s">
        <v>24</v>
      </c>
      <c r="D126" s="36"/>
      <c r="E126" s="36"/>
      <c r="F126" s="27" t="str">
        <f>E15</f>
        <v>Statutární město Ostrava, ÚMOb Ostrava-Jih</v>
      </c>
      <c r="G126" s="36"/>
      <c r="H126" s="36"/>
      <c r="I126" s="29" t="s">
        <v>32</v>
      </c>
      <c r="J126" s="32" t="str">
        <f>E21</f>
        <v>Ing. Vladimír Slonka</v>
      </c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5.2" customHeight="1">
      <c r="A127" s="34"/>
      <c r="B127" s="35"/>
      <c r="C127" s="29" t="s">
        <v>30</v>
      </c>
      <c r="D127" s="36"/>
      <c r="E127" s="36"/>
      <c r="F127" s="27" t="str">
        <f>IF(E18="","",E18)</f>
        <v>Vyplň údaj</v>
      </c>
      <c r="G127" s="36"/>
      <c r="H127" s="36"/>
      <c r="I127" s="29" t="s">
        <v>37</v>
      </c>
      <c r="J127" s="32" t="str">
        <f>E24</f>
        <v>Věra Grohmannová</v>
      </c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10.35" customHeight="1">
      <c r="A128" s="34"/>
      <c r="B128" s="35"/>
      <c r="C128" s="36"/>
      <c r="D128" s="36"/>
      <c r="E128" s="36"/>
      <c r="F128" s="36"/>
      <c r="G128" s="36"/>
      <c r="H128" s="36"/>
      <c r="I128" s="36"/>
      <c r="J128" s="36"/>
      <c r="K128" s="36"/>
      <c r="L128" s="51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11" customFormat="1" ht="29.25" customHeight="1">
      <c r="A129" s="155"/>
      <c r="B129" s="156"/>
      <c r="C129" s="157" t="s">
        <v>114</v>
      </c>
      <c r="D129" s="158" t="s">
        <v>65</v>
      </c>
      <c r="E129" s="158" t="s">
        <v>61</v>
      </c>
      <c r="F129" s="158" t="s">
        <v>62</v>
      </c>
      <c r="G129" s="158" t="s">
        <v>115</v>
      </c>
      <c r="H129" s="158" t="s">
        <v>116</v>
      </c>
      <c r="I129" s="158" t="s">
        <v>117</v>
      </c>
      <c r="J129" s="158" t="s">
        <v>96</v>
      </c>
      <c r="K129" s="159" t="s">
        <v>118</v>
      </c>
      <c r="L129" s="160"/>
      <c r="M129" s="75" t="s">
        <v>1</v>
      </c>
      <c r="N129" s="76" t="s">
        <v>44</v>
      </c>
      <c r="O129" s="76" t="s">
        <v>119</v>
      </c>
      <c r="P129" s="76" t="s">
        <v>120</v>
      </c>
      <c r="Q129" s="76" t="s">
        <v>121</v>
      </c>
      <c r="R129" s="76" t="s">
        <v>122</v>
      </c>
      <c r="S129" s="76" t="s">
        <v>123</v>
      </c>
      <c r="T129" s="76" t="s">
        <v>124</v>
      </c>
      <c r="U129" s="77" t="s">
        <v>125</v>
      </c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</row>
    <row r="130" spans="1:65" s="2" customFormat="1" ht="22.9" customHeight="1">
      <c r="A130" s="34"/>
      <c r="B130" s="35"/>
      <c r="C130" s="82" t="s">
        <v>126</v>
      </c>
      <c r="D130" s="36"/>
      <c r="E130" s="36"/>
      <c r="F130" s="36"/>
      <c r="G130" s="36"/>
      <c r="H130" s="36"/>
      <c r="I130" s="36"/>
      <c r="J130" s="161">
        <f>BK130</f>
        <v>0</v>
      </c>
      <c r="K130" s="36"/>
      <c r="L130" s="39"/>
      <c r="M130" s="78"/>
      <c r="N130" s="162"/>
      <c r="O130" s="79"/>
      <c r="P130" s="163">
        <f>P131+P191+P226</f>
        <v>0</v>
      </c>
      <c r="Q130" s="79"/>
      <c r="R130" s="163">
        <f>R131+R191+R226</f>
        <v>72.546239999999997</v>
      </c>
      <c r="S130" s="79"/>
      <c r="T130" s="163">
        <f>T131+T191+T226</f>
        <v>24.819712500000001</v>
      </c>
      <c r="U130" s="80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T130" s="17" t="s">
        <v>79</v>
      </c>
      <c r="AU130" s="17" t="s">
        <v>98</v>
      </c>
      <c r="BK130" s="164">
        <f>BK131+BK191+BK226</f>
        <v>0</v>
      </c>
    </row>
    <row r="131" spans="1:65" s="12" customFormat="1" ht="25.9" customHeight="1">
      <c r="B131" s="165"/>
      <c r="C131" s="166"/>
      <c r="D131" s="167" t="s">
        <v>79</v>
      </c>
      <c r="E131" s="168" t="s">
        <v>127</v>
      </c>
      <c r="F131" s="168" t="s">
        <v>128</v>
      </c>
      <c r="G131" s="166"/>
      <c r="H131" s="166"/>
      <c r="I131" s="169"/>
      <c r="J131" s="170">
        <f>BK131</f>
        <v>0</v>
      </c>
      <c r="K131" s="166"/>
      <c r="L131" s="171"/>
      <c r="M131" s="172"/>
      <c r="N131" s="173"/>
      <c r="O131" s="173"/>
      <c r="P131" s="174">
        <f>P132+P158+P160+P167+P181+P188</f>
        <v>0</v>
      </c>
      <c r="Q131" s="173"/>
      <c r="R131" s="174">
        <f>R132+R158+R160+R167+R181+R188</f>
        <v>26.363440000000001</v>
      </c>
      <c r="S131" s="173"/>
      <c r="T131" s="174">
        <f>T132+T158+T160+T167+T181+T188</f>
        <v>24.819712500000001</v>
      </c>
      <c r="U131" s="175"/>
      <c r="AR131" s="176" t="s">
        <v>88</v>
      </c>
      <c r="AT131" s="177" t="s">
        <v>79</v>
      </c>
      <c r="AU131" s="177" t="s">
        <v>80</v>
      </c>
      <c r="AY131" s="176" t="s">
        <v>129</v>
      </c>
      <c r="BK131" s="178">
        <f>BK132+BK158+BK160+BK167+BK181+BK188</f>
        <v>0</v>
      </c>
    </row>
    <row r="132" spans="1:65" s="12" customFormat="1" ht="22.9" customHeight="1">
      <c r="B132" s="165"/>
      <c r="C132" s="166"/>
      <c r="D132" s="167" t="s">
        <v>79</v>
      </c>
      <c r="E132" s="179" t="s">
        <v>88</v>
      </c>
      <c r="F132" s="179" t="s">
        <v>130</v>
      </c>
      <c r="G132" s="166"/>
      <c r="H132" s="166"/>
      <c r="I132" s="169"/>
      <c r="J132" s="180">
        <f>BK132</f>
        <v>0</v>
      </c>
      <c r="K132" s="166"/>
      <c r="L132" s="171"/>
      <c r="M132" s="172"/>
      <c r="N132" s="173"/>
      <c r="O132" s="173"/>
      <c r="P132" s="174">
        <f>SUM(P133:P157)</f>
        <v>0</v>
      </c>
      <c r="Q132" s="173"/>
      <c r="R132" s="174">
        <f>SUM(R133:R157)</f>
        <v>20.3843</v>
      </c>
      <c r="S132" s="173"/>
      <c r="T132" s="174">
        <f>SUM(T133:T157)</f>
        <v>5.2</v>
      </c>
      <c r="U132" s="175"/>
      <c r="AR132" s="176" t="s">
        <v>88</v>
      </c>
      <c r="AT132" s="177" t="s">
        <v>79</v>
      </c>
      <c r="AU132" s="177" t="s">
        <v>88</v>
      </c>
      <c r="AY132" s="176" t="s">
        <v>129</v>
      </c>
      <c r="BK132" s="178">
        <f>SUM(BK133:BK157)</f>
        <v>0</v>
      </c>
    </row>
    <row r="133" spans="1:65" s="2" customFormat="1" ht="24.2" customHeight="1">
      <c r="A133" s="34"/>
      <c r="B133" s="35"/>
      <c r="C133" s="181" t="s">
        <v>88</v>
      </c>
      <c r="D133" s="181" t="s">
        <v>131</v>
      </c>
      <c r="E133" s="182" t="s">
        <v>132</v>
      </c>
      <c r="F133" s="183" t="s">
        <v>133</v>
      </c>
      <c r="G133" s="184" t="s">
        <v>134</v>
      </c>
      <c r="H133" s="185">
        <v>2</v>
      </c>
      <c r="I133" s="186"/>
      <c r="J133" s="187">
        <f>ROUND(I133*H133,2)</f>
        <v>0</v>
      </c>
      <c r="K133" s="183" t="s">
        <v>135</v>
      </c>
      <c r="L133" s="39"/>
      <c r="M133" s="188" t="s">
        <v>1</v>
      </c>
      <c r="N133" s="189" t="s">
        <v>45</v>
      </c>
      <c r="O133" s="71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0">
        <f>S133*H133</f>
        <v>0</v>
      </c>
      <c r="U133" s="191" t="s">
        <v>1</v>
      </c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92" t="s">
        <v>136</v>
      </c>
      <c r="AT133" s="192" t="s">
        <v>131</v>
      </c>
      <c r="AU133" s="192" t="s">
        <v>90</v>
      </c>
      <c r="AY133" s="17" t="s">
        <v>129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7" t="s">
        <v>88</v>
      </c>
      <c r="BK133" s="193">
        <f>ROUND(I133*H133,2)</f>
        <v>0</v>
      </c>
      <c r="BL133" s="17" t="s">
        <v>136</v>
      </c>
      <c r="BM133" s="192" t="s">
        <v>137</v>
      </c>
    </row>
    <row r="134" spans="1:65" s="2" customFormat="1" ht="24.2" customHeight="1">
      <c r="A134" s="34"/>
      <c r="B134" s="35"/>
      <c r="C134" s="181" t="s">
        <v>90</v>
      </c>
      <c r="D134" s="181" t="s">
        <v>131</v>
      </c>
      <c r="E134" s="182" t="s">
        <v>138</v>
      </c>
      <c r="F134" s="183" t="s">
        <v>139</v>
      </c>
      <c r="G134" s="184" t="s">
        <v>140</v>
      </c>
      <c r="H134" s="185">
        <v>2</v>
      </c>
      <c r="I134" s="186"/>
      <c r="J134" s="187">
        <f>ROUND(I134*H134,2)</f>
        <v>0</v>
      </c>
      <c r="K134" s="183" t="s">
        <v>141</v>
      </c>
      <c r="L134" s="39"/>
      <c r="M134" s="188" t="s">
        <v>1</v>
      </c>
      <c r="N134" s="189" t="s">
        <v>45</v>
      </c>
      <c r="O134" s="71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0">
        <f>S134*H134</f>
        <v>0</v>
      </c>
      <c r="U134" s="191" t="s">
        <v>1</v>
      </c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92" t="s">
        <v>136</v>
      </c>
      <c r="AT134" s="192" t="s">
        <v>131</v>
      </c>
      <c r="AU134" s="192" t="s">
        <v>90</v>
      </c>
      <c r="AY134" s="17" t="s">
        <v>129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7" t="s">
        <v>88</v>
      </c>
      <c r="BK134" s="193">
        <f>ROUND(I134*H134,2)</f>
        <v>0</v>
      </c>
      <c r="BL134" s="17" t="s">
        <v>136</v>
      </c>
      <c r="BM134" s="192" t="s">
        <v>142</v>
      </c>
    </row>
    <row r="135" spans="1:65" s="2" customFormat="1" ht="24.2" customHeight="1">
      <c r="A135" s="34"/>
      <c r="B135" s="35"/>
      <c r="C135" s="181" t="s">
        <v>143</v>
      </c>
      <c r="D135" s="181" t="s">
        <v>131</v>
      </c>
      <c r="E135" s="182" t="s">
        <v>144</v>
      </c>
      <c r="F135" s="183" t="s">
        <v>145</v>
      </c>
      <c r="G135" s="184" t="s">
        <v>140</v>
      </c>
      <c r="H135" s="185">
        <v>20</v>
      </c>
      <c r="I135" s="186"/>
      <c r="J135" s="187">
        <f>ROUND(I135*H135,2)</f>
        <v>0</v>
      </c>
      <c r="K135" s="183" t="s">
        <v>135</v>
      </c>
      <c r="L135" s="39"/>
      <c r="M135" s="188" t="s">
        <v>1</v>
      </c>
      <c r="N135" s="189" t="s">
        <v>45</v>
      </c>
      <c r="O135" s="71"/>
      <c r="P135" s="190">
        <f>O135*H135</f>
        <v>0</v>
      </c>
      <c r="Q135" s="190">
        <v>0</v>
      </c>
      <c r="R135" s="190">
        <f>Q135*H135</f>
        <v>0</v>
      </c>
      <c r="S135" s="190">
        <v>0.26</v>
      </c>
      <c r="T135" s="190">
        <f>S135*H135</f>
        <v>5.2</v>
      </c>
      <c r="U135" s="191" t="s">
        <v>1</v>
      </c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92" t="s">
        <v>136</v>
      </c>
      <c r="AT135" s="192" t="s">
        <v>131</v>
      </c>
      <c r="AU135" s="192" t="s">
        <v>90</v>
      </c>
      <c r="AY135" s="17" t="s">
        <v>129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7" t="s">
        <v>88</v>
      </c>
      <c r="BK135" s="193">
        <f>ROUND(I135*H135,2)</f>
        <v>0</v>
      </c>
      <c r="BL135" s="17" t="s">
        <v>136</v>
      </c>
      <c r="BM135" s="192" t="s">
        <v>146</v>
      </c>
    </row>
    <row r="136" spans="1:65" s="13" customFormat="1" ht="11.25">
      <c r="B136" s="194"/>
      <c r="C136" s="195"/>
      <c r="D136" s="196" t="s">
        <v>147</v>
      </c>
      <c r="E136" s="197" t="s">
        <v>1</v>
      </c>
      <c r="F136" s="198" t="s">
        <v>148</v>
      </c>
      <c r="G136" s="195"/>
      <c r="H136" s="197" t="s">
        <v>1</v>
      </c>
      <c r="I136" s="199"/>
      <c r="J136" s="195"/>
      <c r="K136" s="195"/>
      <c r="L136" s="200"/>
      <c r="M136" s="201"/>
      <c r="N136" s="202"/>
      <c r="O136" s="202"/>
      <c r="P136" s="202"/>
      <c r="Q136" s="202"/>
      <c r="R136" s="202"/>
      <c r="S136" s="202"/>
      <c r="T136" s="202"/>
      <c r="U136" s="203"/>
      <c r="AT136" s="204" t="s">
        <v>147</v>
      </c>
      <c r="AU136" s="204" t="s">
        <v>90</v>
      </c>
      <c r="AV136" s="13" t="s">
        <v>88</v>
      </c>
      <c r="AW136" s="13" t="s">
        <v>36</v>
      </c>
      <c r="AX136" s="13" t="s">
        <v>80</v>
      </c>
      <c r="AY136" s="204" t="s">
        <v>129</v>
      </c>
    </row>
    <row r="137" spans="1:65" s="14" customFormat="1" ht="11.25">
      <c r="B137" s="205"/>
      <c r="C137" s="206"/>
      <c r="D137" s="196" t="s">
        <v>147</v>
      </c>
      <c r="E137" s="207" t="s">
        <v>1</v>
      </c>
      <c r="F137" s="208" t="s">
        <v>149</v>
      </c>
      <c r="G137" s="206"/>
      <c r="H137" s="209">
        <v>20</v>
      </c>
      <c r="I137" s="210"/>
      <c r="J137" s="206"/>
      <c r="K137" s="206"/>
      <c r="L137" s="211"/>
      <c r="M137" s="212"/>
      <c r="N137" s="213"/>
      <c r="O137" s="213"/>
      <c r="P137" s="213"/>
      <c r="Q137" s="213"/>
      <c r="R137" s="213"/>
      <c r="S137" s="213"/>
      <c r="T137" s="213"/>
      <c r="U137" s="214"/>
      <c r="AT137" s="215" t="s">
        <v>147</v>
      </c>
      <c r="AU137" s="215" t="s">
        <v>90</v>
      </c>
      <c r="AV137" s="14" t="s">
        <v>90</v>
      </c>
      <c r="AW137" s="14" t="s">
        <v>36</v>
      </c>
      <c r="AX137" s="14" t="s">
        <v>88</v>
      </c>
      <c r="AY137" s="215" t="s">
        <v>129</v>
      </c>
    </row>
    <row r="138" spans="1:65" s="2" customFormat="1" ht="24.2" customHeight="1">
      <c r="A138" s="34"/>
      <c r="B138" s="35"/>
      <c r="C138" s="181" t="s">
        <v>136</v>
      </c>
      <c r="D138" s="181" t="s">
        <v>131</v>
      </c>
      <c r="E138" s="182" t="s">
        <v>150</v>
      </c>
      <c r="F138" s="183" t="s">
        <v>151</v>
      </c>
      <c r="G138" s="184" t="s">
        <v>134</v>
      </c>
      <c r="H138" s="185">
        <v>2</v>
      </c>
      <c r="I138" s="186"/>
      <c r="J138" s="187">
        <f>ROUND(I138*H138,2)</f>
        <v>0</v>
      </c>
      <c r="K138" s="183" t="s">
        <v>141</v>
      </c>
      <c r="L138" s="39"/>
      <c r="M138" s="188" t="s">
        <v>1</v>
      </c>
      <c r="N138" s="189" t="s">
        <v>45</v>
      </c>
      <c r="O138" s="71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0">
        <f>S138*H138</f>
        <v>0</v>
      </c>
      <c r="U138" s="191" t="s">
        <v>1</v>
      </c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92" t="s">
        <v>136</v>
      </c>
      <c r="AT138" s="192" t="s">
        <v>131</v>
      </c>
      <c r="AU138" s="192" t="s">
        <v>90</v>
      </c>
      <c r="AY138" s="17" t="s">
        <v>129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7" t="s">
        <v>88</v>
      </c>
      <c r="BK138" s="193">
        <f>ROUND(I138*H138,2)</f>
        <v>0</v>
      </c>
      <c r="BL138" s="17" t="s">
        <v>136</v>
      </c>
      <c r="BM138" s="192" t="s">
        <v>152</v>
      </c>
    </row>
    <row r="139" spans="1:65" s="2" customFormat="1" ht="24.2" customHeight="1">
      <c r="A139" s="34"/>
      <c r="B139" s="35"/>
      <c r="C139" s="181" t="s">
        <v>153</v>
      </c>
      <c r="D139" s="181" t="s">
        <v>131</v>
      </c>
      <c r="E139" s="182" t="s">
        <v>154</v>
      </c>
      <c r="F139" s="183" t="s">
        <v>155</v>
      </c>
      <c r="G139" s="184" t="s">
        <v>156</v>
      </c>
      <c r="H139" s="185">
        <v>78.8</v>
      </c>
      <c r="I139" s="186"/>
      <c r="J139" s="187">
        <f>ROUND(I139*H139,2)</f>
        <v>0</v>
      </c>
      <c r="K139" s="183" t="s">
        <v>135</v>
      </c>
      <c r="L139" s="39"/>
      <c r="M139" s="188" t="s">
        <v>1</v>
      </c>
      <c r="N139" s="189" t="s">
        <v>45</v>
      </c>
      <c r="O139" s="71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0">
        <f>S139*H139</f>
        <v>0</v>
      </c>
      <c r="U139" s="191" t="s">
        <v>1</v>
      </c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92" t="s">
        <v>136</v>
      </c>
      <c r="AT139" s="192" t="s">
        <v>131</v>
      </c>
      <c r="AU139" s="192" t="s">
        <v>90</v>
      </c>
      <c r="AY139" s="17" t="s">
        <v>129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7" t="s">
        <v>88</v>
      </c>
      <c r="BK139" s="193">
        <f>ROUND(I139*H139,2)</f>
        <v>0</v>
      </c>
      <c r="BL139" s="17" t="s">
        <v>136</v>
      </c>
      <c r="BM139" s="192" t="s">
        <v>157</v>
      </c>
    </row>
    <row r="140" spans="1:65" s="14" customFormat="1" ht="11.25">
      <c r="B140" s="205"/>
      <c r="C140" s="206"/>
      <c r="D140" s="196" t="s">
        <v>147</v>
      </c>
      <c r="E140" s="207" t="s">
        <v>1</v>
      </c>
      <c r="F140" s="208" t="s">
        <v>158</v>
      </c>
      <c r="G140" s="206"/>
      <c r="H140" s="209">
        <v>65.599999999999994</v>
      </c>
      <c r="I140" s="210"/>
      <c r="J140" s="206"/>
      <c r="K140" s="206"/>
      <c r="L140" s="211"/>
      <c r="M140" s="212"/>
      <c r="N140" s="213"/>
      <c r="O140" s="213"/>
      <c r="P140" s="213"/>
      <c r="Q140" s="213"/>
      <c r="R140" s="213"/>
      <c r="S140" s="213"/>
      <c r="T140" s="213"/>
      <c r="U140" s="214"/>
      <c r="AT140" s="215" t="s">
        <v>147</v>
      </c>
      <c r="AU140" s="215" t="s">
        <v>90</v>
      </c>
      <c r="AV140" s="14" t="s">
        <v>90</v>
      </c>
      <c r="AW140" s="14" t="s">
        <v>36</v>
      </c>
      <c r="AX140" s="14" t="s">
        <v>80</v>
      </c>
      <c r="AY140" s="215" t="s">
        <v>129</v>
      </c>
    </row>
    <row r="141" spans="1:65" s="14" customFormat="1" ht="11.25">
      <c r="B141" s="205"/>
      <c r="C141" s="206"/>
      <c r="D141" s="196" t="s">
        <v>147</v>
      </c>
      <c r="E141" s="207" t="s">
        <v>1</v>
      </c>
      <c r="F141" s="208" t="s">
        <v>159</v>
      </c>
      <c r="G141" s="206"/>
      <c r="H141" s="209">
        <v>13.2</v>
      </c>
      <c r="I141" s="210"/>
      <c r="J141" s="206"/>
      <c r="K141" s="206"/>
      <c r="L141" s="211"/>
      <c r="M141" s="212"/>
      <c r="N141" s="213"/>
      <c r="O141" s="213"/>
      <c r="P141" s="213"/>
      <c r="Q141" s="213"/>
      <c r="R141" s="213"/>
      <c r="S141" s="213"/>
      <c r="T141" s="213"/>
      <c r="U141" s="214"/>
      <c r="AT141" s="215" t="s">
        <v>147</v>
      </c>
      <c r="AU141" s="215" t="s">
        <v>90</v>
      </c>
      <c r="AV141" s="14" t="s">
        <v>90</v>
      </c>
      <c r="AW141" s="14" t="s">
        <v>36</v>
      </c>
      <c r="AX141" s="14" t="s">
        <v>80</v>
      </c>
      <c r="AY141" s="215" t="s">
        <v>129</v>
      </c>
    </row>
    <row r="142" spans="1:65" s="15" customFormat="1" ht="11.25">
      <c r="B142" s="216"/>
      <c r="C142" s="217"/>
      <c r="D142" s="196" t="s">
        <v>147</v>
      </c>
      <c r="E142" s="218" t="s">
        <v>1</v>
      </c>
      <c r="F142" s="219" t="s">
        <v>160</v>
      </c>
      <c r="G142" s="217"/>
      <c r="H142" s="220">
        <v>78.8</v>
      </c>
      <c r="I142" s="221"/>
      <c r="J142" s="217"/>
      <c r="K142" s="217"/>
      <c r="L142" s="222"/>
      <c r="M142" s="223"/>
      <c r="N142" s="224"/>
      <c r="O142" s="224"/>
      <c r="P142" s="224"/>
      <c r="Q142" s="224"/>
      <c r="R142" s="224"/>
      <c r="S142" s="224"/>
      <c r="T142" s="224"/>
      <c r="U142" s="225"/>
      <c r="AT142" s="226" t="s">
        <v>147</v>
      </c>
      <c r="AU142" s="226" t="s">
        <v>90</v>
      </c>
      <c r="AV142" s="15" t="s">
        <v>136</v>
      </c>
      <c r="AW142" s="15" t="s">
        <v>36</v>
      </c>
      <c r="AX142" s="15" t="s">
        <v>88</v>
      </c>
      <c r="AY142" s="226" t="s">
        <v>129</v>
      </c>
    </row>
    <row r="143" spans="1:65" s="2" customFormat="1" ht="24.2" customHeight="1">
      <c r="A143" s="34"/>
      <c r="B143" s="35"/>
      <c r="C143" s="181" t="s">
        <v>161</v>
      </c>
      <c r="D143" s="181" t="s">
        <v>131</v>
      </c>
      <c r="E143" s="182" t="s">
        <v>162</v>
      </c>
      <c r="F143" s="183" t="s">
        <v>163</v>
      </c>
      <c r="G143" s="184" t="s">
        <v>156</v>
      </c>
      <c r="H143" s="185">
        <v>65.599999999999994</v>
      </c>
      <c r="I143" s="186"/>
      <c r="J143" s="187">
        <f>ROUND(I143*H143,2)</f>
        <v>0</v>
      </c>
      <c r="K143" s="183" t="s">
        <v>135</v>
      </c>
      <c r="L143" s="39"/>
      <c r="M143" s="188" t="s">
        <v>1</v>
      </c>
      <c r="N143" s="189" t="s">
        <v>45</v>
      </c>
      <c r="O143" s="71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0">
        <f>S143*H143</f>
        <v>0</v>
      </c>
      <c r="U143" s="191" t="s">
        <v>1</v>
      </c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92" t="s">
        <v>136</v>
      </c>
      <c r="AT143" s="192" t="s">
        <v>131</v>
      </c>
      <c r="AU143" s="192" t="s">
        <v>90</v>
      </c>
      <c r="AY143" s="17" t="s">
        <v>129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7" t="s">
        <v>88</v>
      </c>
      <c r="BK143" s="193">
        <f>ROUND(I143*H143,2)</f>
        <v>0</v>
      </c>
      <c r="BL143" s="17" t="s">
        <v>136</v>
      </c>
      <c r="BM143" s="192" t="s">
        <v>164</v>
      </c>
    </row>
    <row r="144" spans="1:65" s="14" customFormat="1" ht="11.25">
      <c r="B144" s="205"/>
      <c r="C144" s="206"/>
      <c r="D144" s="196" t="s">
        <v>147</v>
      </c>
      <c r="E144" s="207" t="s">
        <v>1</v>
      </c>
      <c r="F144" s="208" t="s">
        <v>165</v>
      </c>
      <c r="G144" s="206"/>
      <c r="H144" s="209">
        <v>65.599999999999994</v>
      </c>
      <c r="I144" s="210"/>
      <c r="J144" s="206"/>
      <c r="K144" s="206"/>
      <c r="L144" s="211"/>
      <c r="M144" s="212"/>
      <c r="N144" s="213"/>
      <c r="O144" s="213"/>
      <c r="P144" s="213"/>
      <c r="Q144" s="213"/>
      <c r="R144" s="213"/>
      <c r="S144" s="213"/>
      <c r="T144" s="213"/>
      <c r="U144" s="214"/>
      <c r="AT144" s="215" t="s">
        <v>147</v>
      </c>
      <c r="AU144" s="215" t="s">
        <v>90</v>
      </c>
      <c r="AV144" s="14" t="s">
        <v>90</v>
      </c>
      <c r="AW144" s="14" t="s">
        <v>36</v>
      </c>
      <c r="AX144" s="14" t="s">
        <v>88</v>
      </c>
      <c r="AY144" s="215" t="s">
        <v>129</v>
      </c>
    </row>
    <row r="145" spans="1:65" s="2" customFormat="1" ht="24.2" customHeight="1">
      <c r="A145" s="34"/>
      <c r="B145" s="35"/>
      <c r="C145" s="181" t="s">
        <v>166</v>
      </c>
      <c r="D145" s="181" t="s">
        <v>131</v>
      </c>
      <c r="E145" s="182" t="s">
        <v>167</v>
      </c>
      <c r="F145" s="183" t="s">
        <v>168</v>
      </c>
      <c r="G145" s="184" t="s">
        <v>169</v>
      </c>
      <c r="H145" s="185">
        <v>3.3</v>
      </c>
      <c r="I145" s="186"/>
      <c r="J145" s="187">
        <f>ROUND(I145*H145,2)</f>
        <v>0</v>
      </c>
      <c r="K145" s="183" t="s">
        <v>135</v>
      </c>
      <c r="L145" s="39"/>
      <c r="M145" s="188" t="s">
        <v>1</v>
      </c>
      <c r="N145" s="189" t="s">
        <v>45</v>
      </c>
      <c r="O145" s="71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0">
        <f>S145*H145</f>
        <v>0</v>
      </c>
      <c r="U145" s="191" t="s">
        <v>1</v>
      </c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92" t="s">
        <v>136</v>
      </c>
      <c r="AT145" s="192" t="s">
        <v>131</v>
      </c>
      <c r="AU145" s="192" t="s">
        <v>90</v>
      </c>
      <c r="AY145" s="17" t="s">
        <v>129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7" t="s">
        <v>88</v>
      </c>
      <c r="BK145" s="193">
        <f>ROUND(I145*H145,2)</f>
        <v>0</v>
      </c>
      <c r="BL145" s="17" t="s">
        <v>136</v>
      </c>
      <c r="BM145" s="192" t="s">
        <v>170</v>
      </c>
    </row>
    <row r="146" spans="1:65" s="14" customFormat="1" ht="11.25">
      <c r="B146" s="205"/>
      <c r="C146" s="206"/>
      <c r="D146" s="196" t="s">
        <v>147</v>
      </c>
      <c r="E146" s="207" t="s">
        <v>1</v>
      </c>
      <c r="F146" s="208" t="s">
        <v>171</v>
      </c>
      <c r="G146" s="206"/>
      <c r="H146" s="209">
        <v>3.3</v>
      </c>
      <c r="I146" s="210"/>
      <c r="J146" s="206"/>
      <c r="K146" s="206"/>
      <c r="L146" s="211"/>
      <c r="M146" s="212"/>
      <c r="N146" s="213"/>
      <c r="O146" s="213"/>
      <c r="P146" s="213"/>
      <c r="Q146" s="213"/>
      <c r="R146" s="213"/>
      <c r="S146" s="213"/>
      <c r="T146" s="213"/>
      <c r="U146" s="214"/>
      <c r="AT146" s="215" t="s">
        <v>147</v>
      </c>
      <c r="AU146" s="215" t="s">
        <v>90</v>
      </c>
      <c r="AV146" s="14" t="s">
        <v>90</v>
      </c>
      <c r="AW146" s="14" t="s">
        <v>36</v>
      </c>
      <c r="AX146" s="14" t="s">
        <v>88</v>
      </c>
      <c r="AY146" s="215" t="s">
        <v>129</v>
      </c>
    </row>
    <row r="147" spans="1:65" s="2" customFormat="1" ht="24.2" customHeight="1">
      <c r="A147" s="34"/>
      <c r="B147" s="35"/>
      <c r="C147" s="181" t="s">
        <v>172</v>
      </c>
      <c r="D147" s="181" t="s">
        <v>131</v>
      </c>
      <c r="E147" s="182" t="s">
        <v>173</v>
      </c>
      <c r="F147" s="183" t="s">
        <v>174</v>
      </c>
      <c r="G147" s="184" t="s">
        <v>134</v>
      </c>
      <c r="H147" s="185">
        <v>2</v>
      </c>
      <c r="I147" s="186"/>
      <c r="J147" s="187">
        <f>ROUND(I147*H147,2)</f>
        <v>0</v>
      </c>
      <c r="K147" s="183" t="s">
        <v>135</v>
      </c>
      <c r="L147" s="39"/>
      <c r="M147" s="188" t="s">
        <v>1</v>
      </c>
      <c r="N147" s="189" t="s">
        <v>45</v>
      </c>
      <c r="O147" s="71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0">
        <f>S147*H147</f>
        <v>0</v>
      </c>
      <c r="U147" s="191" t="s">
        <v>1</v>
      </c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92" t="s">
        <v>136</v>
      </c>
      <c r="AT147" s="192" t="s">
        <v>131</v>
      </c>
      <c r="AU147" s="192" t="s">
        <v>90</v>
      </c>
      <c r="AY147" s="17" t="s">
        <v>129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7" t="s">
        <v>88</v>
      </c>
      <c r="BK147" s="193">
        <f>ROUND(I147*H147,2)</f>
        <v>0</v>
      </c>
      <c r="BL147" s="17" t="s">
        <v>136</v>
      </c>
      <c r="BM147" s="192" t="s">
        <v>175</v>
      </c>
    </row>
    <row r="148" spans="1:65" s="2" customFormat="1" ht="24.2" customHeight="1">
      <c r="A148" s="34"/>
      <c r="B148" s="35"/>
      <c r="C148" s="181" t="s">
        <v>176</v>
      </c>
      <c r="D148" s="181" t="s">
        <v>131</v>
      </c>
      <c r="E148" s="182" t="s">
        <v>177</v>
      </c>
      <c r="F148" s="183" t="s">
        <v>178</v>
      </c>
      <c r="G148" s="184" t="s">
        <v>140</v>
      </c>
      <c r="H148" s="185">
        <v>671.25</v>
      </c>
      <c r="I148" s="186"/>
      <c r="J148" s="187">
        <f>ROUND(I148*H148,2)</f>
        <v>0</v>
      </c>
      <c r="K148" s="183" t="s">
        <v>135</v>
      </c>
      <c r="L148" s="39"/>
      <c r="M148" s="188" t="s">
        <v>1</v>
      </c>
      <c r="N148" s="189" t="s">
        <v>45</v>
      </c>
      <c r="O148" s="71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0">
        <f>S148*H148</f>
        <v>0</v>
      </c>
      <c r="U148" s="191" t="s">
        <v>1</v>
      </c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92" t="s">
        <v>136</v>
      </c>
      <c r="AT148" s="192" t="s">
        <v>131</v>
      </c>
      <c r="AU148" s="192" t="s">
        <v>90</v>
      </c>
      <c r="AY148" s="17" t="s">
        <v>129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7" t="s">
        <v>88</v>
      </c>
      <c r="BK148" s="193">
        <f>ROUND(I148*H148,2)</f>
        <v>0</v>
      </c>
      <c r="BL148" s="17" t="s">
        <v>136</v>
      </c>
      <c r="BM148" s="192" t="s">
        <v>179</v>
      </c>
    </row>
    <row r="149" spans="1:65" s="13" customFormat="1" ht="11.25">
      <c r="B149" s="194"/>
      <c r="C149" s="195"/>
      <c r="D149" s="196" t="s">
        <v>147</v>
      </c>
      <c r="E149" s="197" t="s">
        <v>1</v>
      </c>
      <c r="F149" s="198" t="s">
        <v>180</v>
      </c>
      <c r="G149" s="195"/>
      <c r="H149" s="197" t="s">
        <v>1</v>
      </c>
      <c r="I149" s="199"/>
      <c r="J149" s="195"/>
      <c r="K149" s="195"/>
      <c r="L149" s="200"/>
      <c r="M149" s="201"/>
      <c r="N149" s="202"/>
      <c r="O149" s="202"/>
      <c r="P149" s="202"/>
      <c r="Q149" s="202"/>
      <c r="R149" s="202"/>
      <c r="S149" s="202"/>
      <c r="T149" s="202"/>
      <c r="U149" s="203"/>
      <c r="AT149" s="204" t="s">
        <v>147</v>
      </c>
      <c r="AU149" s="204" t="s">
        <v>90</v>
      </c>
      <c r="AV149" s="13" t="s">
        <v>88</v>
      </c>
      <c r="AW149" s="13" t="s">
        <v>36</v>
      </c>
      <c r="AX149" s="13" t="s">
        <v>80</v>
      </c>
      <c r="AY149" s="204" t="s">
        <v>129</v>
      </c>
    </row>
    <row r="150" spans="1:65" s="14" customFormat="1" ht="11.25">
      <c r="B150" s="205"/>
      <c r="C150" s="206"/>
      <c r="D150" s="196" t="s">
        <v>147</v>
      </c>
      <c r="E150" s="207" t="s">
        <v>1</v>
      </c>
      <c r="F150" s="208" t="s">
        <v>181</v>
      </c>
      <c r="G150" s="206"/>
      <c r="H150" s="209">
        <v>671.25</v>
      </c>
      <c r="I150" s="210"/>
      <c r="J150" s="206"/>
      <c r="K150" s="206"/>
      <c r="L150" s="211"/>
      <c r="M150" s="212"/>
      <c r="N150" s="213"/>
      <c r="O150" s="213"/>
      <c r="P150" s="213"/>
      <c r="Q150" s="213"/>
      <c r="R150" s="213"/>
      <c r="S150" s="213"/>
      <c r="T150" s="213"/>
      <c r="U150" s="214"/>
      <c r="AT150" s="215" t="s">
        <v>147</v>
      </c>
      <c r="AU150" s="215" t="s">
        <v>90</v>
      </c>
      <c r="AV150" s="14" t="s">
        <v>90</v>
      </c>
      <c r="AW150" s="14" t="s">
        <v>36</v>
      </c>
      <c r="AX150" s="14" t="s">
        <v>88</v>
      </c>
      <c r="AY150" s="215" t="s">
        <v>129</v>
      </c>
    </row>
    <row r="151" spans="1:65" s="2" customFormat="1" ht="16.5" customHeight="1">
      <c r="A151" s="34"/>
      <c r="B151" s="35"/>
      <c r="C151" s="227" t="s">
        <v>182</v>
      </c>
      <c r="D151" s="227" t="s">
        <v>183</v>
      </c>
      <c r="E151" s="228" t="s">
        <v>184</v>
      </c>
      <c r="F151" s="229" t="s">
        <v>185</v>
      </c>
      <c r="G151" s="230" t="s">
        <v>186</v>
      </c>
      <c r="H151" s="231">
        <v>20</v>
      </c>
      <c r="I151" s="232"/>
      <c r="J151" s="233">
        <f t="shared" ref="J151:J157" si="0">ROUND(I151*H151,2)</f>
        <v>0</v>
      </c>
      <c r="K151" s="229" t="s">
        <v>135</v>
      </c>
      <c r="L151" s="234"/>
      <c r="M151" s="235" t="s">
        <v>1</v>
      </c>
      <c r="N151" s="236" t="s">
        <v>45</v>
      </c>
      <c r="O151" s="71"/>
      <c r="P151" s="190">
        <f t="shared" ref="P151:P157" si="1">O151*H151</f>
        <v>0</v>
      </c>
      <c r="Q151" s="190">
        <v>1</v>
      </c>
      <c r="R151" s="190">
        <f t="shared" ref="R151:R157" si="2">Q151*H151</f>
        <v>20</v>
      </c>
      <c r="S151" s="190">
        <v>0</v>
      </c>
      <c r="T151" s="190">
        <f t="shared" ref="T151:T157" si="3">S151*H151</f>
        <v>0</v>
      </c>
      <c r="U151" s="191" t="s">
        <v>1</v>
      </c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92" t="s">
        <v>172</v>
      </c>
      <c r="AT151" s="192" t="s">
        <v>183</v>
      </c>
      <c r="AU151" s="192" t="s">
        <v>90</v>
      </c>
      <c r="AY151" s="17" t="s">
        <v>129</v>
      </c>
      <c r="BE151" s="193">
        <f t="shared" ref="BE151:BE157" si="4">IF(N151="základní",J151,0)</f>
        <v>0</v>
      </c>
      <c r="BF151" s="193">
        <f t="shared" ref="BF151:BF157" si="5">IF(N151="snížená",J151,0)</f>
        <v>0</v>
      </c>
      <c r="BG151" s="193">
        <f t="shared" ref="BG151:BG157" si="6">IF(N151="zákl. přenesená",J151,0)</f>
        <v>0</v>
      </c>
      <c r="BH151" s="193">
        <f t="shared" ref="BH151:BH157" si="7">IF(N151="sníž. přenesená",J151,0)</f>
        <v>0</v>
      </c>
      <c r="BI151" s="193">
        <f t="shared" ref="BI151:BI157" si="8">IF(N151="nulová",J151,0)</f>
        <v>0</v>
      </c>
      <c r="BJ151" s="17" t="s">
        <v>88</v>
      </c>
      <c r="BK151" s="193">
        <f t="shared" ref="BK151:BK157" si="9">ROUND(I151*H151,2)</f>
        <v>0</v>
      </c>
      <c r="BL151" s="17" t="s">
        <v>136</v>
      </c>
      <c r="BM151" s="192" t="s">
        <v>187</v>
      </c>
    </row>
    <row r="152" spans="1:65" s="2" customFormat="1" ht="24.2" customHeight="1">
      <c r="A152" s="34"/>
      <c r="B152" s="35"/>
      <c r="C152" s="181" t="s">
        <v>188</v>
      </c>
      <c r="D152" s="181" t="s">
        <v>131</v>
      </c>
      <c r="E152" s="182" t="s">
        <v>189</v>
      </c>
      <c r="F152" s="183" t="s">
        <v>190</v>
      </c>
      <c r="G152" s="184" t="s">
        <v>134</v>
      </c>
      <c r="H152" s="185">
        <v>2</v>
      </c>
      <c r="I152" s="186"/>
      <c r="J152" s="187">
        <f t="shared" si="0"/>
        <v>0</v>
      </c>
      <c r="K152" s="183" t="s">
        <v>141</v>
      </c>
      <c r="L152" s="39"/>
      <c r="M152" s="188" t="s">
        <v>1</v>
      </c>
      <c r="N152" s="189" t="s">
        <v>45</v>
      </c>
      <c r="O152" s="71"/>
      <c r="P152" s="190">
        <f t="shared" si="1"/>
        <v>0</v>
      </c>
      <c r="Q152" s="190">
        <v>0</v>
      </c>
      <c r="R152" s="190">
        <f t="shared" si="2"/>
        <v>0</v>
      </c>
      <c r="S152" s="190">
        <v>0</v>
      </c>
      <c r="T152" s="190">
        <f t="shared" si="3"/>
        <v>0</v>
      </c>
      <c r="U152" s="191" t="s">
        <v>1</v>
      </c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92" t="s">
        <v>136</v>
      </c>
      <c r="AT152" s="192" t="s">
        <v>131</v>
      </c>
      <c r="AU152" s="192" t="s">
        <v>90</v>
      </c>
      <c r="AY152" s="17" t="s">
        <v>129</v>
      </c>
      <c r="BE152" s="193">
        <f t="shared" si="4"/>
        <v>0</v>
      </c>
      <c r="BF152" s="193">
        <f t="shared" si="5"/>
        <v>0</v>
      </c>
      <c r="BG152" s="193">
        <f t="shared" si="6"/>
        <v>0</v>
      </c>
      <c r="BH152" s="193">
        <f t="shared" si="7"/>
        <v>0</v>
      </c>
      <c r="BI152" s="193">
        <f t="shared" si="8"/>
        <v>0</v>
      </c>
      <c r="BJ152" s="17" t="s">
        <v>88</v>
      </c>
      <c r="BK152" s="193">
        <f t="shared" si="9"/>
        <v>0</v>
      </c>
      <c r="BL152" s="17" t="s">
        <v>136</v>
      </c>
      <c r="BM152" s="192" t="s">
        <v>191</v>
      </c>
    </row>
    <row r="153" spans="1:65" s="2" customFormat="1" ht="33" customHeight="1">
      <c r="A153" s="34"/>
      <c r="B153" s="35"/>
      <c r="C153" s="181" t="s">
        <v>192</v>
      </c>
      <c r="D153" s="181" t="s">
        <v>131</v>
      </c>
      <c r="E153" s="182" t="s">
        <v>193</v>
      </c>
      <c r="F153" s="183" t="s">
        <v>194</v>
      </c>
      <c r="G153" s="184" t="s">
        <v>134</v>
      </c>
      <c r="H153" s="185">
        <v>2</v>
      </c>
      <c r="I153" s="186"/>
      <c r="J153" s="187">
        <f t="shared" si="0"/>
        <v>0</v>
      </c>
      <c r="K153" s="183" t="s">
        <v>141</v>
      </c>
      <c r="L153" s="39"/>
      <c r="M153" s="188" t="s">
        <v>1</v>
      </c>
      <c r="N153" s="189" t="s">
        <v>45</v>
      </c>
      <c r="O153" s="71"/>
      <c r="P153" s="190">
        <f t="shared" si="1"/>
        <v>0</v>
      </c>
      <c r="Q153" s="190">
        <v>0</v>
      </c>
      <c r="R153" s="190">
        <f t="shared" si="2"/>
        <v>0</v>
      </c>
      <c r="S153" s="190">
        <v>0</v>
      </c>
      <c r="T153" s="190">
        <f t="shared" si="3"/>
        <v>0</v>
      </c>
      <c r="U153" s="191" t="s">
        <v>1</v>
      </c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92" t="s">
        <v>136</v>
      </c>
      <c r="AT153" s="192" t="s">
        <v>131</v>
      </c>
      <c r="AU153" s="192" t="s">
        <v>90</v>
      </c>
      <c r="AY153" s="17" t="s">
        <v>129</v>
      </c>
      <c r="BE153" s="193">
        <f t="shared" si="4"/>
        <v>0</v>
      </c>
      <c r="BF153" s="193">
        <f t="shared" si="5"/>
        <v>0</v>
      </c>
      <c r="BG153" s="193">
        <f t="shared" si="6"/>
        <v>0</v>
      </c>
      <c r="BH153" s="193">
        <f t="shared" si="7"/>
        <v>0</v>
      </c>
      <c r="BI153" s="193">
        <f t="shared" si="8"/>
        <v>0</v>
      </c>
      <c r="BJ153" s="17" t="s">
        <v>88</v>
      </c>
      <c r="BK153" s="193">
        <f t="shared" si="9"/>
        <v>0</v>
      </c>
      <c r="BL153" s="17" t="s">
        <v>136</v>
      </c>
      <c r="BM153" s="192" t="s">
        <v>195</v>
      </c>
    </row>
    <row r="154" spans="1:65" s="2" customFormat="1" ht="24.2" customHeight="1">
      <c r="A154" s="34"/>
      <c r="B154" s="35"/>
      <c r="C154" s="181" t="s">
        <v>196</v>
      </c>
      <c r="D154" s="181" t="s">
        <v>131</v>
      </c>
      <c r="E154" s="182" t="s">
        <v>197</v>
      </c>
      <c r="F154" s="183" t="s">
        <v>198</v>
      </c>
      <c r="G154" s="184" t="s">
        <v>134</v>
      </c>
      <c r="H154" s="185">
        <v>2</v>
      </c>
      <c r="I154" s="186"/>
      <c r="J154" s="187">
        <f t="shared" si="0"/>
        <v>0</v>
      </c>
      <c r="K154" s="183" t="s">
        <v>141</v>
      </c>
      <c r="L154" s="39"/>
      <c r="M154" s="188" t="s">
        <v>1</v>
      </c>
      <c r="N154" s="189" t="s">
        <v>45</v>
      </c>
      <c r="O154" s="71"/>
      <c r="P154" s="190">
        <f t="shared" si="1"/>
        <v>0</v>
      </c>
      <c r="Q154" s="190">
        <v>0</v>
      </c>
      <c r="R154" s="190">
        <f t="shared" si="2"/>
        <v>0</v>
      </c>
      <c r="S154" s="190">
        <v>0</v>
      </c>
      <c r="T154" s="190">
        <f t="shared" si="3"/>
        <v>0</v>
      </c>
      <c r="U154" s="191" t="s">
        <v>1</v>
      </c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92" t="s">
        <v>136</v>
      </c>
      <c r="AT154" s="192" t="s">
        <v>131</v>
      </c>
      <c r="AU154" s="192" t="s">
        <v>90</v>
      </c>
      <c r="AY154" s="17" t="s">
        <v>129</v>
      </c>
      <c r="BE154" s="193">
        <f t="shared" si="4"/>
        <v>0</v>
      </c>
      <c r="BF154" s="193">
        <f t="shared" si="5"/>
        <v>0</v>
      </c>
      <c r="BG154" s="193">
        <f t="shared" si="6"/>
        <v>0</v>
      </c>
      <c r="BH154" s="193">
        <f t="shared" si="7"/>
        <v>0</v>
      </c>
      <c r="BI154" s="193">
        <f t="shared" si="8"/>
        <v>0</v>
      </c>
      <c r="BJ154" s="17" t="s">
        <v>88</v>
      </c>
      <c r="BK154" s="193">
        <f t="shared" si="9"/>
        <v>0</v>
      </c>
      <c r="BL154" s="17" t="s">
        <v>136</v>
      </c>
      <c r="BM154" s="192" t="s">
        <v>199</v>
      </c>
    </row>
    <row r="155" spans="1:65" s="2" customFormat="1" ht="16.5" customHeight="1">
      <c r="A155" s="34"/>
      <c r="B155" s="35"/>
      <c r="C155" s="227" t="s">
        <v>200</v>
      </c>
      <c r="D155" s="227" t="s">
        <v>183</v>
      </c>
      <c r="E155" s="228" t="s">
        <v>201</v>
      </c>
      <c r="F155" s="229" t="s">
        <v>202</v>
      </c>
      <c r="G155" s="230" t="s">
        <v>134</v>
      </c>
      <c r="H155" s="231">
        <v>2</v>
      </c>
      <c r="I155" s="232"/>
      <c r="J155" s="233">
        <f t="shared" si="0"/>
        <v>0</v>
      </c>
      <c r="K155" s="229" t="s">
        <v>1</v>
      </c>
      <c r="L155" s="234"/>
      <c r="M155" s="235" t="s">
        <v>1</v>
      </c>
      <c r="N155" s="236" t="s">
        <v>45</v>
      </c>
      <c r="O155" s="71"/>
      <c r="P155" s="190">
        <f t="shared" si="1"/>
        <v>0</v>
      </c>
      <c r="Q155" s="190">
        <v>0</v>
      </c>
      <c r="R155" s="190">
        <f t="shared" si="2"/>
        <v>0</v>
      </c>
      <c r="S155" s="190">
        <v>0</v>
      </c>
      <c r="T155" s="190">
        <f t="shared" si="3"/>
        <v>0</v>
      </c>
      <c r="U155" s="191" t="s">
        <v>1</v>
      </c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192" t="s">
        <v>172</v>
      </c>
      <c r="AT155" s="192" t="s">
        <v>183</v>
      </c>
      <c r="AU155" s="192" t="s">
        <v>90</v>
      </c>
      <c r="AY155" s="17" t="s">
        <v>129</v>
      </c>
      <c r="BE155" s="193">
        <f t="shared" si="4"/>
        <v>0</v>
      </c>
      <c r="BF155" s="193">
        <f t="shared" si="5"/>
        <v>0</v>
      </c>
      <c r="BG155" s="193">
        <f t="shared" si="6"/>
        <v>0</v>
      </c>
      <c r="BH155" s="193">
        <f t="shared" si="7"/>
        <v>0</v>
      </c>
      <c r="BI155" s="193">
        <f t="shared" si="8"/>
        <v>0</v>
      </c>
      <c r="BJ155" s="17" t="s">
        <v>88</v>
      </c>
      <c r="BK155" s="193">
        <f t="shared" si="9"/>
        <v>0</v>
      </c>
      <c r="BL155" s="17" t="s">
        <v>136</v>
      </c>
      <c r="BM155" s="192" t="s">
        <v>203</v>
      </c>
    </row>
    <row r="156" spans="1:65" s="2" customFormat="1" ht="24.2" customHeight="1">
      <c r="A156" s="34"/>
      <c r="B156" s="35"/>
      <c r="C156" s="181" t="s">
        <v>8</v>
      </c>
      <c r="D156" s="181" t="s">
        <v>131</v>
      </c>
      <c r="E156" s="182" t="s">
        <v>204</v>
      </c>
      <c r="F156" s="183" t="s">
        <v>205</v>
      </c>
      <c r="G156" s="184" t="s">
        <v>134</v>
      </c>
      <c r="H156" s="185">
        <v>10</v>
      </c>
      <c r="I156" s="186"/>
      <c r="J156" s="187">
        <f t="shared" si="0"/>
        <v>0</v>
      </c>
      <c r="K156" s="183" t="s">
        <v>135</v>
      </c>
      <c r="L156" s="39"/>
      <c r="M156" s="188" t="s">
        <v>1</v>
      </c>
      <c r="N156" s="189" t="s">
        <v>45</v>
      </c>
      <c r="O156" s="71"/>
      <c r="P156" s="190">
        <f t="shared" si="1"/>
        <v>0</v>
      </c>
      <c r="Q156" s="190">
        <v>2.989E-2</v>
      </c>
      <c r="R156" s="190">
        <f t="shared" si="2"/>
        <v>0.2989</v>
      </c>
      <c r="S156" s="190">
        <v>0</v>
      </c>
      <c r="T156" s="190">
        <f t="shared" si="3"/>
        <v>0</v>
      </c>
      <c r="U156" s="191" t="s">
        <v>1</v>
      </c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92" t="s">
        <v>136</v>
      </c>
      <c r="AT156" s="192" t="s">
        <v>131</v>
      </c>
      <c r="AU156" s="192" t="s">
        <v>90</v>
      </c>
      <c r="AY156" s="17" t="s">
        <v>129</v>
      </c>
      <c r="BE156" s="193">
        <f t="shared" si="4"/>
        <v>0</v>
      </c>
      <c r="BF156" s="193">
        <f t="shared" si="5"/>
        <v>0</v>
      </c>
      <c r="BG156" s="193">
        <f t="shared" si="6"/>
        <v>0</v>
      </c>
      <c r="BH156" s="193">
        <f t="shared" si="7"/>
        <v>0</v>
      </c>
      <c r="BI156" s="193">
        <f t="shared" si="8"/>
        <v>0</v>
      </c>
      <c r="BJ156" s="17" t="s">
        <v>88</v>
      </c>
      <c r="BK156" s="193">
        <f t="shared" si="9"/>
        <v>0</v>
      </c>
      <c r="BL156" s="17" t="s">
        <v>136</v>
      </c>
      <c r="BM156" s="192" t="s">
        <v>206</v>
      </c>
    </row>
    <row r="157" spans="1:65" s="2" customFormat="1" ht="24.2" customHeight="1">
      <c r="A157" s="34"/>
      <c r="B157" s="35"/>
      <c r="C157" s="181" t="s">
        <v>207</v>
      </c>
      <c r="D157" s="181" t="s">
        <v>131</v>
      </c>
      <c r="E157" s="182" t="s">
        <v>208</v>
      </c>
      <c r="F157" s="183" t="s">
        <v>209</v>
      </c>
      <c r="G157" s="184" t="s">
        <v>134</v>
      </c>
      <c r="H157" s="185">
        <v>4</v>
      </c>
      <c r="I157" s="186"/>
      <c r="J157" s="187">
        <f t="shared" si="0"/>
        <v>0</v>
      </c>
      <c r="K157" s="183" t="s">
        <v>135</v>
      </c>
      <c r="L157" s="39"/>
      <c r="M157" s="188" t="s">
        <v>1</v>
      </c>
      <c r="N157" s="189" t="s">
        <v>45</v>
      </c>
      <c r="O157" s="71"/>
      <c r="P157" s="190">
        <f t="shared" si="1"/>
        <v>0</v>
      </c>
      <c r="Q157" s="190">
        <v>2.1350000000000001E-2</v>
      </c>
      <c r="R157" s="190">
        <f t="shared" si="2"/>
        <v>8.5400000000000004E-2</v>
      </c>
      <c r="S157" s="190">
        <v>0</v>
      </c>
      <c r="T157" s="190">
        <f t="shared" si="3"/>
        <v>0</v>
      </c>
      <c r="U157" s="191" t="s">
        <v>1</v>
      </c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92" t="s">
        <v>136</v>
      </c>
      <c r="AT157" s="192" t="s">
        <v>131</v>
      </c>
      <c r="AU157" s="192" t="s">
        <v>90</v>
      </c>
      <c r="AY157" s="17" t="s">
        <v>129</v>
      </c>
      <c r="BE157" s="193">
        <f t="shared" si="4"/>
        <v>0</v>
      </c>
      <c r="BF157" s="193">
        <f t="shared" si="5"/>
        <v>0</v>
      </c>
      <c r="BG157" s="193">
        <f t="shared" si="6"/>
        <v>0</v>
      </c>
      <c r="BH157" s="193">
        <f t="shared" si="7"/>
        <v>0</v>
      </c>
      <c r="BI157" s="193">
        <f t="shared" si="8"/>
        <v>0</v>
      </c>
      <c r="BJ157" s="17" t="s">
        <v>88</v>
      </c>
      <c r="BK157" s="193">
        <f t="shared" si="9"/>
        <v>0</v>
      </c>
      <c r="BL157" s="17" t="s">
        <v>136</v>
      </c>
      <c r="BM157" s="192" t="s">
        <v>210</v>
      </c>
    </row>
    <row r="158" spans="1:65" s="12" customFormat="1" ht="22.9" customHeight="1">
      <c r="B158" s="165"/>
      <c r="C158" s="166"/>
      <c r="D158" s="167" t="s">
        <v>79</v>
      </c>
      <c r="E158" s="179" t="s">
        <v>90</v>
      </c>
      <c r="F158" s="179" t="s">
        <v>211</v>
      </c>
      <c r="G158" s="166"/>
      <c r="H158" s="166"/>
      <c r="I158" s="169"/>
      <c r="J158" s="180">
        <f>BK158</f>
        <v>0</v>
      </c>
      <c r="K158" s="166"/>
      <c r="L158" s="171"/>
      <c r="M158" s="172"/>
      <c r="N158" s="173"/>
      <c r="O158" s="173"/>
      <c r="P158" s="174">
        <f>P159</f>
        <v>0</v>
      </c>
      <c r="Q158" s="173"/>
      <c r="R158" s="174">
        <f>R159</f>
        <v>0</v>
      </c>
      <c r="S158" s="173"/>
      <c r="T158" s="174">
        <f>T159</f>
        <v>0</v>
      </c>
      <c r="U158" s="175"/>
      <c r="AR158" s="176" t="s">
        <v>88</v>
      </c>
      <c r="AT158" s="177" t="s">
        <v>79</v>
      </c>
      <c r="AU158" s="177" t="s">
        <v>88</v>
      </c>
      <c r="AY158" s="176" t="s">
        <v>129</v>
      </c>
      <c r="BK158" s="178">
        <f>BK159</f>
        <v>0</v>
      </c>
    </row>
    <row r="159" spans="1:65" s="2" customFormat="1" ht="37.9" customHeight="1">
      <c r="A159" s="34"/>
      <c r="B159" s="35"/>
      <c r="C159" s="181" t="s">
        <v>212</v>
      </c>
      <c r="D159" s="181" t="s">
        <v>131</v>
      </c>
      <c r="E159" s="182" t="s">
        <v>213</v>
      </c>
      <c r="F159" s="183" t="s">
        <v>214</v>
      </c>
      <c r="G159" s="184" t="s">
        <v>215</v>
      </c>
      <c r="H159" s="185">
        <v>1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45</v>
      </c>
      <c r="O159" s="71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0">
        <f>S159*H159</f>
        <v>0</v>
      </c>
      <c r="U159" s="191" t="s">
        <v>1</v>
      </c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92" t="s">
        <v>136</v>
      </c>
      <c r="AT159" s="192" t="s">
        <v>131</v>
      </c>
      <c r="AU159" s="192" t="s">
        <v>90</v>
      </c>
      <c r="AY159" s="17" t="s">
        <v>129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7" t="s">
        <v>88</v>
      </c>
      <c r="BK159" s="193">
        <f>ROUND(I159*H159,2)</f>
        <v>0</v>
      </c>
      <c r="BL159" s="17" t="s">
        <v>136</v>
      </c>
      <c r="BM159" s="192" t="s">
        <v>216</v>
      </c>
    </row>
    <row r="160" spans="1:65" s="12" customFormat="1" ht="22.9" customHeight="1">
      <c r="B160" s="165"/>
      <c r="C160" s="166"/>
      <c r="D160" s="167" t="s">
        <v>79</v>
      </c>
      <c r="E160" s="179" t="s">
        <v>153</v>
      </c>
      <c r="F160" s="179" t="s">
        <v>217</v>
      </c>
      <c r="G160" s="166"/>
      <c r="H160" s="166"/>
      <c r="I160" s="169"/>
      <c r="J160" s="180">
        <f>BK160</f>
        <v>0</v>
      </c>
      <c r="K160" s="166"/>
      <c r="L160" s="171"/>
      <c r="M160" s="172"/>
      <c r="N160" s="173"/>
      <c r="O160" s="173"/>
      <c r="P160" s="174">
        <f>SUM(P161:P166)</f>
        <v>0</v>
      </c>
      <c r="Q160" s="173"/>
      <c r="R160" s="174">
        <f>SUM(R161:R166)</f>
        <v>5.9791400000000001</v>
      </c>
      <c r="S160" s="173"/>
      <c r="T160" s="174">
        <f>SUM(T161:T166)</f>
        <v>0</v>
      </c>
      <c r="U160" s="175"/>
      <c r="AR160" s="176" t="s">
        <v>88</v>
      </c>
      <c r="AT160" s="177" t="s">
        <v>79</v>
      </c>
      <c r="AU160" s="177" t="s">
        <v>88</v>
      </c>
      <c r="AY160" s="176" t="s">
        <v>129</v>
      </c>
      <c r="BK160" s="178">
        <f>SUM(BK161:BK166)</f>
        <v>0</v>
      </c>
    </row>
    <row r="161" spans="1:65" s="2" customFormat="1" ht="21.75" customHeight="1">
      <c r="A161" s="34"/>
      <c r="B161" s="35"/>
      <c r="C161" s="181" t="s">
        <v>218</v>
      </c>
      <c r="D161" s="181" t="s">
        <v>131</v>
      </c>
      <c r="E161" s="182" t="s">
        <v>219</v>
      </c>
      <c r="F161" s="183" t="s">
        <v>220</v>
      </c>
      <c r="G161" s="184" t="s">
        <v>140</v>
      </c>
      <c r="H161" s="185">
        <v>20</v>
      </c>
      <c r="I161" s="186"/>
      <c r="J161" s="187">
        <f>ROUND(I161*H161,2)</f>
        <v>0</v>
      </c>
      <c r="K161" s="183" t="s">
        <v>135</v>
      </c>
      <c r="L161" s="39"/>
      <c r="M161" s="188" t="s">
        <v>1</v>
      </c>
      <c r="N161" s="189" t="s">
        <v>45</v>
      </c>
      <c r="O161" s="71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0">
        <f>S161*H161</f>
        <v>0</v>
      </c>
      <c r="U161" s="191" t="s">
        <v>1</v>
      </c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92" t="s">
        <v>136</v>
      </c>
      <c r="AT161" s="192" t="s">
        <v>131</v>
      </c>
      <c r="AU161" s="192" t="s">
        <v>90</v>
      </c>
      <c r="AY161" s="17" t="s">
        <v>129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7" t="s">
        <v>88</v>
      </c>
      <c r="BK161" s="193">
        <f>ROUND(I161*H161,2)</f>
        <v>0</v>
      </c>
      <c r="BL161" s="17" t="s">
        <v>136</v>
      </c>
      <c r="BM161" s="192" t="s">
        <v>221</v>
      </c>
    </row>
    <row r="162" spans="1:65" s="2" customFormat="1" ht="24.2" customHeight="1">
      <c r="A162" s="34"/>
      <c r="B162" s="35"/>
      <c r="C162" s="181" t="s">
        <v>222</v>
      </c>
      <c r="D162" s="181" t="s">
        <v>131</v>
      </c>
      <c r="E162" s="182" t="s">
        <v>223</v>
      </c>
      <c r="F162" s="183" t="s">
        <v>224</v>
      </c>
      <c r="G162" s="184" t="s">
        <v>140</v>
      </c>
      <c r="H162" s="185">
        <v>20</v>
      </c>
      <c r="I162" s="186"/>
      <c r="J162" s="187">
        <f>ROUND(I162*H162,2)</f>
        <v>0</v>
      </c>
      <c r="K162" s="183" t="s">
        <v>135</v>
      </c>
      <c r="L162" s="39"/>
      <c r="M162" s="188" t="s">
        <v>1</v>
      </c>
      <c r="N162" s="189" t="s">
        <v>45</v>
      </c>
      <c r="O162" s="71"/>
      <c r="P162" s="190">
        <f>O162*H162</f>
        <v>0</v>
      </c>
      <c r="Q162" s="190">
        <v>8.9219999999999994E-2</v>
      </c>
      <c r="R162" s="190">
        <f>Q162*H162</f>
        <v>1.7843999999999998</v>
      </c>
      <c r="S162" s="190">
        <v>0</v>
      </c>
      <c r="T162" s="190">
        <f>S162*H162</f>
        <v>0</v>
      </c>
      <c r="U162" s="191" t="s">
        <v>1</v>
      </c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92" t="s">
        <v>136</v>
      </c>
      <c r="AT162" s="192" t="s">
        <v>131</v>
      </c>
      <c r="AU162" s="192" t="s">
        <v>90</v>
      </c>
      <c r="AY162" s="17" t="s">
        <v>129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7" t="s">
        <v>88</v>
      </c>
      <c r="BK162" s="193">
        <f>ROUND(I162*H162,2)</f>
        <v>0</v>
      </c>
      <c r="BL162" s="17" t="s">
        <v>136</v>
      </c>
      <c r="BM162" s="192" t="s">
        <v>225</v>
      </c>
    </row>
    <row r="163" spans="1:65" s="2" customFormat="1" ht="16.5" customHeight="1">
      <c r="A163" s="34"/>
      <c r="B163" s="35"/>
      <c r="C163" s="227" t="s">
        <v>149</v>
      </c>
      <c r="D163" s="227" t="s">
        <v>183</v>
      </c>
      <c r="E163" s="228" t="s">
        <v>226</v>
      </c>
      <c r="F163" s="229" t="s">
        <v>227</v>
      </c>
      <c r="G163" s="230" t="s">
        <v>140</v>
      </c>
      <c r="H163" s="231">
        <v>22</v>
      </c>
      <c r="I163" s="232"/>
      <c r="J163" s="233">
        <f>ROUND(I163*H163,2)</f>
        <v>0</v>
      </c>
      <c r="K163" s="229" t="s">
        <v>135</v>
      </c>
      <c r="L163" s="234"/>
      <c r="M163" s="235" t="s">
        <v>1</v>
      </c>
      <c r="N163" s="236" t="s">
        <v>45</v>
      </c>
      <c r="O163" s="71"/>
      <c r="P163" s="190">
        <f>O163*H163</f>
        <v>0</v>
      </c>
      <c r="Q163" s="190">
        <v>0.113</v>
      </c>
      <c r="R163" s="190">
        <f>Q163*H163</f>
        <v>2.4860000000000002</v>
      </c>
      <c r="S163" s="190">
        <v>0</v>
      </c>
      <c r="T163" s="190">
        <f>S163*H163</f>
        <v>0</v>
      </c>
      <c r="U163" s="191" t="s">
        <v>1</v>
      </c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192" t="s">
        <v>172</v>
      </c>
      <c r="AT163" s="192" t="s">
        <v>183</v>
      </c>
      <c r="AU163" s="192" t="s">
        <v>90</v>
      </c>
      <c r="AY163" s="17" t="s">
        <v>129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7" t="s">
        <v>88</v>
      </c>
      <c r="BK163" s="193">
        <f>ROUND(I163*H163,2)</f>
        <v>0</v>
      </c>
      <c r="BL163" s="17" t="s">
        <v>136</v>
      </c>
      <c r="BM163" s="192" t="s">
        <v>228</v>
      </c>
    </row>
    <row r="164" spans="1:65" s="2" customFormat="1" ht="33" customHeight="1">
      <c r="A164" s="34"/>
      <c r="B164" s="35"/>
      <c r="C164" s="181" t="s">
        <v>7</v>
      </c>
      <c r="D164" s="181" t="s">
        <v>131</v>
      </c>
      <c r="E164" s="182" t="s">
        <v>229</v>
      </c>
      <c r="F164" s="183" t="s">
        <v>230</v>
      </c>
      <c r="G164" s="184" t="s">
        <v>156</v>
      </c>
      <c r="H164" s="185">
        <v>11</v>
      </c>
      <c r="I164" s="186"/>
      <c r="J164" s="187">
        <f>ROUND(I164*H164,2)</f>
        <v>0</v>
      </c>
      <c r="K164" s="183" t="s">
        <v>135</v>
      </c>
      <c r="L164" s="39"/>
      <c r="M164" s="188" t="s">
        <v>1</v>
      </c>
      <c r="N164" s="189" t="s">
        <v>45</v>
      </c>
      <c r="O164" s="71"/>
      <c r="P164" s="190">
        <f>O164*H164</f>
        <v>0</v>
      </c>
      <c r="Q164" s="190">
        <v>0.11934</v>
      </c>
      <c r="R164" s="190">
        <f>Q164*H164</f>
        <v>1.31274</v>
      </c>
      <c r="S164" s="190">
        <v>0</v>
      </c>
      <c r="T164" s="190">
        <f>S164*H164</f>
        <v>0</v>
      </c>
      <c r="U164" s="191" t="s">
        <v>1</v>
      </c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192" t="s">
        <v>136</v>
      </c>
      <c r="AT164" s="192" t="s">
        <v>131</v>
      </c>
      <c r="AU164" s="192" t="s">
        <v>90</v>
      </c>
      <c r="AY164" s="17" t="s">
        <v>129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7" t="s">
        <v>88</v>
      </c>
      <c r="BK164" s="193">
        <f>ROUND(I164*H164,2)</f>
        <v>0</v>
      </c>
      <c r="BL164" s="17" t="s">
        <v>136</v>
      </c>
      <c r="BM164" s="192" t="s">
        <v>231</v>
      </c>
    </row>
    <row r="165" spans="1:65" s="2" customFormat="1" ht="16.5" customHeight="1">
      <c r="A165" s="34"/>
      <c r="B165" s="35"/>
      <c r="C165" s="227" t="s">
        <v>232</v>
      </c>
      <c r="D165" s="227" t="s">
        <v>183</v>
      </c>
      <c r="E165" s="228" t="s">
        <v>233</v>
      </c>
      <c r="F165" s="229" t="s">
        <v>234</v>
      </c>
      <c r="G165" s="230" t="s">
        <v>156</v>
      </c>
      <c r="H165" s="231">
        <v>11</v>
      </c>
      <c r="I165" s="232"/>
      <c r="J165" s="233">
        <f>ROUND(I165*H165,2)</f>
        <v>0</v>
      </c>
      <c r="K165" s="229" t="s">
        <v>135</v>
      </c>
      <c r="L165" s="234"/>
      <c r="M165" s="235" t="s">
        <v>1</v>
      </c>
      <c r="N165" s="236" t="s">
        <v>45</v>
      </c>
      <c r="O165" s="71"/>
      <c r="P165" s="190">
        <f>O165*H165</f>
        <v>0</v>
      </c>
      <c r="Q165" s="190">
        <v>3.5999999999999997E-2</v>
      </c>
      <c r="R165" s="190">
        <f>Q165*H165</f>
        <v>0.39599999999999996</v>
      </c>
      <c r="S165" s="190">
        <v>0</v>
      </c>
      <c r="T165" s="190">
        <f>S165*H165</f>
        <v>0</v>
      </c>
      <c r="U165" s="191" t="s">
        <v>1</v>
      </c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92" t="s">
        <v>172</v>
      </c>
      <c r="AT165" s="192" t="s">
        <v>183</v>
      </c>
      <c r="AU165" s="192" t="s">
        <v>90</v>
      </c>
      <c r="AY165" s="17" t="s">
        <v>129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7" t="s">
        <v>88</v>
      </c>
      <c r="BK165" s="193">
        <f>ROUND(I165*H165,2)</f>
        <v>0</v>
      </c>
      <c r="BL165" s="17" t="s">
        <v>136</v>
      </c>
      <c r="BM165" s="192" t="s">
        <v>235</v>
      </c>
    </row>
    <row r="166" spans="1:65" s="14" customFormat="1" ht="11.25">
      <c r="B166" s="205"/>
      <c r="C166" s="206"/>
      <c r="D166" s="196" t="s">
        <v>147</v>
      </c>
      <c r="E166" s="206"/>
      <c r="F166" s="208" t="s">
        <v>236</v>
      </c>
      <c r="G166" s="206"/>
      <c r="H166" s="209">
        <v>11</v>
      </c>
      <c r="I166" s="210"/>
      <c r="J166" s="206"/>
      <c r="K166" s="206"/>
      <c r="L166" s="211"/>
      <c r="M166" s="212"/>
      <c r="N166" s="213"/>
      <c r="O166" s="213"/>
      <c r="P166" s="213"/>
      <c r="Q166" s="213"/>
      <c r="R166" s="213"/>
      <c r="S166" s="213"/>
      <c r="T166" s="213"/>
      <c r="U166" s="214"/>
      <c r="AT166" s="215" t="s">
        <v>147</v>
      </c>
      <c r="AU166" s="215" t="s">
        <v>90</v>
      </c>
      <c r="AV166" s="14" t="s">
        <v>90</v>
      </c>
      <c r="AW166" s="14" t="s">
        <v>4</v>
      </c>
      <c r="AX166" s="14" t="s">
        <v>88</v>
      </c>
      <c r="AY166" s="215" t="s">
        <v>129</v>
      </c>
    </row>
    <row r="167" spans="1:65" s="12" customFormat="1" ht="22.9" customHeight="1">
      <c r="B167" s="165"/>
      <c r="C167" s="166"/>
      <c r="D167" s="167" t="s">
        <v>79</v>
      </c>
      <c r="E167" s="179" t="s">
        <v>176</v>
      </c>
      <c r="F167" s="179" t="s">
        <v>237</v>
      </c>
      <c r="G167" s="166"/>
      <c r="H167" s="166"/>
      <c r="I167" s="169"/>
      <c r="J167" s="180">
        <f>BK167</f>
        <v>0</v>
      </c>
      <c r="K167" s="166"/>
      <c r="L167" s="171"/>
      <c r="M167" s="172"/>
      <c r="N167" s="173"/>
      <c r="O167" s="173"/>
      <c r="P167" s="174">
        <f>SUM(P168:P180)</f>
        <v>0</v>
      </c>
      <c r="Q167" s="173"/>
      <c r="R167" s="174">
        <f>SUM(R168:R180)</f>
        <v>0</v>
      </c>
      <c r="S167" s="173"/>
      <c r="T167" s="174">
        <f>SUM(T168:T180)</f>
        <v>19.619712500000002</v>
      </c>
      <c r="U167" s="175"/>
      <c r="AR167" s="176" t="s">
        <v>88</v>
      </c>
      <c r="AT167" s="177" t="s">
        <v>79</v>
      </c>
      <c r="AU167" s="177" t="s">
        <v>88</v>
      </c>
      <c r="AY167" s="176" t="s">
        <v>129</v>
      </c>
      <c r="BK167" s="178">
        <f>SUM(BK168:BK180)</f>
        <v>0</v>
      </c>
    </row>
    <row r="168" spans="1:65" s="2" customFormat="1" ht="24.2" customHeight="1">
      <c r="A168" s="34"/>
      <c r="B168" s="35"/>
      <c r="C168" s="181" t="s">
        <v>238</v>
      </c>
      <c r="D168" s="181" t="s">
        <v>131</v>
      </c>
      <c r="E168" s="182" t="s">
        <v>239</v>
      </c>
      <c r="F168" s="183" t="s">
        <v>240</v>
      </c>
      <c r="G168" s="184" t="s">
        <v>169</v>
      </c>
      <c r="H168" s="185">
        <v>1.25</v>
      </c>
      <c r="I168" s="186"/>
      <c r="J168" s="187">
        <f>ROUND(I168*H168,2)</f>
        <v>0</v>
      </c>
      <c r="K168" s="183" t="s">
        <v>135</v>
      </c>
      <c r="L168" s="39"/>
      <c r="M168" s="188" t="s">
        <v>1</v>
      </c>
      <c r="N168" s="189" t="s">
        <v>45</v>
      </c>
      <c r="O168" s="71"/>
      <c r="P168" s="190">
        <f>O168*H168</f>
        <v>0</v>
      </c>
      <c r="Q168" s="190">
        <v>0</v>
      </c>
      <c r="R168" s="190">
        <f>Q168*H168</f>
        <v>0</v>
      </c>
      <c r="S168" s="190">
        <v>1.8</v>
      </c>
      <c r="T168" s="190">
        <f>S168*H168</f>
        <v>2.25</v>
      </c>
      <c r="U168" s="191" t="s">
        <v>1</v>
      </c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92" t="s">
        <v>136</v>
      </c>
      <c r="AT168" s="192" t="s">
        <v>131</v>
      </c>
      <c r="AU168" s="192" t="s">
        <v>90</v>
      </c>
      <c r="AY168" s="17" t="s">
        <v>129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7" t="s">
        <v>88</v>
      </c>
      <c r="BK168" s="193">
        <f>ROUND(I168*H168,2)</f>
        <v>0</v>
      </c>
      <c r="BL168" s="17" t="s">
        <v>136</v>
      </c>
      <c r="BM168" s="192" t="s">
        <v>241</v>
      </c>
    </row>
    <row r="169" spans="1:65" s="13" customFormat="1" ht="11.25">
      <c r="B169" s="194"/>
      <c r="C169" s="195"/>
      <c r="D169" s="196" t="s">
        <v>147</v>
      </c>
      <c r="E169" s="197" t="s">
        <v>1</v>
      </c>
      <c r="F169" s="198" t="s">
        <v>242</v>
      </c>
      <c r="G169" s="195"/>
      <c r="H169" s="197" t="s">
        <v>1</v>
      </c>
      <c r="I169" s="199"/>
      <c r="J169" s="195"/>
      <c r="K169" s="195"/>
      <c r="L169" s="200"/>
      <c r="M169" s="201"/>
      <c r="N169" s="202"/>
      <c r="O169" s="202"/>
      <c r="P169" s="202"/>
      <c r="Q169" s="202"/>
      <c r="R169" s="202"/>
      <c r="S169" s="202"/>
      <c r="T169" s="202"/>
      <c r="U169" s="203"/>
      <c r="AT169" s="204" t="s">
        <v>147</v>
      </c>
      <c r="AU169" s="204" t="s">
        <v>90</v>
      </c>
      <c r="AV169" s="13" t="s">
        <v>88</v>
      </c>
      <c r="AW169" s="13" t="s">
        <v>36</v>
      </c>
      <c r="AX169" s="13" t="s">
        <v>80</v>
      </c>
      <c r="AY169" s="204" t="s">
        <v>129</v>
      </c>
    </row>
    <row r="170" spans="1:65" s="14" customFormat="1" ht="11.25">
      <c r="B170" s="205"/>
      <c r="C170" s="206"/>
      <c r="D170" s="196" t="s">
        <v>147</v>
      </c>
      <c r="E170" s="207" t="s">
        <v>1</v>
      </c>
      <c r="F170" s="208" t="s">
        <v>243</v>
      </c>
      <c r="G170" s="206"/>
      <c r="H170" s="209">
        <v>1.25</v>
      </c>
      <c r="I170" s="210"/>
      <c r="J170" s="206"/>
      <c r="K170" s="206"/>
      <c r="L170" s="211"/>
      <c r="M170" s="212"/>
      <c r="N170" s="213"/>
      <c r="O170" s="213"/>
      <c r="P170" s="213"/>
      <c r="Q170" s="213"/>
      <c r="R170" s="213"/>
      <c r="S170" s="213"/>
      <c r="T170" s="213"/>
      <c r="U170" s="214"/>
      <c r="AT170" s="215" t="s">
        <v>147</v>
      </c>
      <c r="AU170" s="215" t="s">
        <v>90</v>
      </c>
      <c r="AV170" s="14" t="s">
        <v>90</v>
      </c>
      <c r="AW170" s="14" t="s">
        <v>36</v>
      </c>
      <c r="AX170" s="14" t="s">
        <v>88</v>
      </c>
      <c r="AY170" s="215" t="s">
        <v>129</v>
      </c>
    </row>
    <row r="171" spans="1:65" s="2" customFormat="1" ht="24.2" customHeight="1">
      <c r="A171" s="34"/>
      <c r="B171" s="35"/>
      <c r="C171" s="181" t="s">
        <v>244</v>
      </c>
      <c r="D171" s="181" t="s">
        <v>131</v>
      </c>
      <c r="E171" s="182" t="s">
        <v>245</v>
      </c>
      <c r="F171" s="183" t="s">
        <v>246</v>
      </c>
      <c r="G171" s="184" t="s">
        <v>156</v>
      </c>
      <c r="H171" s="185">
        <v>223.75</v>
      </c>
      <c r="I171" s="186"/>
      <c r="J171" s="187">
        <f>ROUND(I171*H171,2)</f>
        <v>0</v>
      </c>
      <c r="K171" s="183" t="s">
        <v>135</v>
      </c>
      <c r="L171" s="39"/>
      <c r="M171" s="188" t="s">
        <v>1</v>
      </c>
      <c r="N171" s="189" t="s">
        <v>45</v>
      </c>
      <c r="O171" s="71"/>
      <c r="P171" s="190">
        <f>O171*H171</f>
        <v>0</v>
      </c>
      <c r="Q171" s="190">
        <v>0</v>
      </c>
      <c r="R171" s="190">
        <f>Q171*H171</f>
        <v>0</v>
      </c>
      <c r="S171" s="190">
        <v>2.48E-3</v>
      </c>
      <c r="T171" s="190">
        <f>S171*H171</f>
        <v>0.55489999999999995</v>
      </c>
      <c r="U171" s="191" t="s">
        <v>1</v>
      </c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92" t="s">
        <v>136</v>
      </c>
      <c r="AT171" s="192" t="s">
        <v>131</v>
      </c>
      <c r="AU171" s="192" t="s">
        <v>90</v>
      </c>
      <c r="AY171" s="17" t="s">
        <v>129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7" t="s">
        <v>88</v>
      </c>
      <c r="BK171" s="193">
        <f>ROUND(I171*H171,2)</f>
        <v>0</v>
      </c>
      <c r="BL171" s="17" t="s">
        <v>136</v>
      </c>
      <c r="BM171" s="192" t="s">
        <v>247</v>
      </c>
    </row>
    <row r="172" spans="1:65" s="14" customFormat="1" ht="11.25">
      <c r="B172" s="205"/>
      <c r="C172" s="206"/>
      <c r="D172" s="196" t="s">
        <v>147</v>
      </c>
      <c r="E172" s="207" t="s">
        <v>1</v>
      </c>
      <c r="F172" s="208" t="s">
        <v>248</v>
      </c>
      <c r="G172" s="206"/>
      <c r="H172" s="209">
        <v>223.75</v>
      </c>
      <c r="I172" s="210"/>
      <c r="J172" s="206"/>
      <c r="K172" s="206"/>
      <c r="L172" s="211"/>
      <c r="M172" s="212"/>
      <c r="N172" s="213"/>
      <c r="O172" s="213"/>
      <c r="P172" s="213"/>
      <c r="Q172" s="213"/>
      <c r="R172" s="213"/>
      <c r="S172" s="213"/>
      <c r="T172" s="213"/>
      <c r="U172" s="214"/>
      <c r="AT172" s="215" t="s">
        <v>147</v>
      </c>
      <c r="AU172" s="215" t="s">
        <v>90</v>
      </c>
      <c r="AV172" s="14" t="s">
        <v>90</v>
      </c>
      <c r="AW172" s="14" t="s">
        <v>36</v>
      </c>
      <c r="AX172" s="14" t="s">
        <v>88</v>
      </c>
      <c r="AY172" s="215" t="s">
        <v>129</v>
      </c>
    </row>
    <row r="173" spans="1:65" s="2" customFormat="1" ht="24.2" customHeight="1">
      <c r="A173" s="34"/>
      <c r="B173" s="35"/>
      <c r="C173" s="181" t="s">
        <v>249</v>
      </c>
      <c r="D173" s="181" t="s">
        <v>131</v>
      </c>
      <c r="E173" s="182" t="s">
        <v>250</v>
      </c>
      <c r="F173" s="183" t="s">
        <v>251</v>
      </c>
      <c r="G173" s="184" t="s">
        <v>134</v>
      </c>
      <c r="H173" s="185">
        <v>90</v>
      </c>
      <c r="I173" s="186"/>
      <c r="J173" s="187">
        <f>ROUND(I173*H173,2)</f>
        <v>0</v>
      </c>
      <c r="K173" s="183" t="s">
        <v>135</v>
      </c>
      <c r="L173" s="39"/>
      <c r="M173" s="188" t="s">
        <v>1</v>
      </c>
      <c r="N173" s="189" t="s">
        <v>45</v>
      </c>
      <c r="O173" s="71"/>
      <c r="P173" s="190">
        <f>O173*H173</f>
        <v>0</v>
      </c>
      <c r="Q173" s="190">
        <v>0</v>
      </c>
      <c r="R173" s="190">
        <f>Q173*H173</f>
        <v>0</v>
      </c>
      <c r="S173" s="190">
        <v>0.16500000000000001</v>
      </c>
      <c r="T173" s="190">
        <f>S173*H173</f>
        <v>14.850000000000001</v>
      </c>
      <c r="U173" s="191" t="s">
        <v>1</v>
      </c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92" t="s">
        <v>136</v>
      </c>
      <c r="AT173" s="192" t="s">
        <v>131</v>
      </c>
      <c r="AU173" s="192" t="s">
        <v>90</v>
      </c>
      <c r="AY173" s="17" t="s">
        <v>129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7" t="s">
        <v>88</v>
      </c>
      <c r="BK173" s="193">
        <f>ROUND(I173*H173,2)</f>
        <v>0</v>
      </c>
      <c r="BL173" s="17" t="s">
        <v>136</v>
      </c>
      <c r="BM173" s="192" t="s">
        <v>252</v>
      </c>
    </row>
    <row r="174" spans="1:65" s="13" customFormat="1" ht="11.25">
      <c r="B174" s="194"/>
      <c r="C174" s="195"/>
      <c r="D174" s="196" t="s">
        <v>147</v>
      </c>
      <c r="E174" s="197" t="s">
        <v>1</v>
      </c>
      <c r="F174" s="198" t="s">
        <v>253</v>
      </c>
      <c r="G174" s="195"/>
      <c r="H174" s="197" t="s">
        <v>1</v>
      </c>
      <c r="I174" s="199"/>
      <c r="J174" s="195"/>
      <c r="K174" s="195"/>
      <c r="L174" s="200"/>
      <c r="M174" s="201"/>
      <c r="N174" s="202"/>
      <c r="O174" s="202"/>
      <c r="P174" s="202"/>
      <c r="Q174" s="202"/>
      <c r="R174" s="202"/>
      <c r="S174" s="202"/>
      <c r="T174" s="202"/>
      <c r="U174" s="203"/>
      <c r="AT174" s="204" t="s">
        <v>147</v>
      </c>
      <c r="AU174" s="204" t="s">
        <v>90</v>
      </c>
      <c r="AV174" s="13" t="s">
        <v>88</v>
      </c>
      <c r="AW174" s="13" t="s">
        <v>36</v>
      </c>
      <c r="AX174" s="13" t="s">
        <v>80</v>
      </c>
      <c r="AY174" s="204" t="s">
        <v>129</v>
      </c>
    </row>
    <row r="175" spans="1:65" s="14" customFormat="1" ht="11.25">
      <c r="B175" s="205"/>
      <c r="C175" s="206"/>
      <c r="D175" s="196" t="s">
        <v>147</v>
      </c>
      <c r="E175" s="207" t="s">
        <v>1</v>
      </c>
      <c r="F175" s="208" t="s">
        <v>254</v>
      </c>
      <c r="G175" s="206"/>
      <c r="H175" s="209">
        <v>89.5</v>
      </c>
      <c r="I175" s="210"/>
      <c r="J175" s="206"/>
      <c r="K175" s="206"/>
      <c r="L175" s="211"/>
      <c r="M175" s="212"/>
      <c r="N175" s="213"/>
      <c r="O175" s="213"/>
      <c r="P175" s="213"/>
      <c r="Q175" s="213"/>
      <c r="R175" s="213"/>
      <c r="S175" s="213"/>
      <c r="T175" s="213"/>
      <c r="U175" s="214"/>
      <c r="AT175" s="215" t="s">
        <v>147</v>
      </c>
      <c r="AU175" s="215" t="s">
        <v>90</v>
      </c>
      <c r="AV175" s="14" t="s">
        <v>90</v>
      </c>
      <c r="AW175" s="14" t="s">
        <v>36</v>
      </c>
      <c r="AX175" s="14" t="s">
        <v>80</v>
      </c>
      <c r="AY175" s="215" t="s">
        <v>129</v>
      </c>
    </row>
    <row r="176" spans="1:65" s="13" customFormat="1" ht="11.25">
      <c r="B176" s="194"/>
      <c r="C176" s="195"/>
      <c r="D176" s="196" t="s">
        <v>147</v>
      </c>
      <c r="E176" s="197" t="s">
        <v>1</v>
      </c>
      <c r="F176" s="198" t="s">
        <v>255</v>
      </c>
      <c r="G176" s="195"/>
      <c r="H176" s="197" t="s">
        <v>1</v>
      </c>
      <c r="I176" s="199"/>
      <c r="J176" s="195"/>
      <c r="K176" s="195"/>
      <c r="L176" s="200"/>
      <c r="M176" s="201"/>
      <c r="N176" s="202"/>
      <c r="O176" s="202"/>
      <c r="P176" s="202"/>
      <c r="Q176" s="202"/>
      <c r="R176" s="202"/>
      <c r="S176" s="202"/>
      <c r="T176" s="202"/>
      <c r="U176" s="203"/>
      <c r="AT176" s="204" t="s">
        <v>147</v>
      </c>
      <c r="AU176" s="204" t="s">
        <v>90</v>
      </c>
      <c r="AV176" s="13" t="s">
        <v>88</v>
      </c>
      <c r="AW176" s="13" t="s">
        <v>36</v>
      </c>
      <c r="AX176" s="13" t="s">
        <v>80</v>
      </c>
      <c r="AY176" s="204" t="s">
        <v>129</v>
      </c>
    </row>
    <row r="177" spans="1:65" s="14" customFormat="1" ht="11.25">
      <c r="B177" s="205"/>
      <c r="C177" s="206"/>
      <c r="D177" s="196" t="s">
        <v>147</v>
      </c>
      <c r="E177" s="207" t="s">
        <v>1</v>
      </c>
      <c r="F177" s="208" t="s">
        <v>256</v>
      </c>
      <c r="G177" s="206"/>
      <c r="H177" s="209">
        <v>90</v>
      </c>
      <c r="I177" s="210"/>
      <c r="J177" s="206"/>
      <c r="K177" s="206"/>
      <c r="L177" s="211"/>
      <c r="M177" s="212"/>
      <c r="N177" s="213"/>
      <c r="O177" s="213"/>
      <c r="P177" s="213"/>
      <c r="Q177" s="213"/>
      <c r="R177" s="213"/>
      <c r="S177" s="213"/>
      <c r="T177" s="213"/>
      <c r="U177" s="214"/>
      <c r="AT177" s="215" t="s">
        <v>147</v>
      </c>
      <c r="AU177" s="215" t="s">
        <v>90</v>
      </c>
      <c r="AV177" s="14" t="s">
        <v>90</v>
      </c>
      <c r="AW177" s="14" t="s">
        <v>36</v>
      </c>
      <c r="AX177" s="14" t="s">
        <v>88</v>
      </c>
      <c r="AY177" s="215" t="s">
        <v>129</v>
      </c>
    </row>
    <row r="178" spans="1:65" s="2" customFormat="1" ht="21.75" customHeight="1">
      <c r="A178" s="34"/>
      <c r="B178" s="35"/>
      <c r="C178" s="181" t="s">
        <v>257</v>
      </c>
      <c r="D178" s="181" t="s">
        <v>131</v>
      </c>
      <c r="E178" s="182" t="s">
        <v>258</v>
      </c>
      <c r="F178" s="183" t="s">
        <v>259</v>
      </c>
      <c r="G178" s="184" t="s">
        <v>134</v>
      </c>
      <c r="H178" s="185">
        <v>6</v>
      </c>
      <c r="I178" s="186"/>
      <c r="J178" s="187">
        <f>ROUND(I178*H178,2)</f>
        <v>0</v>
      </c>
      <c r="K178" s="183" t="s">
        <v>135</v>
      </c>
      <c r="L178" s="39"/>
      <c r="M178" s="188" t="s">
        <v>1</v>
      </c>
      <c r="N178" s="189" t="s">
        <v>45</v>
      </c>
      <c r="O178" s="71"/>
      <c r="P178" s="190">
        <f>O178*H178</f>
        <v>0</v>
      </c>
      <c r="Q178" s="190">
        <v>0</v>
      </c>
      <c r="R178" s="190">
        <f>Q178*H178</f>
        <v>0</v>
      </c>
      <c r="S178" s="190">
        <v>0.21</v>
      </c>
      <c r="T178" s="190">
        <f>S178*H178</f>
        <v>1.26</v>
      </c>
      <c r="U178" s="191" t="s">
        <v>1</v>
      </c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192" t="s">
        <v>136</v>
      </c>
      <c r="AT178" s="192" t="s">
        <v>131</v>
      </c>
      <c r="AU178" s="192" t="s">
        <v>90</v>
      </c>
      <c r="AY178" s="17" t="s">
        <v>129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7" t="s">
        <v>88</v>
      </c>
      <c r="BK178" s="193">
        <f>ROUND(I178*H178,2)</f>
        <v>0</v>
      </c>
      <c r="BL178" s="17" t="s">
        <v>136</v>
      </c>
      <c r="BM178" s="192" t="s">
        <v>260</v>
      </c>
    </row>
    <row r="179" spans="1:65" s="2" customFormat="1" ht="24.2" customHeight="1">
      <c r="A179" s="34"/>
      <c r="B179" s="35"/>
      <c r="C179" s="181" t="s">
        <v>261</v>
      </c>
      <c r="D179" s="181" t="s">
        <v>131</v>
      </c>
      <c r="E179" s="182" t="s">
        <v>262</v>
      </c>
      <c r="F179" s="183" t="s">
        <v>263</v>
      </c>
      <c r="G179" s="184" t="s">
        <v>140</v>
      </c>
      <c r="H179" s="185">
        <v>44.75</v>
      </c>
      <c r="I179" s="186"/>
      <c r="J179" s="187">
        <f>ROUND(I179*H179,2)</f>
        <v>0</v>
      </c>
      <c r="K179" s="183" t="s">
        <v>135</v>
      </c>
      <c r="L179" s="39"/>
      <c r="M179" s="188" t="s">
        <v>1</v>
      </c>
      <c r="N179" s="189" t="s">
        <v>45</v>
      </c>
      <c r="O179" s="71"/>
      <c r="P179" s="190">
        <f>O179*H179</f>
        <v>0</v>
      </c>
      <c r="Q179" s="190">
        <v>0</v>
      </c>
      <c r="R179" s="190">
        <f>Q179*H179</f>
        <v>0</v>
      </c>
      <c r="S179" s="190">
        <v>1.575E-2</v>
      </c>
      <c r="T179" s="190">
        <f>S179*H179</f>
        <v>0.70481249999999995</v>
      </c>
      <c r="U179" s="191" t="s">
        <v>1</v>
      </c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192" t="s">
        <v>207</v>
      </c>
      <c r="AT179" s="192" t="s">
        <v>131</v>
      </c>
      <c r="AU179" s="192" t="s">
        <v>90</v>
      </c>
      <c r="AY179" s="17" t="s">
        <v>129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7" t="s">
        <v>88</v>
      </c>
      <c r="BK179" s="193">
        <f>ROUND(I179*H179,2)</f>
        <v>0</v>
      </c>
      <c r="BL179" s="17" t="s">
        <v>207</v>
      </c>
      <c r="BM179" s="192" t="s">
        <v>264</v>
      </c>
    </row>
    <row r="180" spans="1:65" s="14" customFormat="1" ht="11.25">
      <c r="B180" s="205"/>
      <c r="C180" s="206"/>
      <c r="D180" s="196" t="s">
        <v>147</v>
      </c>
      <c r="E180" s="207" t="s">
        <v>1</v>
      </c>
      <c r="F180" s="208" t="s">
        <v>265</v>
      </c>
      <c r="G180" s="206"/>
      <c r="H180" s="209">
        <v>44.75</v>
      </c>
      <c r="I180" s="210"/>
      <c r="J180" s="206"/>
      <c r="K180" s="206"/>
      <c r="L180" s="211"/>
      <c r="M180" s="212"/>
      <c r="N180" s="213"/>
      <c r="O180" s="213"/>
      <c r="P180" s="213"/>
      <c r="Q180" s="213"/>
      <c r="R180" s="213"/>
      <c r="S180" s="213"/>
      <c r="T180" s="213"/>
      <c r="U180" s="214"/>
      <c r="AT180" s="215" t="s">
        <v>147</v>
      </c>
      <c r="AU180" s="215" t="s">
        <v>90</v>
      </c>
      <c r="AV180" s="14" t="s">
        <v>90</v>
      </c>
      <c r="AW180" s="14" t="s">
        <v>36</v>
      </c>
      <c r="AX180" s="14" t="s">
        <v>88</v>
      </c>
      <c r="AY180" s="215" t="s">
        <v>129</v>
      </c>
    </row>
    <row r="181" spans="1:65" s="12" customFormat="1" ht="22.9" customHeight="1">
      <c r="B181" s="165"/>
      <c r="C181" s="166"/>
      <c r="D181" s="167" t="s">
        <v>79</v>
      </c>
      <c r="E181" s="179" t="s">
        <v>266</v>
      </c>
      <c r="F181" s="179" t="s">
        <v>267</v>
      </c>
      <c r="G181" s="166"/>
      <c r="H181" s="166"/>
      <c r="I181" s="169"/>
      <c r="J181" s="180">
        <f>BK181</f>
        <v>0</v>
      </c>
      <c r="K181" s="166"/>
      <c r="L181" s="171"/>
      <c r="M181" s="172"/>
      <c r="N181" s="173"/>
      <c r="O181" s="173"/>
      <c r="P181" s="174">
        <f>SUM(P182:P187)</f>
        <v>0</v>
      </c>
      <c r="Q181" s="173"/>
      <c r="R181" s="174">
        <f>SUM(R182:R187)</f>
        <v>0</v>
      </c>
      <c r="S181" s="173"/>
      <c r="T181" s="174">
        <f>SUM(T182:T187)</f>
        <v>0</v>
      </c>
      <c r="U181" s="175"/>
      <c r="AR181" s="176" t="s">
        <v>88</v>
      </c>
      <c r="AT181" s="177" t="s">
        <v>79</v>
      </c>
      <c r="AU181" s="177" t="s">
        <v>88</v>
      </c>
      <c r="AY181" s="176" t="s">
        <v>129</v>
      </c>
      <c r="BK181" s="178">
        <f>SUM(BK182:BK187)</f>
        <v>0</v>
      </c>
    </row>
    <row r="182" spans="1:65" s="2" customFormat="1" ht="24.2" customHeight="1">
      <c r="A182" s="34"/>
      <c r="B182" s="35"/>
      <c r="C182" s="181" t="s">
        <v>268</v>
      </c>
      <c r="D182" s="181" t="s">
        <v>131</v>
      </c>
      <c r="E182" s="182" t="s">
        <v>269</v>
      </c>
      <c r="F182" s="183" t="s">
        <v>270</v>
      </c>
      <c r="G182" s="184" t="s">
        <v>186</v>
      </c>
      <c r="H182" s="185">
        <v>24.82</v>
      </c>
      <c r="I182" s="186"/>
      <c r="J182" s="187">
        <f t="shared" ref="J182:J187" si="10">ROUND(I182*H182,2)</f>
        <v>0</v>
      </c>
      <c r="K182" s="183" t="s">
        <v>135</v>
      </c>
      <c r="L182" s="39"/>
      <c r="M182" s="188" t="s">
        <v>1</v>
      </c>
      <c r="N182" s="189" t="s">
        <v>45</v>
      </c>
      <c r="O182" s="71"/>
      <c r="P182" s="190">
        <f t="shared" ref="P182:P187" si="11">O182*H182</f>
        <v>0</v>
      </c>
      <c r="Q182" s="190">
        <v>0</v>
      </c>
      <c r="R182" s="190">
        <f t="shared" ref="R182:R187" si="12">Q182*H182</f>
        <v>0</v>
      </c>
      <c r="S182" s="190">
        <v>0</v>
      </c>
      <c r="T182" s="190">
        <f t="shared" ref="T182:T187" si="13">S182*H182</f>
        <v>0</v>
      </c>
      <c r="U182" s="191" t="s">
        <v>1</v>
      </c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192" t="s">
        <v>136</v>
      </c>
      <c r="AT182" s="192" t="s">
        <v>131</v>
      </c>
      <c r="AU182" s="192" t="s">
        <v>90</v>
      </c>
      <c r="AY182" s="17" t="s">
        <v>129</v>
      </c>
      <c r="BE182" s="193">
        <f t="shared" ref="BE182:BE187" si="14">IF(N182="základní",J182,0)</f>
        <v>0</v>
      </c>
      <c r="BF182" s="193">
        <f t="shared" ref="BF182:BF187" si="15">IF(N182="snížená",J182,0)</f>
        <v>0</v>
      </c>
      <c r="BG182" s="193">
        <f t="shared" ref="BG182:BG187" si="16">IF(N182="zákl. přenesená",J182,0)</f>
        <v>0</v>
      </c>
      <c r="BH182" s="193">
        <f t="shared" ref="BH182:BH187" si="17">IF(N182="sníž. přenesená",J182,0)</f>
        <v>0</v>
      </c>
      <c r="BI182" s="193">
        <f t="shared" ref="BI182:BI187" si="18">IF(N182="nulová",J182,0)</f>
        <v>0</v>
      </c>
      <c r="BJ182" s="17" t="s">
        <v>88</v>
      </c>
      <c r="BK182" s="193">
        <f t="shared" ref="BK182:BK187" si="19">ROUND(I182*H182,2)</f>
        <v>0</v>
      </c>
      <c r="BL182" s="17" t="s">
        <v>136</v>
      </c>
      <c r="BM182" s="192" t="s">
        <v>271</v>
      </c>
    </row>
    <row r="183" spans="1:65" s="2" customFormat="1" ht="33" customHeight="1">
      <c r="A183" s="34"/>
      <c r="B183" s="35"/>
      <c r="C183" s="181" t="s">
        <v>272</v>
      </c>
      <c r="D183" s="181" t="s">
        <v>131</v>
      </c>
      <c r="E183" s="182" t="s">
        <v>273</v>
      </c>
      <c r="F183" s="183" t="s">
        <v>274</v>
      </c>
      <c r="G183" s="184" t="s">
        <v>186</v>
      </c>
      <c r="H183" s="185">
        <v>24.82</v>
      </c>
      <c r="I183" s="186"/>
      <c r="J183" s="187">
        <f t="shared" si="10"/>
        <v>0</v>
      </c>
      <c r="K183" s="183" t="s">
        <v>135</v>
      </c>
      <c r="L183" s="39"/>
      <c r="M183" s="188" t="s">
        <v>1</v>
      </c>
      <c r="N183" s="189" t="s">
        <v>45</v>
      </c>
      <c r="O183" s="71"/>
      <c r="P183" s="190">
        <f t="shared" si="11"/>
        <v>0</v>
      </c>
      <c r="Q183" s="190">
        <v>0</v>
      </c>
      <c r="R183" s="190">
        <f t="shared" si="12"/>
        <v>0</v>
      </c>
      <c r="S183" s="190">
        <v>0</v>
      </c>
      <c r="T183" s="190">
        <f t="shared" si="13"/>
        <v>0</v>
      </c>
      <c r="U183" s="191" t="s">
        <v>1</v>
      </c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92" t="s">
        <v>136</v>
      </c>
      <c r="AT183" s="192" t="s">
        <v>131</v>
      </c>
      <c r="AU183" s="192" t="s">
        <v>90</v>
      </c>
      <c r="AY183" s="17" t="s">
        <v>129</v>
      </c>
      <c r="BE183" s="193">
        <f t="shared" si="14"/>
        <v>0</v>
      </c>
      <c r="BF183" s="193">
        <f t="shared" si="15"/>
        <v>0</v>
      </c>
      <c r="BG183" s="193">
        <f t="shared" si="16"/>
        <v>0</v>
      </c>
      <c r="BH183" s="193">
        <f t="shared" si="17"/>
        <v>0</v>
      </c>
      <c r="BI183" s="193">
        <f t="shared" si="18"/>
        <v>0</v>
      </c>
      <c r="BJ183" s="17" t="s">
        <v>88</v>
      </c>
      <c r="BK183" s="193">
        <f t="shared" si="19"/>
        <v>0</v>
      </c>
      <c r="BL183" s="17" t="s">
        <v>136</v>
      </c>
      <c r="BM183" s="192" t="s">
        <v>275</v>
      </c>
    </row>
    <row r="184" spans="1:65" s="2" customFormat="1" ht="24.2" customHeight="1">
      <c r="A184" s="34"/>
      <c r="B184" s="35"/>
      <c r="C184" s="181" t="s">
        <v>276</v>
      </c>
      <c r="D184" s="181" t="s">
        <v>131</v>
      </c>
      <c r="E184" s="182" t="s">
        <v>277</v>
      </c>
      <c r="F184" s="183" t="s">
        <v>278</v>
      </c>
      <c r="G184" s="184" t="s">
        <v>186</v>
      </c>
      <c r="H184" s="185">
        <v>24.82</v>
      </c>
      <c r="I184" s="186"/>
      <c r="J184" s="187">
        <f t="shared" si="10"/>
        <v>0</v>
      </c>
      <c r="K184" s="183" t="s">
        <v>135</v>
      </c>
      <c r="L184" s="39"/>
      <c r="M184" s="188" t="s">
        <v>1</v>
      </c>
      <c r="N184" s="189" t="s">
        <v>45</v>
      </c>
      <c r="O184" s="71"/>
      <c r="P184" s="190">
        <f t="shared" si="11"/>
        <v>0</v>
      </c>
      <c r="Q184" s="190">
        <v>0</v>
      </c>
      <c r="R184" s="190">
        <f t="shared" si="12"/>
        <v>0</v>
      </c>
      <c r="S184" s="190">
        <v>0</v>
      </c>
      <c r="T184" s="190">
        <f t="shared" si="13"/>
        <v>0</v>
      </c>
      <c r="U184" s="191" t="s">
        <v>1</v>
      </c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192" t="s">
        <v>136</v>
      </c>
      <c r="AT184" s="192" t="s">
        <v>131</v>
      </c>
      <c r="AU184" s="192" t="s">
        <v>90</v>
      </c>
      <c r="AY184" s="17" t="s">
        <v>129</v>
      </c>
      <c r="BE184" s="193">
        <f t="shared" si="14"/>
        <v>0</v>
      </c>
      <c r="BF184" s="193">
        <f t="shared" si="15"/>
        <v>0</v>
      </c>
      <c r="BG184" s="193">
        <f t="shared" si="16"/>
        <v>0</v>
      </c>
      <c r="BH184" s="193">
        <f t="shared" si="17"/>
        <v>0</v>
      </c>
      <c r="BI184" s="193">
        <f t="shared" si="18"/>
        <v>0</v>
      </c>
      <c r="BJ184" s="17" t="s">
        <v>88</v>
      </c>
      <c r="BK184" s="193">
        <f t="shared" si="19"/>
        <v>0</v>
      </c>
      <c r="BL184" s="17" t="s">
        <v>136</v>
      </c>
      <c r="BM184" s="192" t="s">
        <v>279</v>
      </c>
    </row>
    <row r="185" spans="1:65" s="2" customFormat="1" ht="24.2" customHeight="1">
      <c r="A185" s="34"/>
      <c r="B185" s="35"/>
      <c r="C185" s="181" t="s">
        <v>280</v>
      </c>
      <c r="D185" s="181" t="s">
        <v>131</v>
      </c>
      <c r="E185" s="182" t="s">
        <v>281</v>
      </c>
      <c r="F185" s="183" t="s">
        <v>282</v>
      </c>
      <c r="G185" s="184" t="s">
        <v>186</v>
      </c>
      <c r="H185" s="185">
        <v>24.82</v>
      </c>
      <c r="I185" s="186"/>
      <c r="J185" s="187">
        <f t="shared" si="10"/>
        <v>0</v>
      </c>
      <c r="K185" s="183" t="s">
        <v>135</v>
      </c>
      <c r="L185" s="39"/>
      <c r="M185" s="188" t="s">
        <v>1</v>
      </c>
      <c r="N185" s="189" t="s">
        <v>45</v>
      </c>
      <c r="O185" s="71"/>
      <c r="P185" s="190">
        <f t="shared" si="11"/>
        <v>0</v>
      </c>
      <c r="Q185" s="190">
        <v>0</v>
      </c>
      <c r="R185" s="190">
        <f t="shared" si="12"/>
        <v>0</v>
      </c>
      <c r="S185" s="190">
        <v>0</v>
      </c>
      <c r="T185" s="190">
        <f t="shared" si="13"/>
        <v>0</v>
      </c>
      <c r="U185" s="191" t="s">
        <v>1</v>
      </c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92" t="s">
        <v>136</v>
      </c>
      <c r="AT185" s="192" t="s">
        <v>131</v>
      </c>
      <c r="AU185" s="192" t="s">
        <v>90</v>
      </c>
      <c r="AY185" s="17" t="s">
        <v>129</v>
      </c>
      <c r="BE185" s="193">
        <f t="shared" si="14"/>
        <v>0</v>
      </c>
      <c r="BF185" s="193">
        <f t="shared" si="15"/>
        <v>0</v>
      </c>
      <c r="BG185" s="193">
        <f t="shared" si="16"/>
        <v>0</v>
      </c>
      <c r="BH185" s="193">
        <f t="shared" si="17"/>
        <v>0</v>
      </c>
      <c r="BI185" s="193">
        <f t="shared" si="18"/>
        <v>0</v>
      </c>
      <c r="BJ185" s="17" t="s">
        <v>88</v>
      </c>
      <c r="BK185" s="193">
        <f t="shared" si="19"/>
        <v>0</v>
      </c>
      <c r="BL185" s="17" t="s">
        <v>136</v>
      </c>
      <c r="BM185" s="192" t="s">
        <v>283</v>
      </c>
    </row>
    <row r="186" spans="1:65" s="2" customFormat="1" ht="33" customHeight="1">
      <c r="A186" s="34"/>
      <c r="B186" s="35"/>
      <c r="C186" s="181" t="s">
        <v>284</v>
      </c>
      <c r="D186" s="181" t="s">
        <v>131</v>
      </c>
      <c r="E186" s="182" t="s">
        <v>285</v>
      </c>
      <c r="F186" s="183" t="s">
        <v>286</v>
      </c>
      <c r="G186" s="184" t="s">
        <v>186</v>
      </c>
      <c r="H186" s="185">
        <v>6.45</v>
      </c>
      <c r="I186" s="186"/>
      <c r="J186" s="187">
        <f t="shared" si="10"/>
        <v>0</v>
      </c>
      <c r="K186" s="183" t="s">
        <v>135</v>
      </c>
      <c r="L186" s="39"/>
      <c r="M186" s="188" t="s">
        <v>1</v>
      </c>
      <c r="N186" s="189" t="s">
        <v>45</v>
      </c>
      <c r="O186" s="71"/>
      <c r="P186" s="190">
        <f t="shared" si="11"/>
        <v>0</v>
      </c>
      <c r="Q186" s="190">
        <v>0</v>
      </c>
      <c r="R186" s="190">
        <f t="shared" si="12"/>
        <v>0</v>
      </c>
      <c r="S186" s="190">
        <v>0</v>
      </c>
      <c r="T186" s="190">
        <f t="shared" si="13"/>
        <v>0</v>
      </c>
      <c r="U186" s="191" t="s">
        <v>1</v>
      </c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192" t="s">
        <v>136</v>
      </c>
      <c r="AT186" s="192" t="s">
        <v>131</v>
      </c>
      <c r="AU186" s="192" t="s">
        <v>90</v>
      </c>
      <c r="AY186" s="17" t="s">
        <v>129</v>
      </c>
      <c r="BE186" s="193">
        <f t="shared" si="14"/>
        <v>0</v>
      </c>
      <c r="BF186" s="193">
        <f t="shared" si="15"/>
        <v>0</v>
      </c>
      <c r="BG186" s="193">
        <f t="shared" si="16"/>
        <v>0</v>
      </c>
      <c r="BH186" s="193">
        <f t="shared" si="17"/>
        <v>0</v>
      </c>
      <c r="BI186" s="193">
        <f t="shared" si="18"/>
        <v>0</v>
      </c>
      <c r="BJ186" s="17" t="s">
        <v>88</v>
      </c>
      <c r="BK186" s="193">
        <f t="shared" si="19"/>
        <v>0</v>
      </c>
      <c r="BL186" s="17" t="s">
        <v>136</v>
      </c>
      <c r="BM186" s="192" t="s">
        <v>287</v>
      </c>
    </row>
    <row r="187" spans="1:65" s="2" customFormat="1" ht="33" customHeight="1">
      <c r="A187" s="34"/>
      <c r="B187" s="35"/>
      <c r="C187" s="181" t="s">
        <v>288</v>
      </c>
      <c r="D187" s="181" t="s">
        <v>131</v>
      </c>
      <c r="E187" s="182" t="s">
        <v>289</v>
      </c>
      <c r="F187" s="183" t="s">
        <v>290</v>
      </c>
      <c r="G187" s="184" t="s">
        <v>186</v>
      </c>
      <c r="H187" s="185">
        <v>0.70499999999999996</v>
      </c>
      <c r="I187" s="186"/>
      <c r="J187" s="187">
        <f t="shared" si="10"/>
        <v>0</v>
      </c>
      <c r="K187" s="183" t="s">
        <v>135</v>
      </c>
      <c r="L187" s="39"/>
      <c r="M187" s="188" t="s">
        <v>1</v>
      </c>
      <c r="N187" s="189" t="s">
        <v>45</v>
      </c>
      <c r="O187" s="71"/>
      <c r="P187" s="190">
        <f t="shared" si="11"/>
        <v>0</v>
      </c>
      <c r="Q187" s="190">
        <v>0</v>
      </c>
      <c r="R187" s="190">
        <f t="shared" si="12"/>
        <v>0</v>
      </c>
      <c r="S187" s="190">
        <v>0</v>
      </c>
      <c r="T187" s="190">
        <f t="shared" si="13"/>
        <v>0</v>
      </c>
      <c r="U187" s="191" t="s">
        <v>1</v>
      </c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192" t="s">
        <v>136</v>
      </c>
      <c r="AT187" s="192" t="s">
        <v>131</v>
      </c>
      <c r="AU187" s="192" t="s">
        <v>90</v>
      </c>
      <c r="AY187" s="17" t="s">
        <v>129</v>
      </c>
      <c r="BE187" s="193">
        <f t="shared" si="14"/>
        <v>0</v>
      </c>
      <c r="BF187" s="193">
        <f t="shared" si="15"/>
        <v>0</v>
      </c>
      <c r="BG187" s="193">
        <f t="shared" si="16"/>
        <v>0</v>
      </c>
      <c r="BH187" s="193">
        <f t="shared" si="17"/>
        <v>0</v>
      </c>
      <c r="BI187" s="193">
        <f t="shared" si="18"/>
        <v>0</v>
      </c>
      <c r="BJ187" s="17" t="s">
        <v>88</v>
      </c>
      <c r="BK187" s="193">
        <f t="shared" si="19"/>
        <v>0</v>
      </c>
      <c r="BL187" s="17" t="s">
        <v>136</v>
      </c>
      <c r="BM187" s="192" t="s">
        <v>291</v>
      </c>
    </row>
    <row r="188" spans="1:65" s="12" customFormat="1" ht="22.9" customHeight="1">
      <c r="B188" s="165"/>
      <c r="C188" s="166"/>
      <c r="D188" s="167" t="s">
        <v>79</v>
      </c>
      <c r="E188" s="179" t="s">
        <v>292</v>
      </c>
      <c r="F188" s="179" t="s">
        <v>293</v>
      </c>
      <c r="G188" s="166"/>
      <c r="H188" s="166"/>
      <c r="I188" s="169"/>
      <c r="J188" s="180">
        <f>BK188</f>
        <v>0</v>
      </c>
      <c r="K188" s="166"/>
      <c r="L188" s="171"/>
      <c r="M188" s="172"/>
      <c r="N188" s="173"/>
      <c r="O188" s="173"/>
      <c r="P188" s="174">
        <f>SUM(P189:P190)</f>
        <v>0</v>
      </c>
      <c r="Q188" s="173"/>
      <c r="R188" s="174">
        <f>SUM(R189:R190)</f>
        <v>0</v>
      </c>
      <c r="S188" s="173"/>
      <c r="T188" s="174">
        <f>SUM(T189:T190)</f>
        <v>0</v>
      </c>
      <c r="U188" s="175"/>
      <c r="AR188" s="176" t="s">
        <v>88</v>
      </c>
      <c r="AT188" s="177" t="s">
        <v>79</v>
      </c>
      <c r="AU188" s="177" t="s">
        <v>88</v>
      </c>
      <c r="AY188" s="176" t="s">
        <v>129</v>
      </c>
      <c r="BK188" s="178">
        <f>SUM(BK189:BK190)</f>
        <v>0</v>
      </c>
    </row>
    <row r="189" spans="1:65" s="2" customFormat="1" ht="16.5" customHeight="1">
      <c r="A189" s="34"/>
      <c r="B189" s="35"/>
      <c r="C189" s="181" t="s">
        <v>294</v>
      </c>
      <c r="D189" s="181" t="s">
        <v>131</v>
      </c>
      <c r="E189" s="182" t="s">
        <v>295</v>
      </c>
      <c r="F189" s="183" t="s">
        <v>296</v>
      </c>
      <c r="G189" s="184" t="s">
        <v>186</v>
      </c>
      <c r="H189" s="185">
        <v>72.546000000000006</v>
      </c>
      <c r="I189" s="186"/>
      <c r="J189" s="187">
        <f>ROUND(I189*H189,2)</f>
        <v>0</v>
      </c>
      <c r="K189" s="183" t="s">
        <v>135</v>
      </c>
      <c r="L189" s="39"/>
      <c r="M189" s="188" t="s">
        <v>1</v>
      </c>
      <c r="N189" s="189" t="s">
        <v>45</v>
      </c>
      <c r="O189" s="71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0">
        <f>S189*H189</f>
        <v>0</v>
      </c>
      <c r="U189" s="191" t="s">
        <v>1</v>
      </c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92" t="s">
        <v>136</v>
      </c>
      <c r="AT189" s="192" t="s">
        <v>131</v>
      </c>
      <c r="AU189" s="192" t="s">
        <v>90</v>
      </c>
      <c r="AY189" s="17" t="s">
        <v>129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7" t="s">
        <v>88</v>
      </c>
      <c r="BK189" s="193">
        <f>ROUND(I189*H189,2)</f>
        <v>0</v>
      </c>
      <c r="BL189" s="17" t="s">
        <v>136</v>
      </c>
      <c r="BM189" s="192" t="s">
        <v>297</v>
      </c>
    </row>
    <row r="190" spans="1:65" s="2" customFormat="1" ht="24.2" customHeight="1">
      <c r="A190" s="34"/>
      <c r="B190" s="35"/>
      <c r="C190" s="181" t="s">
        <v>298</v>
      </c>
      <c r="D190" s="181" t="s">
        <v>131</v>
      </c>
      <c r="E190" s="182" t="s">
        <v>299</v>
      </c>
      <c r="F190" s="183" t="s">
        <v>300</v>
      </c>
      <c r="G190" s="184" t="s">
        <v>186</v>
      </c>
      <c r="H190" s="185">
        <v>72.546000000000006</v>
      </c>
      <c r="I190" s="186"/>
      <c r="J190" s="187">
        <f>ROUND(I190*H190,2)</f>
        <v>0</v>
      </c>
      <c r="K190" s="183" t="s">
        <v>135</v>
      </c>
      <c r="L190" s="39"/>
      <c r="M190" s="188" t="s">
        <v>1</v>
      </c>
      <c r="N190" s="189" t="s">
        <v>45</v>
      </c>
      <c r="O190" s="71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0">
        <f>S190*H190</f>
        <v>0</v>
      </c>
      <c r="U190" s="191" t="s">
        <v>1</v>
      </c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92" t="s">
        <v>136</v>
      </c>
      <c r="AT190" s="192" t="s">
        <v>131</v>
      </c>
      <c r="AU190" s="192" t="s">
        <v>90</v>
      </c>
      <c r="AY190" s="17" t="s">
        <v>129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7" t="s">
        <v>88</v>
      </c>
      <c r="BK190" s="193">
        <f>ROUND(I190*H190,2)</f>
        <v>0</v>
      </c>
      <c r="BL190" s="17" t="s">
        <v>136</v>
      </c>
      <c r="BM190" s="192" t="s">
        <v>301</v>
      </c>
    </row>
    <row r="191" spans="1:65" s="12" customFormat="1" ht="25.9" customHeight="1">
      <c r="B191" s="165"/>
      <c r="C191" s="166"/>
      <c r="D191" s="167" t="s">
        <v>79</v>
      </c>
      <c r="E191" s="168" t="s">
        <v>302</v>
      </c>
      <c r="F191" s="168" t="s">
        <v>303</v>
      </c>
      <c r="G191" s="166"/>
      <c r="H191" s="166"/>
      <c r="I191" s="169"/>
      <c r="J191" s="170">
        <f>BK191</f>
        <v>0</v>
      </c>
      <c r="K191" s="166"/>
      <c r="L191" s="171"/>
      <c r="M191" s="172"/>
      <c r="N191" s="173"/>
      <c r="O191" s="173"/>
      <c r="P191" s="174">
        <f>P192</f>
        <v>0</v>
      </c>
      <c r="Q191" s="173"/>
      <c r="R191" s="174">
        <f>R192</f>
        <v>46.1828</v>
      </c>
      <c r="S191" s="173"/>
      <c r="T191" s="174">
        <f>T192</f>
        <v>0</v>
      </c>
      <c r="U191" s="175"/>
      <c r="AR191" s="176" t="s">
        <v>90</v>
      </c>
      <c r="AT191" s="177" t="s">
        <v>79</v>
      </c>
      <c r="AU191" s="177" t="s">
        <v>80</v>
      </c>
      <c r="AY191" s="176" t="s">
        <v>129</v>
      </c>
      <c r="BK191" s="178">
        <f>BK192</f>
        <v>0</v>
      </c>
    </row>
    <row r="192" spans="1:65" s="12" customFormat="1" ht="22.9" customHeight="1">
      <c r="B192" s="165"/>
      <c r="C192" s="166"/>
      <c r="D192" s="167" t="s">
        <v>79</v>
      </c>
      <c r="E192" s="179" t="s">
        <v>304</v>
      </c>
      <c r="F192" s="179" t="s">
        <v>305</v>
      </c>
      <c r="G192" s="166"/>
      <c r="H192" s="166"/>
      <c r="I192" s="169"/>
      <c r="J192" s="180">
        <f>BK192</f>
        <v>0</v>
      </c>
      <c r="K192" s="166"/>
      <c r="L192" s="171"/>
      <c r="M192" s="172"/>
      <c r="N192" s="173"/>
      <c r="O192" s="173"/>
      <c r="P192" s="174">
        <f>SUM(P193:P225)</f>
        <v>0</v>
      </c>
      <c r="Q192" s="173"/>
      <c r="R192" s="174">
        <f>SUM(R193:R225)</f>
        <v>46.1828</v>
      </c>
      <c r="S192" s="173"/>
      <c r="T192" s="174">
        <f>SUM(T193:T225)</f>
        <v>0</v>
      </c>
      <c r="U192" s="175"/>
      <c r="AR192" s="176" t="s">
        <v>90</v>
      </c>
      <c r="AT192" s="177" t="s">
        <v>79</v>
      </c>
      <c r="AU192" s="177" t="s">
        <v>88</v>
      </c>
      <c r="AY192" s="176" t="s">
        <v>129</v>
      </c>
      <c r="BK192" s="178">
        <f>SUM(BK193:BK225)</f>
        <v>0</v>
      </c>
    </row>
    <row r="193" spans="1:65" s="2" customFormat="1" ht="24.2" customHeight="1">
      <c r="A193" s="34"/>
      <c r="B193" s="35"/>
      <c r="C193" s="181" t="s">
        <v>306</v>
      </c>
      <c r="D193" s="181" t="s">
        <v>131</v>
      </c>
      <c r="E193" s="182" t="s">
        <v>307</v>
      </c>
      <c r="F193" s="183" t="s">
        <v>308</v>
      </c>
      <c r="G193" s="184" t="s">
        <v>134</v>
      </c>
      <c r="H193" s="185">
        <v>82</v>
      </c>
      <c r="I193" s="186"/>
      <c r="J193" s="187">
        <f>ROUND(I193*H193,2)</f>
        <v>0</v>
      </c>
      <c r="K193" s="183" t="s">
        <v>135</v>
      </c>
      <c r="L193" s="39"/>
      <c r="M193" s="188" t="s">
        <v>1</v>
      </c>
      <c r="N193" s="189" t="s">
        <v>45</v>
      </c>
      <c r="O193" s="71"/>
      <c r="P193" s="190">
        <f>O193*H193</f>
        <v>0</v>
      </c>
      <c r="Q193" s="190">
        <v>0.36435000000000001</v>
      </c>
      <c r="R193" s="190">
        <f>Q193*H193</f>
        <v>29.8767</v>
      </c>
      <c r="S193" s="190">
        <v>0</v>
      </c>
      <c r="T193" s="190">
        <f>S193*H193</f>
        <v>0</v>
      </c>
      <c r="U193" s="191" t="s">
        <v>1</v>
      </c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92" t="s">
        <v>136</v>
      </c>
      <c r="AT193" s="192" t="s">
        <v>131</v>
      </c>
      <c r="AU193" s="192" t="s">
        <v>90</v>
      </c>
      <c r="AY193" s="17" t="s">
        <v>129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7" t="s">
        <v>88</v>
      </c>
      <c r="BK193" s="193">
        <f>ROUND(I193*H193,2)</f>
        <v>0</v>
      </c>
      <c r="BL193" s="17" t="s">
        <v>136</v>
      </c>
      <c r="BM193" s="192" t="s">
        <v>309</v>
      </c>
    </row>
    <row r="194" spans="1:65" s="14" customFormat="1" ht="11.25">
      <c r="B194" s="205"/>
      <c r="C194" s="206"/>
      <c r="D194" s="196" t="s">
        <v>147</v>
      </c>
      <c r="E194" s="207" t="s">
        <v>1</v>
      </c>
      <c r="F194" s="208" t="s">
        <v>310</v>
      </c>
      <c r="G194" s="206"/>
      <c r="H194" s="209">
        <v>82</v>
      </c>
      <c r="I194" s="210"/>
      <c r="J194" s="206"/>
      <c r="K194" s="206"/>
      <c r="L194" s="211"/>
      <c r="M194" s="212"/>
      <c r="N194" s="213"/>
      <c r="O194" s="213"/>
      <c r="P194" s="213"/>
      <c r="Q194" s="213"/>
      <c r="R194" s="213"/>
      <c r="S194" s="213"/>
      <c r="T194" s="213"/>
      <c r="U194" s="214"/>
      <c r="AT194" s="215" t="s">
        <v>147</v>
      </c>
      <c r="AU194" s="215" t="s">
        <v>90</v>
      </c>
      <c r="AV194" s="14" t="s">
        <v>90</v>
      </c>
      <c r="AW194" s="14" t="s">
        <v>36</v>
      </c>
      <c r="AX194" s="14" t="s">
        <v>88</v>
      </c>
      <c r="AY194" s="215" t="s">
        <v>129</v>
      </c>
    </row>
    <row r="195" spans="1:65" s="2" customFormat="1" ht="33" customHeight="1">
      <c r="A195" s="34"/>
      <c r="B195" s="35"/>
      <c r="C195" s="181" t="s">
        <v>311</v>
      </c>
      <c r="D195" s="181" t="s">
        <v>131</v>
      </c>
      <c r="E195" s="182" t="s">
        <v>312</v>
      </c>
      <c r="F195" s="183" t="s">
        <v>313</v>
      </c>
      <c r="G195" s="184" t="s">
        <v>134</v>
      </c>
      <c r="H195" s="185">
        <v>11</v>
      </c>
      <c r="I195" s="186"/>
      <c r="J195" s="187">
        <f t="shared" ref="J195:J215" si="20">ROUND(I195*H195,2)</f>
        <v>0</v>
      </c>
      <c r="K195" s="183" t="s">
        <v>135</v>
      </c>
      <c r="L195" s="39"/>
      <c r="M195" s="188" t="s">
        <v>1</v>
      </c>
      <c r="N195" s="189" t="s">
        <v>45</v>
      </c>
      <c r="O195" s="71"/>
      <c r="P195" s="190">
        <f t="shared" ref="P195:P215" si="21">O195*H195</f>
        <v>0</v>
      </c>
      <c r="Q195" s="190">
        <v>0.72870000000000001</v>
      </c>
      <c r="R195" s="190">
        <f t="shared" ref="R195:R215" si="22">Q195*H195</f>
        <v>8.0157000000000007</v>
      </c>
      <c r="S195" s="190">
        <v>0</v>
      </c>
      <c r="T195" s="190">
        <f t="shared" ref="T195:T215" si="23">S195*H195</f>
        <v>0</v>
      </c>
      <c r="U195" s="191" t="s">
        <v>1</v>
      </c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192" t="s">
        <v>136</v>
      </c>
      <c r="AT195" s="192" t="s">
        <v>131</v>
      </c>
      <c r="AU195" s="192" t="s">
        <v>90</v>
      </c>
      <c r="AY195" s="17" t="s">
        <v>129</v>
      </c>
      <c r="BE195" s="193">
        <f t="shared" ref="BE195:BE215" si="24">IF(N195="základní",J195,0)</f>
        <v>0</v>
      </c>
      <c r="BF195" s="193">
        <f t="shared" ref="BF195:BF215" si="25">IF(N195="snížená",J195,0)</f>
        <v>0</v>
      </c>
      <c r="BG195" s="193">
        <f t="shared" ref="BG195:BG215" si="26">IF(N195="zákl. přenesená",J195,0)</f>
        <v>0</v>
      </c>
      <c r="BH195" s="193">
        <f t="shared" ref="BH195:BH215" si="27">IF(N195="sníž. přenesená",J195,0)</f>
        <v>0</v>
      </c>
      <c r="BI195" s="193">
        <f t="shared" ref="BI195:BI215" si="28">IF(N195="nulová",J195,0)</f>
        <v>0</v>
      </c>
      <c r="BJ195" s="17" t="s">
        <v>88</v>
      </c>
      <c r="BK195" s="193">
        <f t="shared" ref="BK195:BK215" si="29">ROUND(I195*H195,2)</f>
        <v>0</v>
      </c>
      <c r="BL195" s="17" t="s">
        <v>136</v>
      </c>
      <c r="BM195" s="192" t="s">
        <v>314</v>
      </c>
    </row>
    <row r="196" spans="1:65" s="2" customFormat="1" ht="24.2" customHeight="1">
      <c r="A196" s="34"/>
      <c r="B196" s="35"/>
      <c r="C196" s="181" t="s">
        <v>315</v>
      </c>
      <c r="D196" s="181" t="s">
        <v>131</v>
      </c>
      <c r="E196" s="182" t="s">
        <v>316</v>
      </c>
      <c r="F196" s="183" t="s">
        <v>317</v>
      </c>
      <c r="G196" s="184" t="s">
        <v>134</v>
      </c>
      <c r="H196" s="185">
        <v>5</v>
      </c>
      <c r="I196" s="186"/>
      <c r="J196" s="187">
        <f t="shared" si="20"/>
        <v>0</v>
      </c>
      <c r="K196" s="183" t="s">
        <v>135</v>
      </c>
      <c r="L196" s="39"/>
      <c r="M196" s="188" t="s">
        <v>1</v>
      </c>
      <c r="N196" s="189" t="s">
        <v>45</v>
      </c>
      <c r="O196" s="71"/>
      <c r="P196" s="190">
        <f t="shared" si="21"/>
        <v>0</v>
      </c>
      <c r="Q196" s="190">
        <v>0</v>
      </c>
      <c r="R196" s="190">
        <f t="shared" si="22"/>
        <v>0</v>
      </c>
      <c r="S196" s="190">
        <v>0</v>
      </c>
      <c r="T196" s="190">
        <f t="shared" si="23"/>
        <v>0</v>
      </c>
      <c r="U196" s="191" t="s">
        <v>1</v>
      </c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92" t="s">
        <v>136</v>
      </c>
      <c r="AT196" s="192" t="s">
        <v>131</v>
      </c>
      <c r="AU196" s="192" t="s">
        <v>90</v>
      </c>
      <c r="AY196" s="17" t="s">
        <v>129</v>
      </c>
      <c r="BE196" s="193">
        <f t="shared" si="24"/>
        <v>0</v>
      </c>
      <c r="BF196" s="193">
        <f t="shared" si="25"/>
        <v>0</v>
      </c>
      <c r="BG196" s="193">
        <f t="shared" si="26"/>
        <v>0</v>
      </c>
      <c r="BH196" s="193">
        <f t="shared" si="27"/>
        <v>0</v>
      </c>
      <c r="BI196" s="193">
        <f t="shared" si="28"/>
        <v>0</v>
      </c>
      <c r="BJ196" s="17" t="s">
        <v>88</v>
      </c>
      <c r="BK196" s="193">
        <f t="shared" si="29"/>
        <v>0</v>
      </c>
      <c r="BL196" s="17" t="s">
        <v>136</v>
      </c>
      <c r="BM196" s="192" t="s">
        <v>318</v>
      </c>
    </row>
    <row r="197" spans="1:65" s="2" customFormat="1" ht="24.2" customHeight="1">
      <c r="A197" s="34"/>
      <c r="B197" s="35"/>
      <c r="C197" s="181" t="s">
        <v>319</v>
      </c>
      <c r="D197" s="181" t="s">
        <v>131</v>
      </c>
      <c r="E197" s="182" t="s">
        <v>320</v>
      </c>
      <c r="F197" s="183" t="s">
        <v>321</v>
      </c>
      <c r="G197" s="184" t="s">
        <v>134</v>
      </c>
      <c r="H197" s="185">
        <v>1</v>
      </c>
      <c r="I197" s="186"/>
      <c r="J197" s="187">
        <f t="shared" si="20"/>
        <v>0</v>
      </c>
      <c r="K197" s="183" t="s">
        <v>135</v>
      </c>
      <c r="L197" s="39"/>
      <c r="M197" s="188" t="s">
        <v>1</v>
      </c>
      <c r="N197" s="189" t="s">
        <v>45</v>
      </c>
      <c r="O197" s="71"/>
      <c r="P197" s="190">
        <f t="shared" si="21"/>
        <v>0</v>
      </c>
      <c r="Q197" s="190">
        <v>0</v>
      </c>
      <c r="R197" s="190">
        <f t="shared" si="22"/>
        <v>0</v>
      </c>
      <c r="S197" s="190">
        <v>0</v>
      </c>
      <c r="T197" s="190">
        <f t="shared" si="23"/>
        <v>0</v>
      </c>
      <c r="U197" s="191" t="s">
        <v>1</v>
      </c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92" t="s">
        <v>136</v>
      </c>
      <c r="AT197" s="192" t="s">
        <v>131</v>
      </c>
      <c r="AU197" s="192" t="s">
        <v>90</v>
      </c>
      <c r="AY197" s="17" t="s">
        <v>129</v>
      </c>
      <c r="BE197" s="193">
        <f t="shared" si="24"/>
        <v>0</v>
      </c>
      <c r="BF197" s="193">
        <f t="shared" si="25"/>
        <v>0</v>
      </c>
      <c r="BG197" s="193">
        <f t="shared" si="26"/>
        <v>0</v>
      </c>
      <c r="BH197" s="193">
        <f t="shared" si="27"/>
        <v>0</v>
      </c>
      <c r="BI197" s="193">
        <f t="shared" si="28"/>
        <v>0</v>
      </c>
      <c r="BJ197" s="17" t="s">
        <v>88</v>
      </c>
      <c r="BK197" s="193">
        <f t="shared" si="29"/>
        <v>0</v>
      </c>
      <c r="BL197" s="17" t="s">
        <v>136</v>
      </c>
      <c r="BM197" s="192" t="s">
        <v>322</v>
      </c>
    </row>
    <row r="198" spans="1:65" s="2" customFormat="1" ht="24.2" customHeight="1">
      <c r="A198" s="34"/>
      <c r="B198" s="35"/>
      <c r="C198" s="227" t="s">
        <v>323</v>
      </c>
      <c r="D198" s="227" t="s">
        <v>183</v>
      </c>
      <c r="E198" s="228" t="s">
        <v>324</v>
      </c>
      <c r="F198" s="229" t="s">
        <v>325</v>
      </c>
      <c r="G198" s="230" t="s">
        <v>134</v>
      </c>
      <c r="H198" s="231">
        <v>68</v>
      </c>
      <c r="I198" s="232"/>
      <c r="J198" s="233">
        <f t="shared" si="20"/>
        <v>0</v>
      </c>
      <c r="K198" s="229" t="s">
        <v>1</v>
      </c>
      <c r="L198" s="234"/>
      <c r="M198" s="235" t="s">
        <v>1</v>
      </c>
      <c r="N198" s="236" t="s">
        <v>45</v>
      </c>
      <c r="O198" s="71"/>
      <c r="P198" s="190">
        <f t="shared" si="21"/>
        <v>0</v>
      </c>
      <c r="Q198" s="190">
        <v>0</v>
      </c>
      <c r="R198" s="190">
        <f t="shared" si="22"/>
        <v>0</v>
      </c>
      <c r="S198" s="190">
        <v>0</v>
      </c>
      <c r="T198" s="190">
        <f t="shared" si="23"/>
        <v>0</v>
      </c>
      <c r="U198" s="191" t="s">
        <v>1</v>
      </c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92" t="s">
        <v>172</v>
      </c>
      <c r="AT198" s="192" t="s">
        <v>183</v>
      </c>
      <c r="AU198" s="192" t="s">
        <v>90</v>
      </c>
      <c r="AY198" s="17" t="s">
        <v>129</v>
      </c>
      <c r="BE198" s="193">
        <f t="shared" si="24"/>
        <v>0</v>
      </c>
      <c r="BF198" s="193">
        <f t="shared" si="25"/>
        <v>0</v>
      </c>
      <c r="BG198" s="193">
        <f t="shared" si="26"/>
        <v>0</v>
      </c>
      <c r="BH198" s="193">
        <f t="shared" si="27"/>
        <v>0</v>
      </c>
      <c r="BI198" s="193">
        <f t="shared" si="28"/>
        <v>0</v>
      </c>
      <c r="BJ198" s="17" t="s">
        <v>88</v>
      </c>
      <c r="BK198" s="193">
        <f t="shared" si="29"/>
        <v>0</v>
      </c>
      <c r="BL198" s="17" t="s">
        <v>136</v>
      </c>
      <c r="BM198" s="192" t="s">
        <v>326</v>
      </c>
    </row>
    <row r="199" spans="1:65" s="2" customFormat="1" ht="24.2" customHeight="1">
      <c r="A199" s="34"/>
      <c r="B199" s="35"/>
      <c r="C199" s="227" t="s">
        <v>327</v>
      </c>
      <c r="D199" s="227" t="s">
        <v>183</v>
      </c>
      <c r="E199" s="228" t="s">
        <v>328</v>
      </c>
      <c r="F199" s="229" t="s">
        <v>329</v>
      </c>
      <c r="G199" s="230" t="s">
        <v>134</v>
      </c>
      <c r="H199" s="231">
        <v>14</v>
      </c>
      <c r="I199" s="232"/>
      <c r="J199" s="233">
        <f t="shared" si="20"/>
        <v>0</v>
      </c>
      <c r="K199" s="229" t="s">
        <v>1</v>
      </c>
      <c r="L199" s="234"/>
      <c r="M199" s="235" t="s">
        <v>1</v>
      </c>
      <c r="N199" s="236" t="s">
        <v>45</v>
      </c>
      <c r="O199" s="71"/>
      <c r="P199" s="190">
        <f t="shared" si="21"/>
        <v>0</v>
      </c>
      <c r="Q199" s="190">
        <v>0</v>
      </c>
      <c r="R199" s="190">
        <f t="shared" si="22"/>
        <v>0</v>
      </c>
      <c r="S199" s="190">
        <v>0</v>
      </c>
      <c r="T199" s="190">
        <f t="shared" si="23"/>
        <v>0</v>
      </c>
      <c r="U199" s="191" t="s">
        <v>1</v>
      </c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92" t="s">
        <v>172</v>
      </c>
      <c r="AT199" s="192" t="s">
        <v>183</v>
      </c>
      <c r="AU199" s="192" t="s">
        <v>90</v>
      </c>
      <c r="AY199" s="17" t="s">
        <v>129</v>
      </c>
      <c r="BE199" s="193">
        <f t="shared" si="24"/>
        <v>0</v>
      </c>
      <c r="BF199" s="193">
        <f t="shared" si="25"/>
        <v>0</v>
      </c>
      <c r="BG199" s="193">
        <f t="shared" si="26"/>
        <v>0</v>
      </c>
      <c r="BH199" s="193">
        <f t="shared" si="27"/>
        <v>0</v>
      </c>
      <c r="BI199" s="193">
        <f t="shared" si="28"/>
        <v>0</v>
      </c>
      <c r="BJ199" s="17" t="s">
        <v>88</v>
      </c>
      <c r="BK199" s="193">
        <f t="shared" si="29"/>
        <v>0</v>
      </c>
      <c r="BL199" s="17" t="s">
        <v>136</v>
      </c>
      <c r="BM199" s="192" t="s">
        <v>330</v>
      </c>
    </row>
    <row r="200" spans="1:65" s="2" customFormat="1" ht="33" customHeight="1">
      <c r="A200" s="34"/>
      <c r="B200" s="35"/>
      <c r="C200" s="227" t="s">
        <v>331</v>
      </c>
      <c r="D200" s="227" t="s">
        <v>183</v>
      </c>
      <c r="E200" s="228" t="s">
        <v>332</v>
      </c>
      <c r="F200" s="229" t="s">
        <v>333</v>
      </c>
      <c r="G200" s="230" t="s">
        <v>134</v>
      </c>
      <c r="H200" s="231">
        <v>2</v>
      </c>
      <c r="I200" s="232"/>
      <c r="J200" s="233">
        <f t="shared" si="20"/>
        <v>0</v>
      </c>
      <c r="K200" s="229" t="s">
        <v>1</v>
      </c>
      <c r="L200" s="234"/>
      <c r="M200" s="235" t="s">
        <v>1</v>
      </c>
      <c r="N200" s="236" t="s">
        <v>45</v>
      </c>
      <c r="O200" s="71"/>
      <c r="P200" s="190">
        <f t="shared" si="21"/>
        <v>0</v>
      </c>
      <c r="Q200" s="190">
        <v>0</v>
      </c>
      <c r="R200" s="190">
        <f t="shared" si="22"/>
        <v>0</v>
      </c>
      <c r="S200" s="190">
        <v>0</v>
      </c>
      <c r="T200" s="190">
        <f t="shared" si="23"/>
        <v>0</v>
      </c>
      <c r="U200" s="191" t="s">
        <v>1</v>
      </c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92" t="s">
        <v>172</v>
      </c>
      <c r="AT200" s="192" t="s">
        <v>183</v>
      </c>
      <c r="AU200" s="192" t="s">
        <v>90</v>
      </c>
      <c r="AY200" s="17" t="s">
        <v>129</v>
      </c>
      <c r="BE200" s="193">
        <f t="shared" si="24"/>
        <v>0</v>
      </c>
      <c r="BF200" s="193">
        <f t="shared" si="25"/>
        <v>0</v>
      </c>
      <c r="BG200" s="193">
        <f t="shared" si="26"/>
        <v>0</v>
      </c>
      <c r="BH200" s="193">
        <f t="shared" si="27"/>
        <v>0</v>
      </c>
      <c r="BI200" s="193">
        <f t="shared" si="28"/>
        <v>0</v>
      </c>
      <c r="BJ200" s="17" t="s">
        <v>88</v>
      </c>
      <c r="BK200" s="193">
        <f t="shared" si="29"/>
        <v>0</v>
      </c>
      <c r="BL200" s="17" t="s">
        <v>136</v>
      </c>
      <c r="BM200" s="192" t="s">
        <v>334</v>
      </c>
    </row>
    <row r="201" spans="1:65" s="2" customFormat="1" ht="16.5" customHeight="1">
      <c r="A201" s="34"/>
      <c r="B201" s="35"/>
      <c r="C201" s="227" t="s">
        <v>335</v>
      </c>
      <c r="D201" s="227" t="s">
        <v>183</v>
      </c>
      <c r="E201" s="228" t="s">
        <v>336</v>
      </c>
      <c r="F201" s="229" t="s">
        <v>337</v>
      </c>
      <c r="G201" s="230" t="s">
        <v>134</v>
      </c>
      <c r="H201" s="231">
        <v>83</v>
      </c>
      <c r="I201" s="232"/>
      <c r="J201" s="233">
        <f t="shared" si="20"/>
        <v>0</v>
      </c>
      <c r="K201" s="229" t="s">
        <v>1</v>
      </c>
      <c r="L201" s="234"/>
      <c r="M201" s="235" t="s">
        <v>1</v>
      </c>
      <c r="N201" s="236" t="s">
        <v>45</v>
      </c>
      <c r="O201" s="71"/>
      <c r="P201" s="190">
        <f t="shared" si="21"/>
        <v>0</v>
      </c>
      <c r="Q201" s="190">
        <v>0</v>
      </c>
      <c r="R201" s="190">
        <f t="shared" si="22"/>
        <v>0</v>
      </c>
      <c r="S201" s="190">
        <v>0</v>
      </c>
      <c r="T201" s="190">
        <f t="shared" si="23"/>
        <v>0</v>
      </c>
      <c r="U201" s="191" t="s">
        <v>1</v>
      </c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92" t="s">
        <v>172</v>
      </c>
      <c r="AT201" s="192" t="s">
        <v>183</v>
      </c>
      <c r="AU201" s="192" t="s">
        <v>90</v>
      </c>
      <c r="AY201" s="17" t="s">
        <v>129</v>
      </c>
      <c r="BE201" s="193">
        <f t="shared" si="24"/>
        <v>0</v>
      </c>
      <c r="BF201" s="193">
        <f t="shared" si="25"/>
        <v>0</v>
      </c>
      <c r="BG201" s="193">
        <f t="shared" si="26"/>
        <v>0</v>
      </c>
      <c r="BH201" s="193">
        <f t="shared" si="27"/>
        <v>0</v>
      </c>
      <c r="BI201" s="193">
        <f t="shared" si="28"/>
        <v>0</v>
      </c>
      <c r="BJ201" s="17" t="s">
        <v>88</v>
      </c>
      <c r="BK201" s="193">
        <f t="shared" si="29"/>
        <v>0</v>
      </c>
      <c r="BL201" s="17" t="s">
        <v>136</v>
      </c>
      <c r="BM201" s="192" t="s">
        <v>338</v>
      </c>
    </row>
    <row r="202" spans="1:65" s="2" customFormat="1" ht="16.5" customHeight="1">
      <c r="A202" s="34"/>
      <c r="B202" s="35"/>
      <c r="C202" s="227" t="s">
        <v>339</v>
      </c>
      <c r="D202" s="227" t="s">
        <v>183</v>
      </c>
      <c r="E202" s="228" t="s">
        <v>340</v>
      </c>
      <c r="F202" s="229" t="s">
        <v>341</v>
      </c>
      <c r="G202" s="230" t="s">
        <v>134</v>
      </c>
      <c r="H202" s="231">
        <v>12</v>
      </c>
      <c r="I202" s="232"/>
      <c r="J202" s="233">
        <f t="shared" si="20"/>
        <v>0</v>
      </c>
      <c r="K202" s="229" t="s">
        <v>1</v>
      </c>
      <c r="L202" s="234"/>
      <c r="M202" s="235" t="s">
        <v>1</v>
      </c>
      <c r="N202" s="236" t="s">
        <v>45</v>
      </c>
      <c r="O202" s="71"/>
      <c r="P202" s="190">
        <f t="shared" si="21"/>
        <v>0</v>
      </c>
      <c r="Q202" s="190">
        <v>0</v>
      </c>
      <c r="R202" s="190">
        <f t="shared" si="22"/>
        <v>0</v>
      </c>
      <c r="S202" s="190">
        <v>0</v>
      </c>
      <c r="T202" s="190">
        <f t="shared" si="23"/>
        <v>0</v>
      </c>
      <c r="U202" s="191" t="s">
        <v>1</v>
      </c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92" t="s">
        <v>172</v>
      </c>
      <c r="AT202" s="192" t="s">
        <v>183</v>
      </c>
      <c r="AU202" s="192" t="s">
        <v>90</v>
      </c>
      <c r="AY202" s="17" t="s">
        <v>129</v>
      </c>
      <c r="BE202" s="193">
        <f t="shared" si="24"/>
        <v>0</v>
      </c>
      <c r="BF202" s="193">
        <f t="shared" si="25"/>
        <v>0</v>
      </c>
      <c r="BG202" s="193">
        <f t="shared" si="26"/>
        <v>0</v>
      </c>
      <c r="BH202" s="193">
        <f t="shared" si="27"/>
        <v>0</v>
      </c>
      <c r="BI202" s="193">
        <f t="shared" si="28"/>
        <v>0</v>
      </c>
      <c r="BJ202" s="17" t="s">
        <v>88</v>
      </c>
      <c r="BK202" s="193">
        <f t="shared" si="29"/>
        <v>0</v>
      </c>
      <c r="BL202" s="17" t="s">
        <v>136</v>
      </c>
      <c r="BM202" s="192" t="s">
        <v>342</v>
      </c>
    </row>
    <row r="203" spans="1:65" s="2" customFormat="1" ht="16.5" customHeight="1">
      <c r="A203" s="34"/>
      <c r="B203" s="35"/>
      <c r="C203" s="227" t="s">
        <v>343</v>
      </c>
      <c r="D203" s="227" t="s">
        <v>183</v>
      </c>
      <c r="E203" s="228" t="s">
        <v>344</v>
      </c>
      <c r="F203" s="229" t="s">
        <v>345</v>
      </c>
      <c r="G203" s="230" t="s">
        <v>134</v>
      </c>
      <c r="H203" s="231">
        <v>30</v>
      </c>
      <c r="I203" s="232"/>
      <c r="J203" s="233">
        <f t="shared" si="20"/>
        <v>0</v>
      </c>
      <c r="K203" s="229" t="s">
        <v>1</v>
      </c>
      <c r="L203" s="234"/>
      <c r="M203" s="235" t="s">
        <v>1</v>
      </c>
      <c r="N203" s="236" t="s">
        <v>45</v>
      </c>
      <c r="O203" s="71"/>
      <c r="P203" s="190">
        <f t="shared" si="21"/>
        <v>0</v>
      </c>
      <c r="Q203" s="190">
        <v>0</v>
      </c>
      <c r="R203" s="190">
        <f t="shared" si="22"/>
        <v>0</v>
      </c>
      <c r="S203" s="190">
        <v>0</v>
      </c>
      <c r="T203" s="190">
        <f t="shared" si="23"/>
        <v>0</v>
      </c>
      <c r="U203" s="191" t="s">
        <v>1</v>
      </c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92" t="s">
        <v>172</v>
      </c>
      <c r="AT203" s="192" t="s">
        <v>183</v>
      </c>
      <c r="AU203" s="192" t="s">
        <v>90</v>
      </c>
      <c r="AY203" s="17" t="s">
        <v>129</v>
      </c>
      <c r="BE203" s="193">
        <f t="shared" si="24"/>
        <v>0</v>
      </c>
      <c r="BF203" s="193">
        <f t="shared" si="25"/>
        <v>0</v>
      </c>
      <c r="BG203" s="193">
        <f t="shared" si="26"/>
        <v>0</v>
      </c>
      <c r="BH203" s="193">
        <f t="shared" si="27"/>
        <v>0</v>
      </c>
      <c r="BI203" s="193">
        <f t="shared" si="28"/>
        <v>0</v>
      </c>
      <c r="BJ203" s="17" t="s">
        <v>88</v>
      </c>
      <c r="BK203" s="193">
        <f t="shared" si="29"/>
        <v>0</v>
      </c>
      <c r="BL203" s="17" t="s">
        <v>136</v>
      </c>
      <c r="BM203" s="192" t="s">
        <v>346</v>
      </c>
    </row>
    <row r="204" spans="1:65" s="2" customFormat="1" ht="16.5" customHeight="1">
      <c r="A204" s="34"/>
      <c r="B204" s="35"/>
      <c r="C204" s="227" t="s">
        <v>347</v>
      </c>
      <c r="D204" s="227" t="s">
        <v>183</v>
      </c>
      <c r="E204" s="228" t="s">
        <v>348</v>
      </c>
      <c r="F204" s="229" t="s">
        <v>349</v>
      </c>
      <c r="G204" s="230" t="s">
        <v>134</v>
      </c>
      <c r="H204" s="231">
        <v>204</v>
      </c>
      <c r="I204" s="232"/>
      <c r="J204" s="233">
        <f t="shared" si="20"/>
        <v>0</v>
      </c>
      <c r="K204" s="229" t="s">
        <v>1</v>
      </c>
      <c r="L204" s="234"/>
      <c r="M204" s="235" t="s">
        <v>1</v>
      </c>
      <c r="N204" s="236" t="s">
        <v>45</v>
      </c>
      <c r="O204" s="71"/>
      <c r="P204" s="190">
        <f t="shared" si="21"/>
        <v>0</v>
      </c>
      <c r="Q204" s="190">
        <v>0</v>
      </c>
      <c r="R204" s="190">
        <f t="shared" si="22"/>
        <v>0</v>
      </c>
      <c r="S204" s="190">
        <v>0</v>
      </c>
      <c r="T204" s="190">
        <f t="shared" si="23"/>
        <v>0</v>
      </c>
      <c r="U204" s="191" t="s">
        <v>1</v>
      </c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92" t="s">
        <v>172</v>
      </c>
      <c r="AT204" s="192" t="s">
        <v>183</v>
      </c>
      <c r="AU204" s="192" t="s">
        <v>90</v>
      </c>
      <c r="AY204" s="17" t="s">
        <v>129</v>
      </c>
      <c r="BE204" s="193">
        <f t="shared" si="24"/>
        <v>0</v>
      </c>
      <c r="BF204" s="193">
        <f t="shared" si="25"/>
        <v>0</v>
      </c>
      <c r="BG204" s="193">
        <f t="shared" si="26"/>
        <v>0</v>
      </c>
      <c r="BH204" s="193">
        <f t="shared" si="27"/>
        <v>0</v>
      </c>
      <c r="BI204" s="193">
        <f t="shared" si="28"/>
        <v>0</v>
      </c>
      <c r="BJ204" s="17" t="s">
        <v>88</v>
      </c>
      <c r="BK204" s="193">
        <f t="shared" si="29"/>
        <v>0</v>
      </c>
      <c r="BL204" s="17" t="s">
        <v>136</v>
      </c>
      <c r="BM204" s="192" t="s">
        <v>350</v>
      </c>
    </row>
    <row r="205" spans="1:65" s="2" customFormat="1" ht="16.5" customHeight="1">
      <c r="A205" s="34"/>
      <c r="B205" s="35"/>
      <c r="C205" s="227" t="s">
        <v>351</v>
      </c>
      <c r="D205" s="227" t="s">
        <v>183</v>
      </c>
      <c r="E205" s="228" t="s">
        <v>352</v>
      </c>
      <c r="F205" s="229" t="s">
        <v>353</v>
      </c>
      <c r="G205" s="230" t="s">
        <v>134</v>
      </c>
      <c r="H205" s="231">
        <v>3</v>
      </c>
      <c r="I205" s="232"/>
      <c r="J205" s="233">
        <f t="shared" si="20"/>
        <v>0</v>
      </c>
      <c r="K205" s="229" t="s">
        <v>1</v>
      </c>
      <c r="L205" s="234"/>
      <c r="M205" s="235" t="s">
        <v>1</v>
      </c>
      <c r="N205" s="236" t="s">
        <v>45</v>
      </c>
      <c r="O205" s="71"/>
      <c r="P205" s="190">
        <f t="shared" si="21"/>
        <v>0</v>
      </c>
      <c r="Q205" s="190">
        <v>0</v>
      </c>
      <c r="R205" s="190">
        <f t="shared" si="22"/>
        <v>0</v>
      </c>
      <c r="S205" s="190">
        <v>0</v>
      </c>
      <c r="T205" s="190">
        <f t="shared" si="23"/>
        <v>0</v>
      </c>
      <c r="U205" s="191" t="s">
        <v>1</v>
      </c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92" t="s">
        <v>172</v>
      </c>
      <c r="AT205" s="192" t="s">
        <v>183</v>
      </c>
      <c r="AU205" s="192" t="s">
        <v>90</v>
      </c>
      <c r="AY205" s="17" t="s">
        <v>129</v>
      </c>
      <c r="BE205" s="193">
        <f t="shared" si="24"/>
        <v>0</v>
      </c>
      <c r="BF205" s="193">
        <f t="shared" si="25"/>
        <v>0</v>
      </c>
      <c r="BG205" s="193">
        <f t="shared" si="26"/>
        <v>0</v>
      </c>
      <c r="BH205" s="193">
        <f t="shared" si="27"/>
        <v>0</v>
      </c>
      <c r="BI205" s="193">
        <f t="shared" si="28"/>
        <v>0</v>
      </c>
      <c r="BJ205" s="17" t="s">
        <v>88</v>
      </c>
      <c r="BK205" s="193">
        <f t="shared" si="29"/>
        <v>0</v>
      </c>
      <c r="BL205" s="17" t="s">
        <v>136</v>
      </c>
      <c r="BM205" s="192" t="s">
        <v>354</v>
      </c>
    </row>
    <row r="206" spans="1:65" s="2" customFormat="1" ht="16.5" customHeight="1">
      <c r="A206" s="34"/>
      <c r="B206" s="35"/>
      <c r="C206" s="227" t="s">
        <v>355</v>
      </c>
      <c r="D206" s="227" t="s">
        <v>183</v>
      </c>
      <c r="E206" s="228" t="s">
        <v>356</v>
      </c>
      <c r="F206" s="229" t="s">
        <v>357</v>
      </c>
      <c r="G206" s="230" t="s">
        <v>134</v>
      </c>
      <c r="H206" s="231">
        <v>15</v>
      </c>
      <c r="I206" s="232"/>
      <c r="J206" s="233">
        <f t="shared" si="20"/>
        <v>0</v>
      </c>
      <c r="K206" s="229" t="s">
        <v>1</v>
      </c>
      <c r="L206" s="234"/>
      <c r="M206" s="235" t="s">
        <v>1</v>
      </c>
      <c r="N206" s="236" t="s">
        <v>45</v>
      </c>
      <c r="O206" s="71"/>
      <c r="P206" s="190">
        <f t="shared" si="21"/>
        <v>0</v>
      </c>
      <c r="Q206" s="190">
        <v>0</v>
      </c>
      <c r="R206" s="190">
        <f t="shared" si="22"/>
        <v>0</v>
      </c>
      <c r="S206" s="190">
        <v>0</v>
      </c>
      <c r="T206" s="190">
        <f t="shared" si="23"/>
        <v>0</v>
      </c>
      <c r="U206" s="191" t="s">
        <v>1</v>
      </c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192" t="s">
        <v>172</v>
      </c>
      <c r="AT206" s="192" t="s">
        <v>183</v>
      </c>
      <c r="AU206" s="192" t="s">
        <v>90</v>
      </c>
      <c r="AY206" s="17" t="s">
        <v>129</v>
      </c>
      <c r="BE206" s="193">
        <f t="shared" si="24"/>
        <v>0</v>
      </c>
      <c r="BF206" s="193">
        <f t="shared" si="25"/>
        <v>0</v>
      </c>
      <c r="BG206" s="193">
        <f t="shared" si="26"/>
        <v>0</v>
      </c>
      <c r="BH206" s="193">
        <f t="shared" si="27"/>
        <v>0</v>
      </c>
      <c r="BI206" s="193">
        <f t="shared" si="28"/>
        <v>0</v>
      </c>
      <c r="BJ206" s="17" t="s">
        <v>88</v>
      </c>
      <c r="BK206" s="193">
        <f t="shared" si="29"/>
        <v>0</v>
      </c>
      <c r="BL206" s="17" t="s">
        <v>136</v>
      </c>
      <c r="BM206" s="192" t="s">
        <v>358</v>
      </c>
    </row>
    <row r="207" spans="1:65" s="2" customFormat="1" ht="16.5" customHeight="1">
      <c r="A207" s="34"/>
      <c r="B207" s="35"/>
      <c r="C207" s="227" t="s">
        <v>359</v>
      </c>
      <c r="D207" s="227" t="s">
        <v>183</v>
      </c>
      <c r="E207" s="228" t="s">
        <v>360</v>
      </c>
      <c r="F207" s="229" t="s">
        <v>361</v>
      </c>
      <c r="G207" s="230" t="s">
        <v>134</v>
      </c>
      <c r="H207" s="231">
        <v>172</v>
      </c>
      <c r="I207" s="232"/>
      <c r="J207" s="233">
        <f t="shared" si="20"/>
        <v>0</v>
      </c>
      <c r="K207" s="229" t="s">
        <v>1</v>
      </c>
      <c r="L207" s="234"/>
      <c r="M207" s="235" t="s">
        <v>1</v>
      </c>
      <c r="N207" s="236" t="s">
        <v>45</v>
      </c>
      <c r="O207" s="71"/>
      <c r="P207" s="190">
        <f t="shared" si="21"/>
        <v>0</v>
      </c>
      <c r="Q207" s="190">
        <v>0</v>
      </c>
      <c r="R207" s="190">
        <f t="shared" si="22"/>
        <v>0</v>
      </c>
      <c r="S207" s="190">
        <v>0</v>
      </c>
      <c r="T207" s="190">
        <f t="shared" si="23"/>
        <v>0</v>
      </c>
      <c r="U207" s="191" t="s">
        <v>1</v>
      </c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92" t="s">
        <v>172</v>
      </c>
      <c r="AT207" s="192" t="s">
        <v>183</v>
      </c>
      <c r="AU207" s="192" t="s">
        <v>90</v>
      </c>
      <c r="AY207" s="17" t="s">
        <v>129</v>
      </c>
      <c r="BE207" s="193">
        <f t="shared" si="24"/>
        <v>0</v>
      </c>
      <c r="BF207" s="193">
        <f t="shared" si="25"/>
        <v>0</v>
      </c>
      <c r="BG207" s="193">
        <f t="shared" si="26"/>
        <v>0</v>
      </c>
      <c r="BH207" s="193">
        <f t="shared" si="27"/>
        <v>0</v>
      </c>
      <c r="BI207" s="193">
        <f t="shared" si="28"/>
        <v>0</v>
      </c>
      <c r="BJ207" s="17" t="s">
        <v>88</v>
      </c>
      <c r="BK207" s="193">
        <f t="shared" si="29"/>
        <v>0</v>
      </c>
      <c r="BL207" s="17" t="s">
        <v>136</v>
      </c>
      <c r="BM207" s="192" t="s">
        <v>362</v>
      </c>
    </row>
    <row r="208" spans="1:65" s="2" customFormat="1" ht="16.5" customHeight="1">
      <c r="A208" s="34"/>
      <c r="B208" s="35"/>
      <c r="C208" s="227" t="s">
        <v>363</v>
      </c>
      <c r="D208" s="227" t="s">
        <v>183</v>
      </c>
      <c r="E208" s="228" t="s">
        <v>364</v>
      </c>
      <c r="F208" s="229" t="s">
        <v>365</v>
      </c>
      <c r="G208" s="230" t="s">
        <v>134</v>
      </c>
      <c r="H208" s="231">
        <v>8</v>
      </c>
      <c r="I208" s="232"/>
      <c r="J208" s="233">
        <f t="shared" si="20"/>
        <v>0</v>
      </c>
      <c r="K208" s="229" t="s">
        <v>1</v>
      </c>
      <c r="L208" s="234"/>
      <c r="M208" s="235" t="s">
        <v>1</v>
      </c>
      <c r="N208" s="236" t="s">
        <v>45</v>
      </c>
      <c r="O208" s="71"/>
      <c r="P208" s="190">
        <f t="shared" si="21"/>
        <v>0</v>
      </c>
      <c r="Q208" s="190">
        <v>0</v>
      </c>
      <c r="R208" s="190">
        <f t="shared" si="22"/>
        <v>0</v>
      </c>
      <c r="S208" s="190">
        <v>0</v>
      </c>
      <c r="T208" s="190">
        <f t="shared" si="23"/>
        <v>0</v>
      </c>
      <c r="U208" s="191" t="s">
        <v>1</v>
      </c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192" t="s">
        <v>172</v>
      </c>
      <c r="AT208" s="192" t="s">
        <v>183</v>
      </c>
      <c r="AU208" s="192" t="s">
        <v>90</v>
      </c>
      <c r="AY208" s="17" t="s">
        <v>129</v>
      </c>
      <c r="BE208" s="193">
        <f t="shared" si="24"/>
        <v>0</v>
      </c>
      <c r="BF208" s="193">
        <f t="shared" si="25"/>
        <v>0</v>
      </c>
      <c r="BG208" s="193">
        <f t="shared" si="26"/>
        <v>0</v>
      </c>
      <c r="BH208" s="193">
        <f t="shared" si="27"/>
        <v>0</v>
      </c>
      <c r="BI208" s="193">
        <f t="shared" si="28"/>
        <v>0</v>
      </c>
      <c r="BJ208" s="17" t="s">
        <v>88</v>
      </c>
      <c r="BK208" s="193">
        <f t="shared" si="29"/>
        <v>0</v>
      </c>
      <c r="BL208" s="17" t="s">
        <v>136</v>
      </c>
      <c r="BM208" s="192" t="s">
        <v>366</v>
      </c>
    </row>
    <row r="209" spans="1:65" s="2" customFormat="1" ht="24.2" customHeight="1">
      <c r="A209" s="34"/>
      <c r="B209" s="35"/>
      <c r="C209" s="227" t="s">
        <v>367</v>
      </c>
      <c r="D209" s="227" t="s">
        <v>183</v>
      </c>
      <c r="E209" s="228" t="s">
        <v>368</v>
      </c>
      <c r="F209" s="229" t="s">
        <v>369</v>
      </c>
      <c r="G209" s="230" t="s">
        <v>215</v>
      </c>
      <c r="H209" s="231">
        <v>1</v>
      </c>
      <c r="I209" s="232"/>
      <c r="J209" s="233">
        <f t="shared" si="20"/>
        <v>0</v>
      </c>
      <c r="K209" s="229" t="s">
        <v>1</v>
      </c>
      <c r="L209" s="234"/>
      <c r="M209" s="235" t="s">
        <v>1</v>
      </c>
      <c r="N209" s="236" t="s">
        <v>45</v>
      </c>
      <c r="O209" s="71"/>
      <c r="P209" s="190">
        <f t="shared" si="21"/>
        <v>0</v>
      </c>
      <c r="Q209" s="190">
        <v>0</v>
      </c>
      <c r="R209" s="190">
        <f t="shared" si="22"/>
        <v>0</v>
      </c>
      <c r="S209" s="190">
        <v>0</v>
      </c>
      <c r="T209" s="190">
        <f t="shared" si="23"/>
        <v>0</v>
      </c>
      <c r="U209" s="191" t="s">
        <v>1</v>
      </c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92" t="s">
        <v>172</v>
      </c>
      <c r="AT209" s="192" t="s">
        <v>183</v>
      </c>
      <c r="AU209" s="192" t="s">
        <v>90</v>
      </c>
      <c r="AY209" s="17" t="s">
        <v>129</v>
      </c>
      <c r="BE209" s="193">
        <f t="shared" si="24"/>
        <v>0</v>
      </c>
      <c r="BF209" s="193">
        <f t="shared" si="25"/>
        <v>0</v>
      </c>
      <c r="BG209" s="193">
        <f t="shared" si="26"/>
        <v>0</v>
      </c>
      <c r="BH209" s="193">
        <f t="shared" si="27"/>
        <v>0</v>
      </c>
      <c r="BI209" s="193">
        <f t="shared" si="28"/>
        <v>0</v>
      </c>
      <c r="BJ209" s="17" t="s">
        <v>88</v>
      </c>
      <c r="BK209" s="193">
        <f t="shared" si="29"/>
        <v>0</v>
      </c>
      <c r="BL209" s="17" t="s">
        <v>136</v>
      </c>
      <c r="BM209" s="192" t="s">
        <v>370</v>
      </c>
    </row>
    <row r="210" spans="1:65" s="2" customFormat="1" ht="24.2" customHeight="1">
      <c r="A210" s="34"/>
      <c r="B210" s="35"/>
      <c r="C210" s="227" t="s">
        <v>371</v>
      </c>
      <c r="D210" s="227" t="s">
        <v>183</v>
      </c>
      <c r="E210" s="228" t="s">
        <v>372</v>
      </c>
      <c r="F210" s="229" t="s">
        <v>373</v>
      </c>
      <c r="G210" s="230" t="s">
        <v>215</v>
      </c>
      <c r="H210" s="231">
        <v>1</v>
      </c>
      <c r="I210" s="232"/>
      <c r="J210" s="233">
        <f t="shared" si="20"/>
        <v>0</v>
      </c>
      <c r="K210" s="229" t="s">
        <v>1</v>
      </c>
      <c r="L210" s="234"/>
      <c r="M210" s="235" t="s">
        <v>1</v>
      </c>
      <c r="N210" s="236" t="s">
        <v>45</v>
      </c>
      <c r="O210" s="71"/>
      <c r="P210" s="190">
        <f t="shared" si="21"/>
        <v>0</v>
      </c>
      <c r="Q210" s="190">
        <v>0</v>
      </c>
      <c r="R210" s="190">
        <f t="shared" si="22"/>
        <v>0</v>
      </c>
      <c r="S210" s="190">
        <v>0</v>
      </c>
      <c r="T210" s="190">
        <f t="shared" si="23"/>
        <v>0</v>
      </c>
      <c r="U210" s="191" t="s">
        <v>1</v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92" t="s">
        <v>172</v>
      </c>
      <c r="AT210" s="192" t="s">
        <v>183</v>
      </c>
      <c r="AU210" s="192" t="s">
        <v>90</v>
      </c>
      <c r="AY210" s="17" t="s">
        <v>129</v>
      </c>
      <c r="BE210" s="193">
        <f t="shared" si="24"/>
        <v>0</v>
      </c>
      <c r="BF210" s="193">
        <f t="shared" si="25"/>
        <v>0</v>
      </c>
      <c r="BG210" s="193">
        <f t="shared" si="26"/>
        <v>0</v>
      </c>
      <c r="BH210" s="193">
        <f t="shared" si="27"/>
        <v>0</v>
      </c>
      <c r="BI210" s="193">
        <f t="shared" si="28"/>
        <v>0</v>
      </c>
      <c r="BJ210" s="17" t="s">
        <v>88</v>
      </c>
      <c r="BK210" s="193">
        <f t="shared" si="29"/>
        <v>0</v>
      </c>
      <c r="BL210" s="17" t="s">
        <v>136</v>
      </c>
      <c r="BM210" s="192" t="s">
        <v>374</v>
      </c>
    </row>
    <row r="211" spans="1:65" s="2" customFormat="1" ht="24.2" customHeight="1">
      <c r="A211" s="34"/>
      <c r="B211" s="35"/>
      <c r="C211" s="181" t="s">
        <v>375</v>
      </c>
      <c r="D211" s="181" t="s">
        <v>131</v>
      </c>
      <c r="E211" s="182" t="s">
        <v>376</v>
      </c>
      <c r="F211" s="183" t="s">
        <v>377</v>
      </c>
      <c r="G211" s="184" t="s">
        <v>134</v>
      </c>
      <c r="H211" s="185">
        <v>2</v>
      </c>
      <c r="I211" s="186"/>
      <c r="J211" s="187">
        <f t="shared" si="20"/>
        <v>0</v>
      </c>
      <c r="K211" s="183" t="s">
        <v>1</v>
      </c>
      <c r="L211" s="39"/>
      <c r="M211" s="188" t="s">
        <v>1</v>
      </c>
      <c r="N211" s="189" t="s">
        <v>45</v>
      </c>
      <c r="O211" s="71"/>
      <c r="P211" s="190">
        <f t="shared" si="21"/>
        <v>0</v>
      </c>
      <c r="Q211" s="190">
        <v>0</v>
      </c>
      <c r="R211" s="190">
        <f t="shared" si="22"/>
        <v>0</v>
      </c>
      <c r="S211" s="190">
        <v>0</v>
      </c>
      <c r="T211" s="190">
        <f t="shared" si="23"/>
        <v>0</v>
      </c>
      <c r="U211" s="191" t="s">
        <v>1</v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92" t="s">
        <v>136</v>
      </c>
      <c r="AT211" s="192" t="s">
        <v>131</v>
      </c>
      <c r="AU211" s="192" t="s">
        <v>90</v>
      </c>
      <c r="AY211" s="17" t="s">
        <v>129</v>
      </c>
      <c r="BE211" s="193">
        <f t="shared" si="24"/>
        <v>0</v>
      </c>
      <c r="BF211" s="193">
        <f t="shared" si="25"/>
        <v>0</v>
      </c>
      <c r="BG211" s="193">
        <f t="shared" si="26"/>
        <v>0</v>
      </c>
      <c r="BH211" s="193">
        <f t="shared" si="27"/>
        <v>0</v>
      </c>
      <c r="BI211" s="193">
        <f t="shared" si="28"/>
        <v>0</v>
      </c>
      <c r="BJ211" s="17" t="s">
        <v>88</v>
      </c>
      <c r="BK211" s="193">
        <f t="shared" si="29"/>
        <v>0</v>
      </c>
      <c r="BL211" s="17" t="s">
        <v>136</v>
      </c>
      <c r="BM211" s="192" t="s">
        <v>378</v>
      </c>
    </row>
    <row r="212" spans="1:65" s="2" customFormat="1" ht="24.2" customHeight="1">
      <c r="A212" s="34"/>
      <c r="B212" s="35"/>
      <c r="C212" s="227" t="s">
        <v>379</v>
      </c>
      <c r="D212" s="227" t="s">
        <v>183</v>
      </c>
      <c r="E212" s="228" t="s">
        <v>380</v>
      </c>
      <c r="F212" s="229" t="s">
        <v>381</v>
      </c>
      <c r="G212" s="230" t="s">
        <v>134</v>
      </c>
      <c r="H212" s="231">
        <v>1</v>
      </c>
      <c r="I212" s="232"/>
      <c r="J212" s="233">
        <f t="shared" si="20"/>
        <v>0</v>
      </c>
      <c r="K212" s="229" t="s">
        <v>1</v>
      </c>
      <c r="L212" s="234"/>
      <c r="M212" s="235" t="s">
        <v>1</v>
      </c>
      <c r="N212" s="236" t="s">
        <v>45</v>
      </c>
      <c r="O212" s="71"/>
      <c r="P212" s="190">
        <f t="shared" si="21"/>
        <v>0</v>
      </c>
      <c r="Q212" s="190">
        <v>0</v>
      </c>
      <c r="R212" s="190">
        <f t="shared" si="22"/>
        <v>0</v>
      </c>
      <c r="S212" s="190">
        <v>0</v>
      </c>
      <c r="T212" s="190">
        <f t="shared" si="23"/>
        <v>0</v>
      </c>
      <c r="U212" s="191" t="s">
        <v>1</v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192" t="s">
        <v>172</v>
      </c>
      <c r="AT212" s="192" t="s">
        <v>183</v>
      </c>
      <c r="AU212" s="192" t="s">
        <v>90</v>
      </c>
      <c r="AY212" s="17" t="s">
        <v>129</v>
      </c>
      <c r="BE212" s="193">
        <f t="shared" si="24"/>
        <v>0</v>
      </c>
      <c r="BF212" s="193">
        <f t="shared" si="25"/>
        <v>0</v>
      </c>
      <c r="BG212" s="193">
        <f t="shared" si="26"/>
        <v>0</v>
      </c>
      <c r="BH212" s="193">
        <f t="shared" si="27"/>
        <v>0</v>
      </c>
      <c r="BI212" s="193">
        <f t="shared" si="28"/>
        <v>0</v>
      </c>
      <c r="BJ212" s="17" t="s">
        <v>88</v>
      </c>
      <c r="BK212" s="193">
        <f t="shared" si="29"/>
        <v>0</v>
      </c>
      <c r="BL212" s="17" t="s">
        <v>136</v>
      </c>
      <c r="BM212" s="192" t="s">
        <v>382</v>
      </c>
    </row>
    <row r="213" spans="1:65" s="2" customFormat="1" ht="24.2" customHeight="1">
      <c r="A213" s="34"/>
      <c r="B213" s="35"/>
      <c r="C213" s="227" t="s">
        <v>383</v>
      </c>
      <c r="D213" s="227" t="s">
        <v>183</v>
      </c>
      <c r="E213" s="228" t="s">
        <v>384</v>
      </c>
      <c r="F213" s="229" t="s">
        <v>377</v>
      </c>
      <c r="G213" s="230" t="s">
        <v>134</v>
      </c>
      <c r="H213" s="231">
        <v>1</v>
      </c>
      <c r="I213" s="232"/>
      <c r="J213" s="233">
        <f t="shared" si="20"/>
        <v>0</v>
      </c>
      <c r="K213" s="229" t="s">
        <v>1</v>
      </c>
      <c r="L213" s="234"/>
      <c r="M213" s="235" t="s">
        <v>1</v>
      </c>
      <c r="N213" s="236" t="s">
        <v>45</v>
      </c>
      <c r="O213" s="71"/>
      <c r="P213" s="190">
        <f t="shared" si="21"/>
        <v>0</v>
      </c>
      <c r="Q213" s="190">
        <v>0</v>
      </c>
      <c r="R213" s="190">
        <f t="shared" si="22"/>
        <v>0</v>
      </c>
      <c r="S213" s="190">
        <v>0</v>
      </c>
      <c r="T213" s="190">
        <f t="shared" si="23"/>
        <v>0</v>
      </c>
      <c r="U213" s="191" t="s">
        <v>1</v>
      </c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92" t="s">
        <v>172</v>
      </c>
      <c r="AT213" s="192" t="s">
        <v>183</v>
      </c>
      <c r="AU213" s="192" t="s">
        <v>90</v>
      </c>
      <c r="AY213" s="17" t="s">
        <v>129</v>
      </c>
      <c r="BE213" s="193">
        <f t="shared" si="24"/>
        <v>0</v>
      </c>
      <c r="BF213" s="193">
        <f t="shared" si="25"/>
        <v>0</v>
      </c>
      <c r="BG213" s="193">
        <f t="shared" si="26"/>
        <v>0</v>
      </c>
      <c r="BH213" s="193">
        <f t="shared" si="27"/>
        <v>0</v>
      </c>
      <c r="BI213" s="193">
        <f t="shared" si="28"/>
        <v>0</v>
      </c>
      <c r="BJ213" s="17" t="s">
        <v>88</v>
      </c>
      <c r="BK213" s="193">
        <f t="shared" si="29"/>
        <v>0</v>
      </c>
      <c r="BL213" s="17" t="s">
        <v>136</v>
      </c>
      <c r="BM213" s="192" t="s">
        <v>385</v>
      </c>
    </row>
    <row r="214" spans="1:65" s="2" customFormat="1" ht="24.2" customHeight="1">
      <c r="A214" s="34"/>
      <c r="B214" s="35"/>
      <c r="C214" s="181" t="s">
        <v>386</v>
      </c>
      <c r="D214" s="181" t="s">
        <v>131</v>
      </c>
      <c r="E214" s="182" t="s">
        <v>387</v>
      </c>
      <c r="F214" s="183" t="s">
        <v>388</v>
      </c>
      <c r="G214" s="184" t="s">
        <v>134</v>
      </c>
      <c r="H214" s="185">
        <v>86</v>
      </c>
      <c r="I214" s="186"/>
      <c r="J214" s="187">
        <f t="shared" si="20"/>
        <v>0</v>
      </c>
      <c r="K214" s="183" t="s">
        <v>135</v>
      </c>
      <c r="L214" s="39"/>
      <c r="M214" s="188" t="s">
        <v>1</v>
      </c>
      <c r="N214" s="189" t="s">
        <v>45</v>
      </c>
      <c r="O214" s="71"/>
      <c r="P214" s="190">
        <f t="shared" si="21"/>
        <v>0</v>
      </c>
      <c r="Q214" s="190">
        <v>4.0000000000000002E-4</v>
      </c>
      <c r="R214" s="190">
        <f t="shared" si="22"/>
        <v>3.44E-2</v>
      </c>
      <c r="S214" s="190">
        <v>0</v>
      </c>
      <c r="T214" s="190">
        <f t="shared" si="23"/>
        <v>0</v>
      </c>
      <c r="U214" s="191" t="s">
        <v>1</v>
      </c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192" t="s">
        <v>136</v>
      </c>
      <c r="AT214" s="192" t="s">
        <v>131</v>
      </c>
      <c r="AU214" s="192" t="s">
        <v>90</v>
      </c>
      <c r="AY214" s="17" t="s">
        <v>129</v>
      </c>
      <c r="BE214" s="193">
        <f t="shared" si="24"/>
        <v>0</v>
      </c>
      <c r="BF214" s="193">
        <f t="shared" si="25"/>
        <v>0</v>
      </c>
      <c r="BG214" s="193">
        <f t="shared" si="26"/>
        <v>0</v>
      </c>
      <c r="BH214" s="193">
        <f t="shared" si="27"/>
        <v>0</v>
      </c>
      <c r="BI214" s="193">
        <f t="shared" si="28"/>
        <v>0</v>
      </c>
      <c r="BJ214" s="17" t="s">
        <v>88</v>
      </c>
      <c r="BK214" s="193">
        <f t="shared" si="29"/>
        <v>0</v>
      </c>
      <c r="BL214" s="17" t="s">
        <v>136</v>
      </c>
      <c r="BM214" s="192" t="s">
        <v>389</v>
      </c>
    </row>
    <row r="215" spans="1:65" s="2" customFormat="1" ht="16.5" customHeight="1">
      <c r="A215" s="34"/>
      <c r="B215" s="35"/>
      <c r="C215" s="227" t="s">
        <v>390</v>
      </c>
      <c r="D215" s="227" t="s">
        <v>183</v>
      </c>
      <c r="E215" s="228" t="s">
        <v>391</v>
      </c>
      <c r="F215" s="229" t="s">
        <v>392</v>
      </c>
      <c r="G215" s="230" t="s">
        <v>134</v>
      </c>
      <c r="H215" s="231">
        <v>86</v>
      </c>
      <c r="I215" s="232"/>
      <c r="J215" s="233">
        <f t="shared" si="20"/>
        <v>0</v>
      </c>
      <c r="K215" s="229" t="s">
        <v>1</v>
      </c>
      <c r="L215" s="234"/>
      <c r="M215" s="235" t="s">
        <v>1</v>
      </c>
      <c r="N215" s="236" t="s">
        <v>45</v>
      </c>
      <c r="O215" s="71"/>
      <c r="P215" s="190">
        <f t="shared" si="21"/>
        <v>0</v>
      </c>
      <c r="Q215" s="190">
        <v>9.6000000000000002E-2</v>
      </c>
      <c r="R215" s="190">
        <f t="shared" si="22"/>
        <v>8.2560000000000002</v>
      </c>
      <c r="S215" s="190">
        <v>0</v>
      </c>
      <c r="T215" s="190">
        <f t="shared" si="23"/>
        <v>0</v>
      </c>
      <c r="U215" s="191" t="s">
        <v>1</v>
      </c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92" t="s">
        <v>172</v>
      </c>
      <c r="AT215" s="192" t="s">
        <v>183</v>
      </c>
      <c r="AU215" s="192" t="s">
        <v>90</v>
      </c>
      <c r="AY215" s="17" t="s">
        <v>129</v>
      </c>
      <c r="BE215" s="193">
        <f t="shared" si="24"/>
        <v>0</v>
      </c>
      <c r="BF215" s="193">
        <f t="shared" si="25"/>
        <v>0</v>
      </c>
      <c r="BG215" s="193">
        <f t="shared" si="26"/>
        <v>0</v>
      </c>
      <c r="BH215" s="193">
        <f t="shared" si="27"/>
        <v>0</v>
      </c>
      <c r="BI215" s="193">
        <f t="shared" si="28"/>
        <v>0</v>
      </c>
      <c r="BJ215" s="17" t="s">
        <v>88</v>
      </c>
      <c r="BK215" s="193">
        <f t="shared" si="29"/>
        <v>0</v>
      </c>
      <c r="BL215" s="17" t="s">
        <v>136</v>
      </c>
      <c r="BM215" s="192" t="s">
        <v>393</v>
      </c>
    </row>
    <row r="216" spans="1:65" s="2" customFormat="1" ht="19.5">
      <c r="A216" s="34"/>
      <c r="B216" s="35"/>
      <c r="C216" s="36"/>
      <c r="D216" s="196" t="s">
        <v>394</v>
      </c>
      <c r="E216" s="36"/>
      <c r="F216" s="237" t="s">
        <v>395</v>
      </c>
      <c r="G216" s="36"/>
      <c r="H216" s="36"/>
      <c r="I216" s="238"/>
      <c r="J216" s="36"/>
      <c r="K216" s="36"/>
      <c r="L216" s="39"/>
      <c r="M216" s="239"/>
      <c r="N216" s="240"/>
      <c r="O216" s="71"/>
      <c r="P216" s="71"/>
      <c r="Q216" s="71"/>
      <c r="R216" s="71"/>
      <c r="S216" s="71"/>
      <c r="T216" s="71"/>
      <c r="U216" s="72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T216" s="17" t="s">
        <v>394</v>
      </c>
      <c r="AU216" s="17" t="s">
        <v>90</v>
      </c>
    </row>
    <row r="217" spans="1:65" s="2" customFormat="1" ht="24.2" customHeight="1">
      <c r="A217" s="34"/>
      <c r="B217" s="35"/>
      <c r="C217" s="181" t="s">
        <v>396</v>
      </c>
      <c r="D217" s="181" t="s">
        <v>131</v>
      </c>
      <c r="E217" s="182" t="s">
        <v>397</v>
      </c>
      <c r="F217" s="183" t="s">
        <v>398</v>
      </c>
      <c r="G217" s="184" t="s">
        <v>156</v>
      </c>
      <c r="H217" s="185">
        <v>228.75</v>
      </c>
      <c r="I217" s="186"/>
      <c r="J217" s="187">
        <f>ROUND(I217*H217,2)</f>
        <v>0</v>
      </c>
      <c r="K217" s="183" t="s">
        <v>135</v>
      </c>
      <c r="L217" s="39"/>
      <c r="M217" s="188" t="s">
        <v>1</v>
      </c>
      <c r="N217" s="189" t="s">
        <v>45</v>
      </c>
      <c r="O217" s="71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0">
        <f>S217*H217</f>
        <v>0</v>
      </c>
      <c r="U217" s="191" t="s">
        <v>1</v>
      </c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192" t="s">
        <v>136</v>
      </c>
      <c r="AT217" s="192" t="s">
        <v>131</v>
      </c>
      <c r="AU217" s="192" t="s">
        <v>90</v>
      </c>
      <c r="AY217" s="17" t="s">
        <v>129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17" t="s">
        <v>88</v>
      </c>
      <c r="BK217" s="193">
        <f>ROUND(I217*H217,2)</f>
        <v>0</v>
      </c>
      <c r="BL217" s="17" t="s">
        <v>136</v>
      </c>
      <c r="BM217" s="192" t="s">
        <v>399</v>
      </c>
    </row>
    <row r="218" spans="1:65" s="14" customFormat="1" ht="11.25">
      <c r="B218" s="205"/>
      <c r="C218" s="206"/>
      <c r="D218" s="196" t="s">
        <v>147</v>
      </c>
      <c r="E218" s="207" t="s">
        <v>1</v>
      </c>
      <c r="F218" s="208" t="s">
        <v>400</v>
      </c>
      <c r="G218" s="206"/>
      <c r="H218" s="209">
        <v>228.75</v>
      </c>
      <c r="I218" s="210"/>
      <c r="J218" s="206"/>
      <c r="K218" s="206"/>
      <c r="L218" s="211"/>
      <c r="M218" s="212"/>
      <c r="N218" s="213"/>
      <c r="O218" s="213"/>
      <c r="P218" s="213"/>
      <c r="Q218" s="213"/>
      <c r="R218" s="213"/>
      <c r="S218" s="213"/>
      <c r="T218" s="213"/>
      <c r="U218" s="214"/>
      <c r="AT218" s="215" t="s">
        <v>147</v>
      </c>
      <c r="AU218" s="215" t="s">
        <v>90</v>
      </c>
      <c r="AV218" s="14" t="s">
        <v>90</v>
      </c>
      <c r="AW218" s="14" t="s">
        <v>36</v>
      </c>
      <c r="AX218" s="14" t="s">
        <v>88</v>
      </c>
      <c r="AY218" s="215" t="s">
        <v>129</v>
      </c>
    </row>
    <row r="219" spans="1:65" s="2" customFormat="1" ht="24.2" customHeight="1">
      <c r="A219" s="34"/>
      <c r="B219" s="35"/>
      <c r="C219" s="181" t="s">
        <v>401</v>
      </c>
      <c r="D219" s="181" t="s">
        <v>131</v>
      </c>
      <c r="E219" s="182" t="s">
        <v>402</v>
      </c>
      <c r="F219" s="183" t="s">
        <v>403</v>
      </c>
      <c r="G219" s="184" t="s">
        <v>156</v>
      </c>
      <c r="H219" s="185">
        <v>228.75</v>
      </c>
      <c r="I219" s="186"/>
      <c r="J219" s="187">
        <f>ROUND(I219*H219,2)</f>
        <v>0</v>
      </c>
      <c r="K219" s="183" t="s">
        <v>1</v>
      </c>
      <c r="L219" s="39"/>
      <c r="M219" s="188" t="s">
        <v>1</v>
      </c>
      <c r="N219" s="189" t="s">
        <v>45</v>
      </c>
      <c r="O219" s="71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0">
        <f>S219*H219</f>
        <v>0</v>
      </c>
      <c r="U219" s="191" t="s">
        <v>1</v>
      </c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92" t="s">
        <v>136</v>
      </c>
      <c r="AT219" s="192" t="s">
        <v>131</v>
      </c>
      <c r="AU219" s="192" t="s">
        <v>90</v>
      </c>
      <c r="AY219" s="17" t="s">
        <v>129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17" t="s">
        <v>88</v>
      </c>
      <c r="BK219" s="193">
        <f>ROUND(I219*H219,2)</f>
        <v>0</v>
      </c>
      <c r="BL219" s="17" t="s">
        <v>136</v>
      </c>
      <c r="BM219" s="192" t="s">
        <v>404</v>
      </c>
    </row>
    <row r="220" spans="1:65" s="2" customFormat="1" ht="24.2" customHeight="1">
      <c r="A220" s="34"/>
      <c r="B220" s="35"/>
      <c r="C220" s="181" t="s">
        <v>405</v>
      </c>
      <c r="D220" s="181" t="s">
        <v>131</v>
      </c>
      <c r="E220" s="182" t="s">
        <v>406</v>
      </c>
      <c r="F220" s="183" t="s">
        <v>407</v>
      </c>
      <c r="G220" s="184" t="s">
        <v>215</v>
      </c>
      <c r="H220" s="185">
        <v>3</v>
      </c>
      <c r="I220" s="186"/>
      <c r="J220" s="187">
        <f>ROUND(I220*H220,2)</f>
        <v>0</v>
      </c>
      <c r="K220" s="183" t="s">
        <v>1</v>
      </c>
      <c r="L220" s="39"/>
      <c r="M220" s="188" t="s">
        <v>1</v>
      </c>
      <c r="N220" s="189" t="s">
        <v>45</v>
      </c>
      <c r="O220" s="71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0">
        <f>S220*H220</f>
        <v>0</v>
      </c>
      <c r="U220" s="191" t="s">
        <v>1</v>
      </c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92" t="s">
        <v>136</v>
      </c>
      <c r="AT220" s="192" t="s">
        <v>131</v>
      </c>
      <c r="AU220" s="192" t="s">
        <v>90</v>
      </c>
      <c r="AY220" s="17" t="s">
        <v>129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17" t="s">
        <v>88</v>
      </c>
      <c r="BK220" s="193">
        <f>ROUND(I220*H220,2)</f>
        <v>0</v>
      </c>
      <c r="BL220" s="17" t="s">
        <v>136</v>
      </c>
      <c r="BM220" s="192" t="s">
        <v>408</v>
      </c>
    </row>
    <row r="221" spans="1:65" s="2" customFormat="1" ht="21.75" customHeight="1">
      <c r="A221" s="34"/>
      <c r="B221" s="35"/>
      <c r="C221" s="181" t="s">
        <v>409</v>
      </c>
      <c r="D221" s="181" t="s">
        <v>131</v>
      </c>
      <c r="E221" s="182" t="s">
        <v>410</v>
      </c>
      <c r="F221" s="183" t="s">
        <v>411</v>
      </c>
      <c r="G221" s="184" t="s">
        <v>215</v>
      </c>
      <c r="H221" s="185">
        <v>1</v>
      </c>
      <c r="I221" s="186"/>
      <c r="J221" s="187">
        <f>ROUND(I221*H221,2)</f>
        <v>0</v>
      </c>
      <c r="K221" s="183" t="s">
        <v>1</v>
      </c>
      <c r="L221" s="39"/>
      <c r="M221" s="188" t="s">
        <v>1</v>
      </c>
      <c r="N221" s="189" t="s">
        <v>45</v>
      </c>
      <c r="O221" s="71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0">
        <f>S221*H221</f>
        <v>0</v>
      </c>
      <c r="U221" s="191" t="s">
        <v>1</v>
      </c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92" t="s">
        <v>136</v>
      </c>
      <c r="AT221" s="192" t="s">
        <v>131</v>
      </c>
      <c r="AU221" s="192" t="s">
        <v>90</v>
      </c>
      <c r="AY221" s="17" t="s">
        <v>129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7" t="s">
        <v>88</v>
      </c>
      <c r="BK221" s="193">
        <f>ROUND(I221*H221,2)</f>
        <v>0</v>
      </c>
      <c r="BL221" s="17" t="s">
        <v>136</v>
      </c>
      <c r="BM221" s="192" t="s">
        <v>412</v>
      </c>
    </row>
    <row r="222" spans="1:65" s="2" customFormat="1" ht="16.5" customHeight="1">
      <c r="A222" s="34"/>
      <c r="B222" s="35"/>
      <c r="C222" s="181" t="s">
        <v>413</v>
      </c>
      <c r="D222" s="181" t="s">
        <v>131</v>
      </c>
      <c r="E222" s="182" t="s">
        <v>414</v>
      </c>
      <c r="F222" s="183" t="s">
        <v>415</v>
      </c>
      <c r="G222" s="184" t="s">
        <v>416</v>
      </c>
      <c r="H222" s="185">
        <v>263.06299999999999</v>
      </c>
      <c r="I222" s="186"/>
      <c r="J222" s="187">
        <f>ROUND(I222*H222,2)</f>
        <v>0</v>
      </c>
      <c r="K222" s="183" t="s">
        <v>1</v>
      </c>
      <c r="L222" s="39"/>
      <c r="M222" s="188" t="s">
        <v>1</v>
      </c>
      <c r="N222" s="189" t="s">
        <v>45</v>
      </c>
      <c r="O222" s="71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0">
        <f>S222*H222</f>
        <v>0</v>
      </c>
      <c r="U222" s="191" t="s">
        <v>1</v>
      </c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92" t="s">
        <v>136</v>
      </c>
      <c r="AT222" s="192" t="s">
        <v>131</v>
      </c>
      <c r="AU222" s="192" t="s">
        <v>90</v>
      </c>
      <c r="AY222" s="17" t="s">
        <v>129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17" t="s">
        <v>88</v>
      </c>
      <c r="BK222" s="193">
        <f>ROUND(I222*H222,2)</f>
        <v>0</v>
      </c>
      <c r="BL222" s="17" t="s">
        <v>136</v>
      </c>
      <c r="BM222" s="192" t="s">
        <v>417</v>
      </c>
    </row>
    <row r="223" spans="1:65" s="13" customFormat="1" ht="11.25">
      <c r="B223" s="194"/>
      <c r="C223" s="195"/>
      <c r="D223" s="196" t="s">
        <v>147</v>
      </c>
      <c r="E223" s="197" t="s">
        <v>1</v>
      </c>
      <c r="F223" s="198" t="s">
        <v>418</v>
      </c>
      <c r="G223" s="195"/>
      <c r="H223" s="197" t="s">
        <v>1</v>
      </c>
      <c r="I223" s="199"/>
      <c r="J223" s="195"/>
      <c r="K223" s="195"/>
      <c r="L223" s="200"/>
      <c r="M223" s="201"/>
      <c r="N223" s="202"/>
      <c r="O223" s="202"/>
      <c r="P223" s="202"/>
      <c r="Q223" s="202"/>
      <c r="R223" s="202"/>
      <c r="S223" s="202"/>
      <c r="T223" s="202"/>
      <c r="U223" s="203"/>
      <c r="AT223" s="204" t="s">
        <v>147</v>
      </c>
      <c r="AU223" s="204" t="s">
        <v>90</v>
      </c>
      <c r="AV223" s="13" t="s">
        <v>88</v>
      </c>
      <c r="AW223" s="13" t="s">
        <v>36</v>
      </c>
      <c r="AX223" s="13" t="s">
        <v>80</v>
      </c>
      <c r="AY223" s="204" t="s">
        <v>129</v>
      </c>
    </row>
    <row r="224" spans="1:65" s="14" customFormat="1" ht="11.25">
      <c r="B224" s="205"/>
      <c r="C224" s="206"/>
      <c r="D224" s="196" t="s">
        <v>147</v>
      </c>
      <c r="E224" s="207" t="s">
        <v>1</v>
      </c>
      <c r="F224" s="208" t="s">
        <v>419</v>
      </c>
      <c r="G224" s="206"/>
      <c r="H224" s="209">
        <v>263.06299999999999</v>
      </c>
      <c r="I224" s="210"/>
      <c r="J224" s="206"/>
      <c r="K224" s="206"/>
      <c r="L224" s="211"/>
      <c r="M224" s="212"/>
      <c r="N224" s="213"/>
      <c r="O224" s="213"/>
      <c r="P224" s="213"/>
      <c r="Q224" s="213"/>
      <c r="R224" s="213"/>
      <c r="S224" s="213"/>
      <c r="T224" s="213"/>
      <c r="U224" s="214"/>
      <c r="AT224" s="215" t="s">
        <v>147</v>
      </c>
      <c r="AU224" s="215" t="s">
        <v>90</v>
      </c>
      <c r="AV224" s="14" t="s">
        <v>90</v>
      </c>
      <c r="AW224" s="14" t="s">
        <v>36</v>
      </c>
      <c r="AX224" s="14" t="s">
        <v>88</v>
      </c>
      <c r="AY224" s="215" t="s">
        <v>129</v>
      </c>
    </row>
    <row r="225" spans="1:65" s="2" customFormat="1" ht="24.2" customHeight="1">
      <c r="A225" s="34"/>
      <c r="B225" s="35"/>
      <c r="C225" s="181" t="s">
        <v>420</v>
      </c>
      <c r="D225" s="181" t="s">
        <v>131</v>
      </c>
      <c r="E225" s="182" t="s">
        <v>421</v>
      </c>
      <c r="F225" s="183" t="s">
        <v>422</v>
      </c>
      <c r="G225" s="184" t="s">
        <v>186</v>
      </c>
      <c r="H225" s="185">
        <v>10</v>
      </c>
      <c r="I225" s="186"/>
      <c r="J225" s="187">
        <f>ROUND(I225*H225,2)</f>
        <v>0</v>
      </c>
      <c r="K225" s="183" t="s">
        <v>135</v>
      </c>
      <c r="L225" s="39"/>
      <c r="M225" s="188" t="s">
        <v>1</v>
      </c>
      <c r="N225" s="189" t="s">
        <v>45</v>
      </c>
      <c r="O225" s="71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0">
        <f>S225*H225</f>
        <v>0</v>
      </c>
      <c r="U225" s="191" t="s">
        <v>1</v>
      </c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92" t="s">
        <v>207</v>
      </c>
      <c r="AT225" s="192" t="s">
        <v>131</v>
      </c>
      <c r="AU225" s="192" t="s">
        <v>90</v>
      </c>
      <c r="AY225" s="17" t="s">
        <v>129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7" t="s">
        <v>88</v>
      </c>
      <c r="BK225" s="193">
        <f>ROUND(I225*H225,2)</f>
        <v>0</v>
      </c>
      <c r="BL225" s="17" t="s">
        <v>207</v>
      </c>
      <c r="BM225" s="192" t="s">
        <v>423</v>
      </c>
    </row>
    <row r="226" spans="1:65" s="12" customFormat="1" ht="25.9" customHeight="1">
      <c r="B226" s="165"/>
      <c r="C226" s="166"/>
      <c r="D226" s="167" t="s">
        <v>79</v>
      </c>
      <c r="E226" s="168" t="s">
        <v>424</v>
      </c>
      <c r="F226" s="168" t="s">
        <v>425</v>
      </c>
      <c r="G226" s="166"/>
      <c r="H226" s="166"/>
      <c r="I226" s="169"/>
      <c r="J226" s="170">
        <f>BK226</f>
        <v>0</v>
      </c>
      <c r="K226" s="166"/>
      <c r="L226" s="171"/>
      <c r="M226" s="172"/>
      <c r="N226" s="173"/>
      <c r="O226" s="173"/>
      <c r="P226" s="174">
        <f>P227+P230+P232+P234</f>
        <v>0</v>
      </c>
      <c r="Q226" s="173"/>
      <c r="R226" s="174">
        <f>R227+R230+R232+R234</f>
        <v>0</v>
      </c>
      <c r="S226" s="173"/>
      <c r="T226" s="174">
        <f>T227+T230+T232+T234</f>
        <v>0</v>
      </c>
      <c r="U226" s="175"/>
      <c r="AR226" s="176" t="s">
        <v>153</v>
      </c>
      <c r="AT226" s="177" t="s">
        <v>79</v>
      </c>
      <c r="AU226" s="177" t="s">
        <v>80</v>
      </c>
      <c r="AY226" s="176" t="s">
        <v>129</v>
      </c>
      <c r="BK226" s="178">
        <f>BK227+BK230+BK232+BK234</f>
        <v>0</v>
      </c>
    </row>
    <row r="227" spans="1:65" s="12" customFormat="1" ht="22.9" customHeight="1">
      <c r="B227" s="165"/>
      <c r="C227" s="166"/>
      <c r="D227" s="167" t="s">
        <v>79</v>
      </c>
      <c r="E227" s="179" t="s">
        <v>426</v>
      </c>
      <c r="F227" s="179" t="s">
        <v>427</v>
      </c>
      <c r="G227" s="166"/>
      <c r="H227" s="166"/>
      <c r="I227" s="169"/>
      <c r="J227" s="180">
        <f>BK227</f>
        <v>0</v>
      </c>
      <c r="K227" s="166"/>
      <c r="L227" s="171"/>
      <c r="M227" s="172"/>
      <c r="N227" s="173"/>
      <c r="O227" s="173"/>
      <c r="P227" s="174">
        <f>SUM(P228:P229)</f>
        <v>0</v>
      </c>
      <c r="Q227" s="173"/>
      <c r="R227" s="174">
        <f>SUM(R228:R229)</f>
        <v>0</v>
      </c>
      <c r="S227" s="173"/>
      <c r="T227" s="174">
        <f>SUM(T228:T229)</f>
        <v>0</v>
      </c>
      <c r="U227" s="175"/>
      <c r="AR227" s="176" t="s">
        <v>153</v>
      </c>
      <c r="AT227" s="177" t="s">
        <v>79</v>
      </c>
      <c r="AU227" s="177" t="s">
        <v>88</v>
      </c>
      <c r="AY227" s="176" t="s">
        <v>129</v>
      </c>
      <c r="BK227" s="178">
        <f>SUM(BK228:BK229)</f>
        <v>0</v>
      </c>
    </row>
    <row r="228" spans="1:65" s="2" customFormat="1" ht="16.5" customHeight="1">
      <c r="A228" s="34"/>
      <c r="B228" s="35"/>
      <c r="C228" s="181" t="s">
        <v>428</v>
      </c>
      <c r="D228" s="181" t="s">
        <v>131</v>
      </c>
      <c r="E228" s="182" t="s">
        <v>429</v>
      </c>
      <c r="F228" s="183" t="s">
        <v>430</v>
      </c>
      <c r="G228" s="184" t="s">
        <v>215</v>
      </c>
      <c r="H228" s="185">
        <v>1</v>
      </c>
      <c r="I228" s="186"/>
      <c r="J228" s="187">
        <f>ROUND(I228*H228,2)</f>
        <v>0</v>
      </c>
      <c r="K228" s="183" t="s">
        <v>141</v>
      </c>
      <c r="L228" s="39"/>
      <c r="M228" s="188" t="s">
        <v>1</v>
      </c>
      <c r="N228" s="189" t="s">
        <v>45</v>
      </c>
      <c r="O228" s="71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0">
        <f>S228*H228</f>
        <v>0</v>
      </c>
      <c r="U228" s="191" t="s">
        <v>1</v>
      </c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92" t="s">
        <v>431</v>
      </c>
      <c r="AT228" s="192" t="s">
        <v>131</v>
      </c>
      <c r="AU228" s="192" t="s">
        <v>90</v>
      </c>
      <c r="AY228" s="17" t="s">
        <v>129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17" t="s">
        <v>88</v>
      </c>
      <c r="BK228" s="193">
        <f>ROUND(I228*H228,2)</f>
        <v>0</v>
      </c>
      <c r="BL228" s="17" t="s">
        <v>431</v>
      </c>
      <c r="BM228" s="192" t="s">
        <v>432</v>
      </c>
    </row>
    <row r="229" spans="1:65" s="2" customFormat="1" ht="16.5" customHeight="1">
      <c r="A229" s="34"/>
      <c r="B229" s="35"/>
      <c r="C229" s="181" t="s">
        <v>433</v>
      </c>
      <c r="D229" s="181" t="s">
        <v>131</v>
      </c>
      <c r="E229" s="182" t="s">
        <v>434</v>
      </c>
      <c r="F229" s="183" t="s">
        <v>435</v>
      </c>
      <c r="G229" s="184" t="s">
        <v>215</v>
      </c>
      <c r="H229" s="185">
        <v>1</v>
      </c>
      <c r="I229" s="186"/>
      <c r="J229" s="187">
        <f>ROUND(I229*H229,2)</f>
        <v>0</v>
      </c>
      <c r="K229" s="183" t="s">
        <v>141</v>
      </c>
      <c r="L229" s="39"/>
      <c r="M229" s="188" t="s">
        <v>1</v>
      </c>
      <c r="N229" s="189" t="s">
        <v>45</v>
      </c>
      <c r="O229" s="71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0">
        <f>S229*H229</f>
        <v>0</v>
      </c>
      <c r="U229" s="191" t="s">
        <v>1</v>
      </c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92" t="s">
        <v>431</v>
      </c>
      <c r="AT229" s="192" t="s">
        <v>131</v>
      </c>
      <c r="AU229" s="192" t="s">
        <v>90</v>
      </c>
      <c r="AY229" s="17" t="s">
        <v>129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7" t="s">
        <v>88</v>
      </c>
      <c r="BK229" s="193">
        <f>ROUND(I229*H229,2)</f>
        <v>0</v>
      </c>
      <c r="BL229" s="17" t="s">
        <v>431</v>
      </c>
      <c r="BM229" s="192" t="s">
        <v>436</v>
      </c>
    </row>
    <row r="230" spans="1:65" s="12" customFormat="1" ht="22.9" customHeight="1">
      <c r="B230" s="165"/>
      <c r="C230" s="166"/>
      <c r="D230" s="167" t="s">
        <v>79</v>
      </c>
      <c r="E230" s="179" t="s">
        <v>437</v>
      </c>
      <c r="F230" s="179" t="s">
        <v>438</v>
      </c>
      <c r="G230" s="166"/>
      <c r="H230" s="166"/>
      <c r="I230" s="169"/>
      <c r="J230" s="180">
        <f>BK230</f>
        <v>0</v>
      </c>
      <c r="K230" s="166"/>
      <c r="L230" s="171"/>
      <c r="M230" s="172"/>
      <c r="N230" s="173"/>
      <c r="O230" s="173"/>
      <c r="P230" s="174">
        <f>P231</f>
        <v>0</v>
      </c>
      <c r="Q230" s="173"/>
      <c r="R230" s="174">
        <f>R231</f>
        <v>0</v>
      </c>
      <c r="S230" s="173"/>
      <c r="T230" s="174">
        <f>T231</f>
        <v>0</v>
      </c>
      <c r="U230" s="175"/>
      <c r="AR230" s="176" t="s">
        <v>153</v>
      </c>
      <c r="AT230" s="177" t="s">
        <v>79</v>
      </c>
      <c r="AU230" s="177" t="s">
        <v>88</v>
      </c>
      <c r="AY230" s="176" t="s">
        <v>129</v>
      </c>
      <c r="BK230" s="178">
        <f>BK231</f>
        <v>0</v>
      </c>
    </row>
    <row r="231" spans="1:65" s="2" customFormat="1" ht="16.5" customHeight="1">
      <c r="A231" s="34"/>
      <c r="B231" s="35"/>
      <c r="C231" s="181" t="s">
        <v>439</v>
      </c>
      <c r="D231" s="181" t="s">
        <v>131</v>
      </c>
      <c r="E231" s="182" t="s">
        <v>440</v>
      </c>
      <c r="F231" s="183" t="s">
        <v>438</v>
      </c>
      <c r="G231" s="184" t="s">
        <v>215</v>
      </c>
      <c r="H231" s="185">
        <v>1</v>
      </c>
      <c r="I231" s="186"/>
      <c r="J231" s="187">
        <f>ROUND(I231*H231,2)</f>
        <v>0</v>
      </c>
      <c r="K231" s="183" t="s">
        <v>141</v>
      </c>
      <c r="L231" s="39"/>
      <c r="M231" s="188" t="s">
        <v>1</v>
      </c>
      <c r="N231" s="189" t="s">
        <v>45</v>
      </c>
      <c r="O231" s="71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0">
        <f>S231*H231</f>
        <v>0</v>
      </c>
      <c r="U231" s="191" t="s">
        <v>1</v>
      </c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92" t="s">
        <v>431</v>
      </c>
      <c r="AT231" s="192" t="s">
        <v>131</v>
      </c>
      <c r="AU231" s="192" t="s">
        <v>90</v>
      </c>
      <c r="AY231" s="17" t="s">
        <v>129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17" t="s">
        <v>88</v>
      </c>
      <c r="BK231" s="193">
        <f>ROUND(I231*H231,2)</f>
        <v>0</v>
      </c>
      <c r="BL231" s="17" t="s">
        <v>431</v>
      </c>
      <c r="BM231" s="192" t="s">
        <v>441</v>
      </c>
    </row>
    <row r="232" spans="1:65" s="12" customFormat="1" ht="22.9" customHeight="1">
      <c r="B232" s="165"/>
      <c r="C232" s="166"/>
      <c r="D232" s="167" t="s">
        <v>79</v>
      </c>
      <c r="E232" s="179" t="s">
        <v>442</v>
      </c>
      <c r="F232" s="179" t="s">
        <v>443</v>
      </c>
      <c r="G232" s="166"/>
      <c r="H232" s="166"/>
      <c r="I232" s="169"/>
      <c r="J232" s="180">
        <f>BK232</f>
        <v>0</v>
      </c>
      <c r="K232" s="166"/>
      <c r="L232" s="171"/>
      <c r="M232" s="172"/>
      <c r="N232" s="173"/>
      <c r="O232" s="173"/>
      <c r="P232" s="174">
        <f>P233</f>
        <v>0</v>
      </c>
      <c r="Q232" s="173"/>
      <c r="R232" s="174">
        <f>R233</f>
        <v>0</v>
      </c>
      <c r="S232" s="173"/>
      <c r="T232" s="174">
        <f>T233</f>
        <v>0</v>
      </c>
      <c r="U232" s="175"/>
      <c r="AR232" s="176" t="s">
        <v>153</v>
      </c>
      <c r="AT232" s="177" t="s">
        <v>79</v>
      </c>
      <c r="AU232" s="177" t="s">
        <v>88</v>
      </c>
      <c r="AY232" s="176" t="s">
        <v>129</v>
      </c>
      <c r="BK232" s="178">
        <f>BK233</f>
        <v>0</v>
      </c>
    </row>
    <row r="233" spans="1:65" s="2" customFormat="1" ht="16.5" customHeight="1">
      <c r="A233" s="34"/>
      <c r="B233" s="35"/>
      <c r="C233" s="181" t="s">
        <v>444</v>
      </c>
      <c r="D233" s="181" t="s">
        <v>131</v>
      </c>
      <c r="E233" s="182" t="s">
        <v>445</v>
      </c>
      <c r="F233" s="183" t="s">
        <v>446</v>
      </c>
      <c r="G233" s="184" t="s">
        <v>215</v>
      </c>
      <c r="H233" s="185">
        <v>1</v>
      </c>
      <c r="I233" s="186"/>
      <c r="J233" s="187">
        <f>ROUND(I233*H233,2)</f>
        <v>0</v>
      </c>
      <c r="K233" s="183" t="s">
        <v>141</v>
      </c>
      <c r="L233" s="39"/>
      <c r="M233" s="188" t="s">
        <v>1</v>
      </c>
      <c r="N233" s="189" t="s">
        <v>45</v>
      </c>
      <c r="O233" s="71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0">
        <f>S233*H233</f>
        <v>0</v>
      </c>
      <c r="U233" s="191" t="s">
        <v>1</v>
      </c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92" t="s">
        <v>431</v>
      </c>
      <c r="AT233" s="192" t="s">
        <v>131</v>
      </c>
      <c r="AU233" s="192" t="s">
        <v>90</v>
      </c>
      <c r="AY233" s="17" t="s">
        <v>129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17" t="s">
        <v>88</v>
      </c>
      <c r="BK233" s="193">
        <f>ROUND(I233*H233,2)</f>
        <v>0</v>
      </c>
      <c r="BL233" s="17" t="s">
        <v>431</v>
      </c>
      <c r="BM233" s="192" t="s">
        <v>447</v>
      </c>
    </row>
    <row r="234" spans="1:65" s="12" customFormat="1" ht="22.9" customHeight="1">
      <c r="B234" s="165"/>
      <c r="C234" s="166"/>
      <c r="D234" s="167" t="s">
        <v>79</v>
      </c>
      <c r="E234" s="179" t="s">
        <v>448</v>
      </c>
      <c r="F234" s="179" t="s">
        <v>449</v>
      </c>
      <c r="G234" s="166"/>
      <c r="H234" s="166"/>
      <c r="I234" s="169"/>
      <c r="J234" s="180">
        <f>BK234</f>
        <v>0</v>
      </c>
      <c r="K234" s="166"/>
      <c r="L234" s="171"/>
      <c r="M234" s="172"/>
      <c r="N234" s="173"/>
      <c r="O234" s="173"/>
      <c r="P234" s="174">
        <f>SUM(P235:P250)</f>
        <v>0</v>
      </c>
      <c r="Q234" s="173"/>
      <c r="R234" s="174">
        <f>SUM(R235:R250)</f>
        <v>0</v>
      </c>
      <c r="S234" s="173"/>
      <c r="T234" s="174">
        <f>SUM(T235:T250)</f>
        <v>0</v>
      </c>
      <c r="U234" s="175"/>
      <c r="AR234" s="176" t="s">
        <v>153</v>
      </c>
      <c r="AT234" s="177" t="s">
        <v>79</v>
      </c>
      <c r="AU234" s="177" t="s">
        <v>88</v>
      </c>
      <c r="AY234" s="176" t="s">
        <v>129</v>
      </c>
      <c r="BK234" s="178">
        <f>SUM(BK235:BK250)</f>
        <v>0</v>
      </c>
    </row>
    <row r="235" spans="1:65" s="2" customFormat="1" ht="16.5" customHeight="1">
      <c r="A235" s="34"/>
      <c r="B235" s="35"/>
      <c r="C235" s="181" t="s">
        <v>450</v>
      </c>
      <c r="D235" s="181" t="s">
        <v>131</v>
      </c>
      <c r="E235" s="182" t="s">
        <v>451</v>
      </c>
      <c r="F235" s="183" t="s">
        <v>452</v>
      </c>
      <c r="G235" s="184" t="s">
        <v>453</v>
      </c>
      <c r="H235" s="185">
        <v>2</v>
      </c>
      <c r="I235" s="186"/>
      <c r="J235" s="187">
        <f>ROUND(I235*H235,2)</f>
        <v>0</v>
      </c>
      <c r="K235" s="183" t="s">
        <v>135</v>
      </c>
      <c r="L235" s="39"/>
      <c r="M235" s="188" t="s">
        <v>1</v>
      </c>
      <c r="N235" s="189" t="s">
        <v>45</v>
      </c>
      <c r="O235" s="71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0">
        <f>S235*H235</f>
        <v>0</v>
      </c>
      <c r="U235" s="191" t="s">
        <v>1</v>
      </c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92" t="s">
        <v>431</v>
      </c>
      <c r="AT235" s="192" t="s">
        <v>131</v>
      </c>
      <c r="AU235" s="192" t="s">
        <v>90</v>
      </c>
      <c r="AY235" s="17" t="s">
        <v>129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17" t="s">
        <v>88</v>
      </c>
      <c r="BK235" s="193">
        <f>ROUND(I235*H235,2)</f>
        <v>0</v>
      </c>
      <c r="BL235" s="17" t="s">
        <v>431</v>
      </c>
      <c r="BM235" s="192" t="s">
        <v>454</v>
      </c>
    </row>
    <row r="236" spans="1:65" s="13" customFormat="1" ht="11.25">
      <c r="B236" s="194"/>
      <c r="C236" s="195"/>
      <c r="D236" s="196" t="s">
        <v>147</v>
      </c>
      <c r="E236" s="197" t="s">
        <v>1</v>
      </c>
      <c r="F236" s="198" t="s">
        <v>455</v>
      </c>
      <c r="G236" s="195"/>
      <c r="H236" s="197" t="s">
        <v>1</v>
      </c>
      <c r="I236" s="199"/>
      <c r="J236" s="195"/>
      <c r="K236" s="195"/>
      <c r="L236" s="200"/>
      <c r="M236" s="201"/>
      <c r="N236" s="202"/>
      <c r="O236" s="202"/>
      <c r="P236" s="202"/>
      <c r="Q236" s="202"/>
      <c r="R236" s="202"/>
      <c r="S236" s="202"/>
      <c r="T236" s="202"/>
      <c r="U236" s="203"/>
      <c r="AT236" s="204" t="s">
        <v>147</v>
      </c>
      <c r="AU236" s="204" t="s">
        <v>90</v>
      </c>
      <c r="AV236" s="13" t="s">
        <v>88</v>
      </c>
      <c r="AW236" s="13" t="s">
        <v>36</v>
      </c>
      <c r="AX236" s="13" t="s">
        <v>80</v>
      </c>
      <c r="AY236" s="204" t="s">
        <v>129</v>
      </c>
    </row>
    <row r="237" spans="1:65" s="14" customFormat="1" ht="11.25">
      <c r="B237" s="205"/>
      <c r="C237" s="206"/>
      <c r="D237" s="196" t="s">
        <v>147</v>
      </c>
      <c r="E237" s="207" t="s">
        <v>1</v>
      </c>
      <c r="F237" s="208" t="s">
        <v>90</v>
      </c>
      <c r="G237" s="206"/>
      <c r="H237" s="209">
        <v>2</v>
      </c>
      <c r="I237" s="210"/>
      <c r="J237" s="206"/>
      <c r="K237" s="206"/>
      <c r="L237" s="211"/>
      <c r="M237" s="212"/>
      <c r="N237" s="213"/>
      <c r="O237" s="213"/>
      <c r="P237" s="213"/>
      <c r="Q237" s="213"/>
      <c r="R237" s="213"/>
      <c r="S237" s="213"/>
      <c r="T237" s="213"/>
      <c r="U237" s="214"/>
      <c r="AT237" s="215" t="s">
        <v>147</v>
      </c>
      <c r="AU237" s="215" t="s">
        <v>90</v>
      </c>
      <c r="AV237" s="14" t="s">
        <v>90</v>
      </c>
      <c r="AW237" s="14" t="s">
        <v>36</v>
      </c>
      <c r="AX237" s="14" t="s">
        <v>80</v>
      </c>
      <c r="AY237" s="215" t="s">
        <v>129</v>
      </c>
    </row>
    <row r="238" spans="1:65" s="15" customFormat="1" ht="11.25">
      <c r="B238" s="216"/>
      <c r="C238" s="217"/>
      <c r="D238" s="196" t="s">
        <v>147</v>
      </c>
      <c r="E238" s="218" t="s">
        <v>1</v>
      </c>
      <c r="F238" s="219" t="s">
        <v>160</v>
      </c>
      <c r="G238" s="217"/>
      <c r="H238" s="220">
        <v>2</v>
      </c>
      <c r="I238" s="221"/>
      <c r="J238" s="217"/>
      <c r="K238" s="217"/>
      <c r="L238" s="222"/>
      <c r="M238" s="223"/>
      <c r="N238" s="224"/>
      <c r="O238" s="224"/>
      <c r="P238" s="224"/>
      <c r="Q238" s="224"/>
      <c r="R238" s="224"/>
      <c r="S238" s="224"/>
      <c r="T238" s="224"/>
      <c r="U238" s="225"/>
      <c r="AT238" s="226" t="s">
        <v>147</v>
      </c>
      <c r="AU238" s="226" t="s">
        <v>90</v>
      </c>
      <c r="AV238" s="15" t="s">
        <v>136</v>
      </c>
      <c r="AW238" s="15" t="s">
        <v>36</v>
      </c>
      <c r="AX238" s="15" t="s">
        <v>88</v>
      </c>
      <c r="AY238" s="226" t="s">
        <v>129</v>
      </c>
    </row>
    <row r="239" spans="1:65" s="2" customFormat="1" ht="33" customHeight="1">
      <c r="A239" s="34"/>
      <c r="B239" s="35"/>
      <c r="C239" s="181" t="s">
        <v>456</v>
      </c>
      <c r="D239" s="181" t="s">
        <v>131</v>
      </c>
      <c r="E239" s="182" t="s">
        <v>457</v>
      </c>
      <c r="F239" s="183" t="s">
        <v>458</v>
      </c>
      <c r="G239" s="184" t="s">
        <v>453</v>
      </c>
      <c r="H239" s="185">
        <v>23.5</v>
      </c>
      <c r="I239" s="186"/>
      <c r="J239" s="187">
        <f>ROUND(I239*H239,2)</f>
        <v>0</v>
      </c>
      <c r="K239" s="183" t="s">
        <v>1</v>
      </c>
      <c r="L239" s="39"/>
      <c r="M239" s="188" t="s">
        <v>1</v>
      </c>
      <c r="N239" s="189" t="s">
        <v>45</v>
      </c>
      <c r="O239" s="71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0">
        <f>S239*H239</f>
        <v>0</v>
      </c>
      <c r="U239" s="191" t="s">
        <v>1</v>
      </c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92" t="s">
        <v>431</v>
      </c>
      <c r="AT239" s="192" t="s">
        <v>131</v>
      </c>
      <c r="AU239" s="192" t="s">
        <v>90</v>
      </c>
      <c r="AY239" s="17" t="s">
        <v>129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17" t="s">
        <v>88</v>
      </c>
      <c r="BK239" s="193">
        <f>ROUND(I239*H239,2)</f>
        <v>0</v>
      </c>
      <c r="BL239" s="17" t="s">
        <v>431</v>
      </c>
      <c r="BM239" s="192" t="s">
        <v>459</v>
      </c>
    </row>
    <row r="240" spans="1:65" s="13" customFormat="1" ht="11.25">
      <c r="B240" s="194"/>
      <c r="C240" s="195"/>
      <c r="D240" s="196" t="s">
        <v>147</v>
      </c>
      <c r="E240" s="197" t="s">
        <v>1</v>
      </c>
      <c r="F240" s="198" t="s">
        <v>460</v>
      </c>
      <c r="G240" s="195"/>
      <c r="H240" s="197" t="s">
        <v>1</v>
      </c>
      <c r="I240" s="199"/>
      <c r="J240" s="195"/>
      <c r="K240" s="195"/>
      <c r="L240" s="200"/>
      <c r="M240" s="201"/>
      <c r="N240" s="202"/>
      <c r="O240" s="202"/>
      <c r="P240" s="202"/>
      <c r="Q240" s="202"/>
      <c r="R240" s="202"/>
      <c r="S240" s="202"/>
      <c r="T240" s="202"/>
      <c r="U240" s="203"/>
      <c r="AT240" s="204" t="s">
        <v>147</v>
      </c>
      <c r="AU240" s="204" t="s">
        <v>90</v>
      </c>
      <c r="AV240" s="13" t="s">
        <v>88</v>
      </c>
      <c r="AW240" s="13" t="s">
        <v>36</v>
      </c>
      <c r="AX240" s="13" t="s">
        <v>80</v>
      </c>
      <c r="AY240" s="204" t="s">
        <v>129</v>
      </c>
    </row>
    <row r="241" spans="1:51" s="13" customFormat="1" ht="11.25">
      <c r="B241" s="194"/>
      <c r="C241" s="195"/>
      <c r="D241" s="196" t="s">
        <v>147</v>
      </c>
      <c r="E241" s="197" t="s">
        <v>1</v>
      </c>
      <c r="F241" s="198" t="s">
        <v>461</v>
      </c>
      <c r="G241" s="195"/>
      <c r="H241" s="197" t="s">
        <v>1</v>
      </c>
      <c r="I241" s="199"/>
      <c r="J241" s="195"/>
      <c r="K241" s="195"/>
      <c r="L241" s="200"/>
      <c r="M241" s="201"/>
      <c r="N241" s="202"/>
      <c r="O241" s="202"/>
      <c r="P241" s="202"/>
      <c r="Q241" s="202"/>
      <c r="R241" s="202"/>
      <c r="S241" s="202"/>
      <c r="T241" s="202"/>
      <c r="U241" s="203"/>
      <c r="AT241" s="204" t="s">
        <v>147</v>
      </c>
      <c r="AU241" s="204" t="s">
        <v>90</v>
      </c>
      <c r="AV241" s="13" t="s">
        <v>88</v>
      </c>
      <c r="AW241" s="13" t="s">
        <v>36</v>
      </c>
      <c r="AX241" s="13" t="s">
        <v>80</v>
      </c>
      <c r="AY241" s="204" t="s">
        <v>129</v>
      </c>
    </row>
    <row r="242" spans="1:51" s="14" customFormat="1" ht="11.25">
      <c r="B242" s="205"/>
      <c r="C242" s="206"/>
      <c r="D242" s="196" t="s">
        <v>147</v>
      </c>
      <c r="E242" s="207" t="s">
        <v>1</v>
      </c>
      <c r="F242" s="208" t="s">
        <v>88</v>
      </c>
      <c r="G242" s="206"/>
      <c r="H242" s="209">
        <v>1</v>
      </c>
      <c r="I242" s="210"/>
      <c r="J242" s="206"/>
      <c r="K242" s="206"/>
      <c r="L242" s="211"/>
      <c r="M242" s="212"/>
      <c r="N242" s="213"/>
      <c r="O242" s="213"/>
      <c r="P242" s="213"/>
      <c r="Q242" s="213"/>
      <c r="R242" s="213"/>
      <c r="S242" s="213"/>
      <c r="T242" s="213"/>
      <c r="U242" s="214"/>
      <c r="AT242" s="215" t="s">
        <v>147</v>
      </c>
      <c r="AU242" s="215" t="s">
        <v>90</v>
      </c>
      <c r="AV242" s="14" t="s">
        <v>90</v>
      </c>
      <c r="AW242" s="14" t="s">
        <v>36</v>
      </c>
      <c r="AX242" s="14" t="s">
        <v>80</v>
      </c>
      <c r="AY242" s="215" t="s">
        <v>129</v>
      </c>
    </row>
    <row r="243" spans="1:51" s="13" customFormat="1" ht="11.25">
      <c r="B243" s="194"/>
      <c r="C243" s="195"/>
      <c r="D243" s="196" t="s">
        <v>147</v>
      </c>
      <c r="E243" s="197" t="s">
        <v>1</v>
      </c>
      <c r="F243" s="198" t="s">
        <v>462</v>
      </c>
      <c r="G243" s="195"/>
      <c r="H243" s="197" t="s">
        <v>1</v>
      </c>
      <c r="I243" s="199"/>
      <c r="J243" s="195"/>
      <c r="K243" s="195"/>
      <c r="L243" s="200"/>
      <c r="M243" s="201"/>
      <c r="N243" s="202"/>
      <c r="O243" s="202"/>
      <c r="P243" s="202"/>
      <c r="Q243" s="202"/>
      <c r="R243" s="202"/>
      <c r="S243" s="202"/>
      <c r="T243" s="202"/>
      <c r="U243" s="203"/>
      <c r="AT243" s="204" t="s">
        <v>147</v>
      </c>
      <c r="AU243" s="204" t="s">
        <v>90</v>
      </c>
      <c r="AV243" s="13" t="s">
        <v>88</v>
      </c>
      <c r="AW243" s="13" t="s">
        <v>36</v>
      </c>
      <c r="AX243" s="13" t="s">
        <v>80</v>
      </c>
      <c r="AY243" s="204" t="s">
        <v>129</v>
      </c>
    </row>
    <row r="244" spans="1:51" s="13" customFormat="1" ht="11.25">
      <c r="B244" s="194"/>
      <c r="C244" s="195"/>
      <c r="D244" s="196" t="s">
        <v>147</v>
      </c>
      <c r="E244" s="197" t="s">
        <v>1</v>
      </c>
      <c r="F244" s="198" t="s">
        <v>463</v>
      </c>
      <c r="G244" s="195"/>
      <c r="H244" s="197" t="s">
        <v>1</v>
      </c>
      <c r="I244" s="199"/>
      <c r="J244" s="195"/>
      <c r="K244" s="195"/>
      <c r="L244" s="200"/>
      <c r="M244" s="201"/>
      <c r="N244" s="202"/>
      <c r="O244" s="202"/>
      <c r="P244" s="202"/>
      <c r="Q244" s="202"/>
      <c r="R244" s="202"/>
      <c r="S244" s="202"/>
      <c r="T244" s="202"/>
      <c r="U244" s="203"/>
      <c r="AT244" s="204" t="s">
        <v>147</v>
      </c>
      <c r="AU244" s="204" t="s">
        <v>90</v>
      </c>
      <c r="AV244" s="13" t="s">
        <v>88</v>
      </c>
      <c r="AW244" s="13" t="s">
        <v>36</v>
      </c>
      <c r="AX244" s="13" t="s">
        <v>80</v>
      </c>
      <c r="AY244" s="204" t="s">
        <v>129</v>
      </c>
    </row>
    <row r="245" spans="1:51" s="14" customFormat="1" ht="11.25">
      <c r="B245" s="205"/>
      <c r="C245" s="206"/>
      <c r="D245" s="196" t="s">
        <v>147</v>
      </c>
      <c r="E245" s="207" t="s">
        <v>1</v>
      </c>
      <c r="F245" s="208" t="s">
        <v>464</v>
      </c>
      <c r="G245" s="206"/>
      <c r="H245" s="209">
        <v>12.5</v>
      </c>
      <c r="I245" s="210"/>
      <c r="J245" s="206"/>
      <c r="K245" s="206"/>
      <c r="L245" s="211"/>
      <c r="M245" s="212"/>
      <c r="N245" s="213"/>
      <c r="O245" s="213"/>
      <c r="P245" s="213"/>
      <c r="Q245" s="213"/>
      <c r="R245" s="213"/>
      <c r="S245" s="213"/>
      <c r="T245" s="213"/>
      <c r="U245" s="214"/>
      <c r="AT245" s="215" t="s">
        <v>147</v>
      </c>
      <c r="AU245" s="215" t="s">
        <v>90</v>
      </c>
      <c r="AV245" s="14" t="s">
        <v>90</v>
      </c>
      <c r="AW245" s="14" t="s">
        <v>36</v>
      </c>
      <c r="AX245" s="14" t="s">
        <v>80</v>
      </c>
      <c r="AY245" s="215" t="s">
        <v>129</v>
      </c>
    </row>
    <row r="246" spans="1:51" s="13" customFormat="1" ht="33.75">
      <c r="B246" s="194"/>
      <c r="C246" s="195"/>
      <c r="D246" s="196" t="s">
        <v>147</v>
      </c>
      <c r="E246" s="197" t="s">
        <v>1</v>
      </c>
      <c r="F246" s="198" t="s">
        <v>465</v>
      </c>
      <c r="G246" s="195"/>
      <c r="H246" s="197" t="s">
        <v>1</v>
      </c>
      <c r="I246" s="199"/>
      <c r="J246" s="195"/>
      <c r="K246" s="195"/>
      <c r="L246" s="200"/>
      <c r="M246" s="201"/>
      <c r="N246" s="202"/>
      <c r="O246" s="202"/>
      <c r="P246" s="202"/>
      <c r="Q246" s="202"/>
      <c r="R246" s="202"/>
      <c r="S246" s="202"/>
      <c r="T246" s="202"/>
      <c r="U246" s="203"/>
      <c r="AT246" s="204" t="s">
        <v>147</v>
      </c>
      <c r="AU246" s="204" t="s">
        <v>90</v>
      </c>
      <c r="AV246" s="13" t="s">
        <v>88</v>
      </c>
      <c r="AW246" s="13" t="s">
        <v>36</v>
      </c>
      <c r="AX246" s="13" t="s">
        <v>80</v>
      </c>
      <c r="AY246" s="204" t="s">
        <v>129</v>
      </c>
    </row>
    <row r="247" spans="1:51" s="13" customFormat="1" ht="11.25">
      <c r="B247" s="194"/>
      <c r="C247" s="195"/>
      <c r="D247" s="196" t="s">
        <v>147</v>
      </c>
      <c r="E247" s="197" t="s">
        <v>1</v>
      </c>
      <c r="F247" s="198" t="s">
        <v>466</v>
      </c>
      <c r="G247" s="195"/>
      <c r="H247" s="197" t="s">
        <v>1</v>
      </c>
      <c r="I247" s="199"/>
      <c r="J247" s="195"/>
      <c r="K247" s="195"/>
      <c r="L247" s="200"/>
      <c r="M247" s="201"/>
      <c r="N247" s="202"/>
      <c r="O247" s="202"/>
      <c r="P247" s="202"/>
      <c r="Q247" s="202"/>
      <c r="R247" s="202"/>
      <c r="S247" s="202"/>
      <c r="T247" s="202"/>
      <c r="U247" s="203"/>
      <c r="AT247" s="204" t="s">
        <v>147</v>
      </c>
      <c r="AU247" s="204" t="s">
        <v>90</v>
      </c>
      <c r="AV247" s="13" t="s">
        <v>88</v>
      </c>
      <c r="AW247" s="13" t="s">
        <v>36</v>
      </c>
      <c r="AX247" s="13" t="s">
        <v>80</v>
      </c>
      <c r="AY247" s="204" t="s">
        <v>129</v>
      </c>
    </row>
    <row r="248" spans="1:51" s="13" customFormat="1" ht="11.25">
      <c r="B248" s="194"/>
      <c r="C248" s="195"/>
      <c r="D248" s="196" t="s">
        <v>147</v>
      </c>
      <c r="E248" s="197" t="s">
        <v>1</v>
      </c>
      <c r="F248" s="198" t="s">
        <v>467</v>
      </c>
      <c r="G248" s="195"/>
      <c r="H248" s="197" t="s">
        <v>1</v>
      </c>
      <c r="I248" s="199"/>
      <c r="J248" s="195"/>
      <c r="K248" s="195"/>
      <c r="L248" s="200"/>
      <c r="M248" s="201"/>
      <c r="N248" s="202"/>
      <c r="O248" s="202"/>
      <c r="P248" s="202"/>
      <c r="Q248" s="202"/>
      <c r="R248" s="202"/>
      <c r="S248" s="202"/>
      <c r="T248" s="202"/>
      <c r="U248" s="203"/>
      <c r="AT248" s="204" t="s">
        <v>147</v>
      </c>
      <c r="AU248" s="204" t="s">
        <v>90</v>
      </c>
      <c r="AV248" s="13" t="s">
        <v>88</v>
      </c>
      <c r="AW248" s="13" t="s">
        <v>36</v>
      </c>
      <c r="AX248" s="13" t="s">
        <v>80</v>
      </c>
      <c r="AY248" s="204" t="s">
        <v>129</v>
      </c>
    </row>
    <row r="249" spans="1:51" s="14" customFormat="1" ht="11.25">
      <c r="B249" s="205"/>
      <c r="C249" s="206"/>
      <c r="D249" s="196" t="s">
        <v>147</v>
      </c>
      <c r="E249" s="207" t="s">
        <v>1</v>
      </c>
      <c r="F249" s="208" t="s">
        <v>468</v>
      </c>
      <c r="G249" s="206"/>
      <c r="H249" s="209">
        <v>10</v>
      </c>
      <c r="I249" s="210"/>
      <c r="J249" s="206"/>
      <c r="K249" s="206"/>
      <c r="L249" s="211"/>
      <c r="M249" s="212"/>
      <c r="N249" s="213"/>
      <c r="O249" s="213"/>
      <c r="P249" s="213"/>
      <c r="Q249" s="213"/>
      <c r="R249" s="213"/>
      <c r="S249" s="213"/>
      <c r="T249" s="213"/>
      <c r="U249" s="214"/>
      <c r="AT249" s="215" t="s">
        <v>147</v>
      </c>
      <c r="AU249" s="215" t="s">
        <v>90</v>
      </c>
      <c r="AV249" s="14" t="s">
        <v>90</v>
      </c>
      <c r="AW249" s="14" t="s">
        <v>36</v>
      </c>
      <c r="AX249" s="14" t="s">
        <v>80</v>
      </c>
      <c r="AY249" s="215" t="s">
        <v>129</v>
      </c>
    </row>
    <row r="250" spans="1:51" s="15" customFormat="1" ht="11.25">
      <c r="B250" s="216"/>
      <c r="C250" s="217"/>
      <c r="D250" s="196" t="s">
        <v>147</v>
      </c>
      <c r="E250" s="218" t="s">
        <v>1</v>
      </c>
      <c r="F250" s="219" t="s">
        <v>160</v>
      </c>
      <c r="G250" s="217"/>
      <c r="H250" s="220">
        <v>23.5</v>
      </c>
      <c r="I250" s="221"/>
      <c r="J250" s="217"/>
      <c r="K250" s="217"/>
      <c r="L250" s="222"/>
      <c r="M250" s="241"/>
      <c r="N250" s="242"/>
      <c r="O250" s="242"/>
      <c r="P250" s="242"/>
      <c r="Q250" s="242"/>
      <c r="R250" s="242"/>
      <c r="S250" s="242"/>
      <c r="T250" s="242"/>
      <c r="U250" s="243"/>
      <c r="AT250" s="226" t="s">
        <v>147</v>
      </c>
      <c r="AU250" s="226" t="s">
        <v>90</v>
      </c>
      <c r="AV250" s="15" t="s">
        <v>136</v>
      </c>
      <c r="AW250" s="15" t="s">
        <v>36</v>
      </c>
      <c r="AX250" s="15" t="s">
        <v>88</v>
      </c>
      <c r="AY250" s="226" t="s">
        <v>129</v>
      </c>
    </row>
    <row r="251" spans="1:51" s="2" customFormat="1" ht="6.95" customHeight="1">
      <c r="A251" s="34"/>
      <c r="B251" s="54"/>
      <c r="C251" s="55"/>
      <c r="D251" s="55"/>
      <c r="E251" s="55"/>
      <c r="F251" s="55"/>
      <c r="G251" s="55"/>
      <c r="H251" s="55"/>
      <c r="I251" s="55"/>
      <c r="J251" s="55"/>
      <c r="K251" s="55"/>
      <c r="L251" s="39"/>
      <c r="M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</row>
  </sheetData>
  <sheetProtection algorithmName="SHA-512" hashValue="5MPkMs6X4FL4L1SKKXvz2OKgNe4kzi7Q1GFgC5bgbuwHRf4by2WSBkx+PW5Pf+PzMeR8qtDcmEk0DXkaBW9bkQ==" saltValue="GdbbtYASYO9ZUcUjD2vm3V0ZiYnSHN0Y3tUNYujgKCpcaqceskFia9rm1rzIwfTJusKGv0vK1277FIXBJKCNuQ==" spinCount="100000" sheet="1" objects="1" scenarios="1" formatColumns="0" formatRows="0" autoFilter="0"/>
  <autoFilter ref="C129:K250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4</vt:i4>
      </vt:variant>
    </vt:vector>
  </HeadingPairs>
  <TitlesOfParts>
    <vt:vector size="6" baseType="lpstr">
      <vt:lpstr>Rekapitulace stavby</vt:lpstr>
      <vt:lpstr>SO 01-1 - Stavební část II</vt:lpstr>
      <vt:lpstr>'Rekapitulace stavby'!Názvy_tisku</vt:lpstr>
      <vt:lpstr>'SO 01-1 - Stavební část II'!Názvy_tisku</vt:lpstr>
      <vt:lpstr>'Rekapitulace stavby'!Oblast_tisku</vt:lpstr>
      <vt:lpstr>'SO 01-1 - Stavební část II'!Oblast_tisku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TISK\Tisk</dc:creator>
  <cp:lastModifiedBy>Grünspanová Markéta Mgr.</cp:lastModifiedBy>
  <dcterms:created xsi:type="dcterms:W3CDTF">2023-02-22T11:16:18Z</dcterms:created>
  <dcterms:modified xsi:type="dcterms:W3CDTF">2023-02-22T13:10:02Z</dcterms:modified>
</cp:coreProperties>
</file>