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90" windowHeight="11820" firstSheet="1" activeTab="1"/>
  </bookViews>
  <sheets>
    <sheet name="Rekapitulace stavby" sheetId="1" state="veryHidden" r:id="rId1"/>
    <sheet name="2 - Bytová jednotka č.2" sheetId="2" r:id="rId2"/>
  </sheets>
  <definedNames>
    <definedName name="_xlnm._FilterDatabase" localSheetId="1" hidden="1">'2 - Bytová jednotka č.2'!$C$141:$K$449</definedName>
    <definedName name="_xlnm.Print_Area" localSheetId="1">'2 - Bytová jednotka č.2'!$C$4:$J$76,'2 - Bytová jednotka č.2'!$C$82:$J$123,'2 - Bytová jednotka č.2'!$C$129:$K$449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'2 - Bytová jednotka č.2'!$141:$141</definedName>
  </definedNames>
  <calcPr calcId="162913"/>
</workbook>
</file>

<file path=xl/sharedStrings.xml><?xml version="1.0" encoding="utf-8"?>
<sst xmlns="http://schemas.openxmlformats.org/spreadsheetml/2006/main" count="3599" uniqueCount="751">
  <si>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</si>
  <si>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</si>
  <si>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</si>
  <si>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</si>
  <si>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</si>
  <si>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</si>
  <si>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</si>
  <si>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</si>
  <si>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</si>
  <si>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</si>
  <si>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</si>
  <si>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</si>
  <si>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</si>
  <si>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</si>
  <si>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</si>
  <si>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</si>
  <si>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</si>
  <si>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</si>
  <si>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</si>
  <si>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</si>
  <si>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</si>
  <si>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</si>
  <si>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</si>
  <si>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</si>
  <si>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</si>
  <si>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</si>
  <si>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</si>
  <si>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</si>
  <si>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</si>
  <si>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</si>
  <si>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</si>
  <si>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</si>
  <si>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</si>
  <si>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</si>
  <si>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</si>
  <si>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</si>
  <si>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</si>
  <si>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</si>
  <si>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</si>
  <si>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</si>
  <si>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</si>
  <si>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</si>
  <si>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</si>
  <si>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</si>
  <si>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</si>
  <si>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</si>
  <si>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</si>
  <si>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</si>
  <si>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</si>
  <si>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</si>
  <si>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</si>
  <si>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</si>
  <si>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</si>
  <si>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</si>
  <si>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</si>
  <si>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</si>
  <si>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</si>
  <si>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</si>
  <si>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</si>
  <si>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</si>
  <si>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</si>
  <si>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</si>
  <si>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</si>
  <si>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</si>
  <si>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</si>
  <si>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</si>
  <si>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</si>
  <si>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</si>
  <si>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</si>
  <si>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</si>
  <si>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</si>
  <si>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</si>
  <si>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</si>
  <si>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</si>
  <si>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</si>
  <si>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</si>
  <si>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</si>
  <si>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</si>
  <si>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</si>
  <si>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</si>
  <si>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</si>
  <si>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</si>
  <si>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</si>
  <si>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</si>
  <si>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</si>
  <si>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{ac4a83b6-4e7d-4874-8554-412d8f57ad21}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</si>
  <si>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</si>
  <si>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</si>
  <si>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</si>
  <si>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</si>
  <si>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</si>
  <si>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</si>
  <si>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</si>
  <si>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</si>
  <si>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</si>
  <si>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</si>
  <si>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</si>
  <si>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</si>
  <si>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</si>
  <si>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</si>
  <si>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</si>
  <si>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</si>
  <si>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</si>
  <si>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</si>
  <si>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</si>
  <si>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</si>
  <si>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</si>
  <si>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</si>
  <si>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</si>
  <si>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</si>
  <si>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</si>
  <si>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</si>
  <si>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</si>
  <si>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</si>
  <si>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</si>
  <si>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</si>
  <si>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</si>
  <si>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</si>
  <si>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</si>
  <si>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</si>
  <si>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</si>
  <si>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</si>
  <si>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</si>
  <si>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</si>
  <si>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</si>
  <si>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</si>
  <si>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</si>
  <si>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</si>
  <si>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</si>
  <si>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</si>
  <si>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</si>
  <si>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</si>
  <si>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</si>
  <si>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</si>
  <si>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</si>
  <si>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</si>
  <si>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</si>
  <si>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</si>
  <si>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</si>
  <si>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</si>
  <si>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</si>
  <si>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</si>
  <si>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-643368071</t>
  </si>
  <si>
    <t>VV</t>
  </si>
  <si>
    <t>(1,5+0,7)*0,8</t>
  </si>
  <si>
    <t>6</t>
  </si>
  <si>
    <t>Úpravy povrchů, podlahy a osazování výplní</t>
  </si>
  <si>
    <t>611131121</t>
  </si>
  <si>
    <t>Penetrační disperzní nátěr vnitřních stropů nanášený ručně</t>
  </si>
  <si>
    <t>1522152599</t>
  </si>
  <si>
    <t>2,59*1,95</t>
  </si>
  <si>
    <t>-0,91*0,6</t>
  </si>
  <si>
    <t>Součet</t>
  </si>
  <si>
    <t>5</t>
  </si>
  <si>
    <t>612131121</t>
  </si>
  <si>
    <t>Penetrační disperzní nátěr vnitřních stěn nanášený ručně</t>
  </si>
  <si>
    <t>2114429138</t>
  </si>
  <si>
    <t>8</t>
  </si>
  <si>
    <t>1,535*0,6</t>
  </si>
  <si>
    <t>(0,655+3+0,655)*2</t>
  </si>
  <si>
    <t>9</t>
  </si>
  <si>
    <t>612321111</t>
  </si>
  <si>
    <t>Vápenocementová omítka hrubá jednovrstvá zatřená vnitřních stěn nanášená ručně</t>
  </si>
  <si>
    <t>-877317429</t>
  </si>
  <si>
    <t>(1,535+0,655+0,655+3)*2,6</t>
  </si>
  <si>
    <t>619991001</t>
  </si>
  <si>
    <t>Zakrytí podlah fólií přilepenou lepící páskou</t>
  </si>
  <si>
    <t>-893733152</t>
  </si>
  <si>
    <t>3*4,5</t>
  </si>
  <si>
    <t>619991011</t>
  </si>
  <si>
    <t>Obalení konstrukcí a prvků fólií přilepenou lepící páskou</t>
  </si>
  <si>
    <t>1221837381</t>
  </si>
  <si>
    <t>konstrukce v blízkosti bytového jádra:</t>
  </si>
  <si>
    <t>50</t>
  </si>
  <si>
    <t>632441112</t>
  </si>
  <si>
    <t>523261436</t>
  </si>
  <si>
    <t>1,535*1,87</t>
  </si>
  <si>
    <t>0,895*1,11</t>
  </si>
  <si>
    <t>642944121</t>
  </si>
  <si>
    <t>Osazování ocelových zárubní dodatečné pl do 2,5 m2</t>
  </si>
  <si>
    <t>kus</t>
  </si>
  <si>
    <t>-230245399</t>
  </si>
  <si>
    <t>M</t>
  </si>
  <si>
    <t>55331521</t>
  </si>
  <si>
    <t>zárubeň ocelová pro sádrokarton 100 700 L/P</t>
  </si>
  <si>
    <t>1306810581</t>
  </si>
  <si>
    <t>Ostatní konstrukce a práce, bourání</t>
  </si>
  <si>
    <t>784111001</t>
  </si>
  <si>
    <t>Oprášení (ometení ) podkladu v místnostech výšky do 3,80 m</t>
  </si>
  <si>
    <t>16</t>
  </si>
  <si>
    <t>2070200337</t>
  </si>
  <si>
    <t>konstrukce po vybouraném jádru:</t>
  </si>
  <si>
    <t>((0,655+0,08)*2+2,59)*2,6</t>
  </si>
  <si>
    <t>strop:</t>
  </si>
  <si>
    <t>784111011</t>
  </si>
  <si>
    <t>Obroušení podkladu omítnutého v místnostech výšky do 3,80 m</t>
  </si>
  <si>
    <t>1764349355</t>
  </si>
  <si>
    <t>lehké obroušení stávajícího panelu - příprava pro novou omítku:</t>
  </si>
  <si>
    <t>(0,655+0,08)*2,6*2</t>
  </si>
  <si>
    <t>(0,065+1,535+0,08)*2,6</t>
  </si>
  <si>
    <t>952901111</t>
  </si>
  <si>
    <t>Vyčištění budov bytové a občanské výstavby při výšce podlaží do 4 m</t>
  </si>
  <si>
    <t>-939177946</t>
  </si>
  <si>
    <t>3,5*3</t>
  </si>
  <si>
    <t>přístupová trasa do bytu-choba:</t>
  </si>
  <si>
    <t>962084121</t>
  </si>
  <si>
    <t>Bourání příček umakartových tl do 50 mm</t>
  </si>
  <si>
    <t>1631284145</t>
  </si>
  <si>
    <t>(2,565*2+1,895*2+3+0,895)*2,6</t>
  </si>
  <si>
    <t>965046111</t>
  </si>
  <si>
    <t>Broušení stávajících betonových podlah úběr do 3 mm</t>
  </si>
  <si>
    <t>-561228461</t>
  </si>
  <si>
    <t>2,565*1,895-0,895*0,695</t>
  </si>
  <si>
    <t>0,7*3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</si>
  <si>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</si>
  <si>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</si>
  <si>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</si>
  <si>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</si>
  <si>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</si>
  <si>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486591904</t>
  </si>
  <si>
    <t>997013219</t>
  </si>
  <si>
    <t>Příplatek k vnitrostaveništní dopravě suti a vybouraných hmot za zvětšenou dopravu suti ZKD 10 m</t>
  </si>
  <si>
    <t>1773669360</t>
  </si>
  <si>
    <t>3,816*50 'Přepočtené koeficientem množství</t>
  </si>
  <si>
    <t>997013501</t>
  </si>
  <si>
    <t>Odvoz suti a vybouraných hmot na skládku nebo meziskládku do 1 km se složením</t>
  </si>
  <si>
    <t>-1317408104</t>
  </si>
  <si>
    <t>997013509</t>
  </si>
  <si>
    <t>Příplatek k odvozu suti a vybouraných hmot na skládku ZKD 1 km přes 1 km</t>
  </si>
  <si>
    <t>-1677622450</t>
  </si>
  <si>
    <t>3,816*9 'Přepočtené koeficientem množství</t>
  </si>
  <si>
    <t>997013831</t>
  </si>
  <si>
    <t>Poplatek za uložení na skládce (skládkovné) stavebního odpadu směsného kód odpadu 170 904</t>
  </si>
  <si>
    <t>135745867</t>
  </si>
  <si>
    <t>998</t>
  </si>
  <si>
    <t>Přesun hmot</t>
  </si>
  <si>
    <t>998011003</t>
  </si>
  <si>
    <t>Přesun hmot pro budovy zděné v do 24 m</t>
  </si>
  <si>
    <t>-2057231362</t>
  </si>
  <si>
    <t>998011014</t>
  </si>
  <si>
    <t>Příplatek k přesunu hmot pro budovy zděné za zvětšený přesun do 500 m</t>
  </si>
  <si>
    <t>1319187359</t>
  </si>
  <si>
    <t>998017003</t>
  </si>
  <si>
    <t>Přesun hmot s omezením mechanizace pro budovy v do 24 m</t>
  </si>
  <si>
    <t>1874865021</t>
  </si>
  <si>
    <t>PSV</t>
  </si>
  <si>
    <t>Práce a dodávky PSV</t>
  </si>
  <si>
    <t>711</t>
  </si>
  <si>
    <t>Izolace proti vodě, vlhkosti a plynům</t>
  </si>
  <si>
    <t>711191201</t>
  </si>
  <si>
    <t>1940173431</t>
  </si>
  <si>
    <t>1,87*1,535</t>
  </si>
  <si>
    <t>711192201</t>
  </si>
  <si>
    <t>-1090691689</t>
  </si>
  <si>
    <t>(0,895+1,11)*2*0,2</t>
  </si>
  <si>
    <t>(0,7+1,5+0,7)*2</t>
  </si>
  <si>
    <t>(1,2+1,535+1,2)*0,2</t>
  </si>
  <si>
    <t>pod vanou:</t>
  </si>
  <si>
    <t>1,5*0,8</t>
  </si>
  <si>
    <t>24617150</t>
  </si>
  <si>
    <t>hmota nátěrová hydroizolační elastická na beton nebo omítku</t>
  </si>
  <si>
    <t>kg</t>
  </si>
  <si>
    <t>32</t>
  </si>
  <si>
    <t>1465865056</t>
  </si>
  <si>
    <t>spotřeba 3kg/m2, tl. 2mm</t>
  </si>
  <si>
    <t>(3,863+8,589)*3</t>
  </si>
  <si>
    <t>711199095</t>
  </si>
  <si>
    <t>Příplatek k izolacím proti zemní vlhkosti za plochu do 10 m2 natěradly za studena nebo za horka</t>
  </si>
  <si>
    <t>-2063156707</t>
  </si>
  <si>
    <t>3,863+8,589</t>
  </si>
  <si>
    <t>711199101</t>
  </si>
  <si>
    <t>Provedení těsnícího pásu do spoje dilatační nebo styčné spáry podlaha - stěna</t>
  </si>
  <si>
    <t>m</t>
  </si>
  <si>
    <t>1679762161</t>
  </si>
  <si>
    <t>1,11+0,895+1,11</t>
  </si>
  <si>
    <t>(1,87+1,535)*2</t>
  </si>
  <si>
    <t>1,535</t>
  </si>
  <si>
    <t>2,6*2</t>
  </si>
  <si>
    <t>0,2*6</t>
  </si>
  <si>
    <t>711199102</t>
  </si>
  <si>
    <t>Provedení těsnícího koutu pro vnější nebo vnitřní roh spáry podlaha - stěna</t>
  </si>
  <si>
    <t>-468107113</t>
  </si>
  <si>
    <t>28355020</t>
  </si>
  <si>
    <t>páska pružná těsnící š 80mm</t>
  </si>
  <si>
    <t>-736333045</t>
  </si>
  <si>
    <t>17,86*1,1</t>
  </si>
  <si>
    <t>998711103</t>
  </si>
  <si>
    <t>Přesun hmot tonážní pro izolace proti vodě, vlhkosti a plynům v objektech výšky do 60 m</t>
  </si>
  <si>
    <t>173634344</t>
  </si>
  <si>
    <t>998711181</t>
  </si>
  <si>
    <t>Příplatek k přesunu hmot tonážní 711 prováděný bez použití mechanizace</t>
  </si>
  <si>
    <t>470325462</t>
  </si>
  <si>
    <t>721</t>
  </si>
  <si>
    <t>Zdravotechnika - vnitřní kanalizace</t>
  </si>
  <si>
    <t>721171808</t>
  </si>
  <si>
    <t>Demontáž potrubí z PVC do D 114</t>
  </si>
  <si>
    <t>-1065776196</t>
  </si>
  <si>
    <t>721173706</t>
  </si>
  <si>
    <t>Potrubí kanalizační z PE odpadní DN 100</t>
  </si>
  <si>
    <t>-1483132953</t>
  </si>
  <si>
    <t>721173722</t>
  </si>
  <si>
    <t>Potrubí kanalizační z PE připojovací DN 40</t>
  </si>
  <si>
    <t>1155904797</t>
  </si>
  <si>
    <t>721173724</t>
  </si>
  <si>
    <t>Potrubí kanalizační z PE připojovací DN 70</t>
  </si>
  <si>
    <t>1615365802</t>
  </si>
  <si>
    <t>721220801</t>
  </si>
  <si>
    <t>Demontáž uzávěrek zápachových DN 70</t>
  </si>
  <si>
    <t>-1487997582</t>
  </si>
  <si>
    <t>vana,umyvadlo,pračka:</t>
  </si>
  <si>
    <t>721290111</t>
  </si>
  <si>
    <t>Zkouška těsnosti potrubí kanalizace vodou do DN 125</t>
  </si>
  <si>
    <t>-1315948541</t>
  </si>
  <si>
    <t>998721103</t>
  </si>
  <si>
    <t>Přesun hmot tonážní pro vnitřní kanalizace v objektech v do 24 m</t>
  </si>
  <si>
    <t>-1011377933</t>
  </si>
  <si>
    <t>998721181</t>
  </si>
  <si>
    <t>Příplatek k přesunu hmot tonážní 721 prováděný bez použití mechanizace</t>
  </si>
  <si>
    <t>1812382434</t>
  </si>
  <si>
    <t>722</t>
  </si>
  <si>
    <t>Zdravotechnika - vnitřní vodovod</t>
  </si>
  <si>
    <t>722170801</t>
  </si>
  <si>
    <t>Demontáž rozvodů vody z plastů do D 25</t>
  </si>
  <si>
    <t>-951700162</t>
  </si>
  <si>
    <t>722176113</t>
  </si>
  <si>
    <t>Montáž potrubí plastové spojované svary polyfuzně do D 25 mm</t>
  </si>
  <si>
    <t>891340579</t>
  </si>
  <si>
    <t>28615150</t>
  </si>
  <si>
    <t>trubka vodovodní tlaková PPR řada PN 20 D 16mm dl 4m</t>
  </si>
  <si>
    <t>1836268689</t>
  </si>
  <si>
    <t>28615152</t>
  </si>
  <si>
    <t>trubka vodovodní tlaková PPR řada PN 20 D 20mm dl 4m</t>
  </si>
  <si>
    <t>1029668524</t>
  </si>
  <si>
    <t>28615153</t>
  </si>
  <si>
    <t>trubka vodovodní tlaková PPR řada PN 20 D 25mm dl 4m</t>
  </si>
  <si>
    <t>-1812266363</t>
  </si>
  <si>
    <t>722179191</t>
  </si>
  <si>
    <t>Příplatek k rozvodu vody z plastů za malý rozsah prací na zakázce do 20 m</t>
  </si>
  <si>
    <t>soubor</t>
  </si>
  <si>
    <t>-760136600</t>
  </si>
  <si>
    <t>722179192</t>
  </si>
  <si>
    <t>Příplatek k rozvodu vody z plastů za potrubí do D 32 mm do 15 svarů</t>
  </si>
  <si>
    <t>592801622</t>
  </si>
  <si>
    <t>722290215</t>
  </si>
  <si>
    <t>Zkouška těsnosti vodovodního potrubí hrdlového nebo přírubového do DN 100</t>
  </si>
  <si>
    <t>1145297647</t>
  </si>
  <si>
    <t>722290234</t>
  </si>
  <si>
    <t>Proplach a dezinfekce vodovodního potrubí do DN 80</t>
  </si>
  <si>
    <t>307231212</t>
  </si>
  <si>
    <t>998722103</t>
  </si>
  <si>
    <t>Přesun hmot tonážní pro vnitřní vodovod v objektech v do 24 m</t>
  </si>
  <si>
    <t>-1722483285</t>
  </si>
  <si>
    <t>998722181</t>
  </si>
  <si>
    <t>Příplatek k přesunu hmot tonážní 722 prováděný bez použití mechanizace</t>
  </si>
  <si>
    <t>-580610817</t>
  </si>
  <si>
    <t>723</t>
  </si>
  <si>
    <t>Zdravotechnika - vnitřní plynovod</t>
  </si>
  <si>
    <t>723120804</t>
  </si>
  <si>
    <t>Demontáž potrubí ocelové závitové svařované do DN 25</t>
  </si>
  <si>
    <t>-351086645</t>
  </si>
  <si>
    <t>723150402</t>
  </si>
  <si>
    <t>Potrubí plyn ocelové z ušlechtilé oceli spojované lisováním DN 15</t>
  </si>
  <si>
    <t>1708341101</t>
  </si>
  <si>
    <t>chránička:</t>
  </si>
  <si>
    <t>723181002</t>
  </si>
  <si>
    <t>Potrubí měděné měkké spojované lisováním DN 15 ZTI</t>
  </si>
  <si>
    <t>-1372252931</t>
  </si>
  <si>
    <t>723190105</t>
  </si>
  <si>
    <t>Přípojka plynovodní nerezová hadice G1/2 F x G1/2 F délky 100 cm spojovaná na závit</t>
  </si>
  <si>
    <t>-50332955</t>
  </si>
  <si>
    <t>723190901</t>
  </si>
  <si>
    <t>Uzavření,otevření plynovodního potrubí při opravě</t>
  </si>
  <si>
    <t>-1091749140</t>
  </si>
  <si>
    <t>723190907</t>
  </si>
  <si>
    <t>Odvzdušnění nebo napuštění plynovodního potrubí</t>
  </si>
  <si>
    <t>-1915198636</t>
  </si>
  <si>
    <t>723190909</t>
  </si>
  <si>
    <t>Zkouška těsnosti potrubí plynovodního</t>
  </si>
  <si>
    <t>-1198556428</t>
  </si>
  <si>
    <t>998723103</t>
  </si>
  <si>
    <t>Přesun hmot tonážní pro vnitřní plynovod v objektech v do 24 m</t>
  </si>
  <si>
    <t>981839333</t>
  </si>
  <si>
    <t>998723181</t>
  </si>
  <si>
    <t>Příplatek k přesunu hmot tonážní 723 prováděný bez použití mechanizace</t>
  </si>
  <si>
    <t>-1013363356</t>
  </si>
  <si>
    <t>725</t>
  </si>
  <si>
    <t>Zdravotechnika - zařizovací předměty</t>
  </si>
  <si>
    <t>725110811</t>
  </si>
  <si>
    <t>Demontáž klozetů splachovací s nádrží</t>
  </si>
  <si>
    <t>-441127226</t>
  </si>
  <si>
    <t>725112001</t>
  </si>
  <si>
    <t>Klozet keramický standardní samostatně stojící s hlubokým splachováním odpad vodorovný</t>
  </si>
  <si>
    <t>-1099417338</t>
  </si>
  <si>
    <t>725210821</t>
  </si>
  <si>
    <t>Demontáž umyvadel bez výtokových armatur</t>
  </si>
  <si>
    <t>67969335</t>
  </si>
  <si>
    <t>725211602</t>
  </si>
  <si>
    <t>Umyvadlo keramické připevněné na stěnu šrouby bílé bez krytu na sifon 550 mm</t>
  </si>
  <si>
    <t>-990965719</t>
  </si>
  <si>
    <t>725220841</t>
  </si>
  <si>
    <t>Demontáž van ocelová</t>
  </si>
  <si>
    <t>1617678691</t>
  </si>
  <si>
    <t>725222116</t>
  </si>
  <si>
    <t>Vana bez armatur výtokových akrylátová se zápachovou uzávěrkou 1500x700 mm</t>
  </si>
  <si>
    <t>587709227</t>
  </si>
  <si>
    <t>725810811</t>
  </si>
  <si>
    <t>Demontáž ventilů výtokových nástěnných</t>
  </si>
  <si>
    <t>-2080724272</t>
  </si>
  <si>
    <t>725811115</t>
  </si>
  <si>
    <t>Ventil nástěnný pevný výtok G1/2x80 mm</t>
  </si>
  <si>
    <t>2075694878</t>
  </si>
  <si>
    <t>725820801</t>
  </si>
  <si>
    <t>Demontáž baterie nástěnné do G 3 / 4</t>
  </si>
  <si>
    <t>2113882210</t>
  </si>
  <si>
    <t>725822611</t>
  </si>
  <si>
    <t>Baterie umyvadlová stojánková páková bez výpusti</t>
  </si>
  <si>
    <t>-1459498904</t>
  </si>
  <si>
    <t>725831313</t>
  </si>
  <si>
    <t>Baterie vanová nástěnná páková s příslušenstvím a pohyblivým držákem</t>
  </si>
  <si>
    <t>126588439</t>
  </si>
  <si>
    <t>725865501</t>
  </si>
  <si>
    <t>Odpadní souprava DN 40/50 se zápachovou uzávěrkou pro vanu, ovládání bovdenem</t>
  </si>
  <si>
    <t>-848534769</t>
  </si>
  <si>
    <t>725869101</t>
  </si>
  <si>
    <t>Montáž zápachových uzávěrek do DN 40</t>
  </si>
  <si>
    <t>1379509938</t>
  </si>
  <si>
    <t>55161837</t>
  </si>
  <si>
    <t>uzávěrka zápachová pro pračku a myčku nástěnná PP-bílá DN 40</t>
  </si>
  <si>
    <t>884342150</t>
  </si>
  <si>
    <t>ZUU</t>
  </si>
  <si>
    <t>Zápachová uzávěra - sifon pro umyvadla, provedení chrom</t>
  </si>
  <si>
    <t>-879815475</t>
  </si>
  <si>
    <t>725980123</t>
  </si>
  <si>
    <t>851699324</t>
  </si>
  <si>
    <t>998725103</t>
  </si>
  <si>
    <t>Přesun hmot tonážní pro zařizovací předměty v objektech v do 24 m</t>
  </si>
  <si>
    <t>1782341339</t>
  </si>
  <si>
    <t>998725181</t>
  </si>
  <si>
    <t>Příplatek k přesunu hmot tonážní 725 prováděný bez použití mechanizace</t>
  </si>
  <si>
    <t>-77219818</t>
  </si>
  <si>
    <t>OIM</t>
  </si>
  <si>
    <t>Ostatní instalační materiál nutný pro dopojení zařizovacích předmětů (pancéřové hadičky, těsnění atd...)</t>
  </si>
  <si>
    <t>kpl</t>
  </si>
  <si>
    <t>755694526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</si>
  <si>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</si>
  <si>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</si>
  <si>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</si>
  <si>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</si>
  <si>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1026745974</t>
  </si>
  <si>
    <t>998726113</t>
  </si>
  <si>
    <t>Přesun hmot tonážní pro instalační prefabrikáty v objektech v do 24 m</t>
  </si>
  <si>
    <t>-1527322492</t>
  </si>
  <si>
    <t>998726181</t>
  </si>
  <si>
    <t>Příplatek k přesunu hmot tonážní 726 prováděný bez použití mechanizace</t>
  </si>
  <si>
    <t>642107116</t>
  </si>
  <si>
    <t>741</t>
  </si>
  <si>
    <t>Elektroinstalace - silnoproud</t>
  </si>
  <si>
    <t>725610902</t>
  </si>
  <si>
    <t>Výměna plynových sporáků s úpravou instalace</t>
  </si>
  <si>
    <t>-633409092</t>
  </si>
  <si>
    <t>54111971</t>
  </si>
  <si>
    <t>-1329893489</t>
  </si>
  <si>
    <t>741112001</t>
  </si>
  <si>
    <t>Montáž krabice zapuštěná plastová kruhová</t>
  </si>
  <si>
    <t>164849814</t>
  </si>
  <si>
    <t>34571515</t>
  </si>
  <si>
    <t>krabice přístrojová instalační 400 V, 142x71x45mm do dutých stěn</t>
  </si>
  <si>
    <t>-1208918182</t>
  </si>
  <si>
    <t>741120001</t>
  </si>
  <si>
    <t>Montáž vodič Cu izolovaný plný a laněný žíla 0,35-6 mm2 pod omítku (CY)</t>
  </si>
  <si>
    <t>868077705</t>
  </si>
  <si>
    <t>34111036</t>
  </si>
  <si>
    <t>kabel silový s Cu jádrem 1 kV 3x2,5mm2</t>
  </si>
  <si>
    <t>849075836</t>
  </si>
  <si>
    <t>34111018</t>
  </si>
  <si>
    <t>kabel silový s Cu jádrem 6mm2</t>
  </si>
  <si>
    <t>-824661115</t>
  </si>
  <si>
    <t>741210001</t>
  </si>
  <si>
    <t>Montáž rozvodnice oceloplechová nebo plastová běžná do 20 kg</t>
  </si>
  <si>
    <t>393658148</t>
  </si>
  <si>
    <t>35713850</t>
  </si>
  <si>
    <t>rozvodnice elektroměrové s jedním 1 fázovým místem bez požární úpravy 18 pozic</t>
  </si>
  <si>
    <t>1466191885</t>
  </si>
  <si>
    <t>741310001</t>
  </si>
  <si>
    <t>Montáž vypínač nástěnný 1-jednopólový prostředí normální</t>
  </si>
  <si>
    <t>1638530344</t>
  </si>
  <si>
    <t>34535799</t>
  </si>
  <si>
    <t>ovladač zapínací tlačítkový 10A 3553-80289 velkoplošný</t>
  </si>
  <si>
    <t>1104644833</t>
  </si>
  <si>
    <t>741313001</t>
  </si>
  <si>
    <t>Montáž zásuvka (polo)zapuštěná bezšroubové připojení 2P+PE se zapojením vodičů</t>
  </si>
  <si>
    <t>205841208</t>
  </si>
  <si>
    <t>35811077</t>
  </si>
  <si>
    <t>zásuvka nepropustná nástěnná 16A 220 V 3pólová</t>
  </si>
  <si>
    <t>1997375704</t>
  </si>
  <si>
    <t>741370002</t>
  </si>
  <si>
    <t>Montáž svítidlo žárovkové bytové stropní přisazené 1 zdroj se sklem</t>
  </si>
  <si>
    <t>1378588503</t>
  </si>
  <si>
    <t>34821275</t>
  </si>
  <si>
    <t>svítidlo bytové žárovkové IP 42, max. 60 W E27</t>
  </si>
  <si>
    <t>1867202902</t>
  </si>
  <si>
    <t>34111030</t>
  </si>
  <si>
    <t>kabel silový s Cu jádrem 1 kV 3x1,5mm2</t>
  </si>
  <si>
    <t>-574143613</t>
  </si>
  <si>
    <t>741810001</t>
  </si>
  <si>
    <t>Celková prohlídka elektrického rozvodu a zařízení do 100 000,- Kč</t>
  </si>
  <si>
    <t>-1444181896</t>
  </si>
  <si>
    <t>998741103</t>
  </si>
  <si>
    <t>Přesun hmot tonážní pro silnoproud v objektech v do 24 m</t>
  </si>
  <si>
    <t>1967884374</t>
  </si>
  <si>
    <t>998741181</t>
  </si>
  <si>
    <t>Příplatek k přesunu hmot tonážní 741 prováděný bez použití mechanizace</t>
  </si>
  <si>
    <t>1296597629</t>
  </si>
  <si>
    <t>34823735</t>
  </si>
  <si>
    <t>svítidlo zářivkové interiérové s kompenzací, barva bílá, 18W, délka 974 mm</t>
  </si>
  <si>
    <t>-1208339313</t>
  </si>
  <si>
    <t>751</t>
  </si>
  <si>
    <t>Vzduchotechnika</t>
  </si>
  <si>
    <t>751111012</t>
  </si>
  <si>
    <t>Mtž vent ax ntl nástěnného základního D do 200 mm</t>
  </si>
  <si>
    <t>620682743</t>
  </si>
  <si>
    <t>V</t>
  </si>
  <si>
    <t>Axiální ventilátor max. 20x20cm, pr. 125 mm</t>
  </si>
  <si>
    <t>-406644306</t>
  </si>
  <si>
    <t>751111811</t>
  </si>
  <si>
    <t>Demontáž ventilátoru axiálního nízkotlakého kruhové potrubí D do 200 mm</t>
  </si>
  <si>
    <t>-1618427167</t>
  </si>
  <si>
    <t>998751102</t>
  </si>
  <si>
    <t>Přesun hmot tonážní pro vzduchotechniku v objektech v do 24 m</t>
  </si>
  <si>
    <t>-723476749</t>
  </si>
  <si>
    <t>998751181</t>
  </si>
  <si>
    <t>Příplatek k přesunu hmot tonážní 751 prováděný bez použití mechanizace</t>
  </si>
  <si>
    <t>-371030052</t>
  </si>
  <si>
    <t>763</t>
  </si>
  <si>
    <t>Konstrukce suché výstavby</t>
  </si>
  <si>
    <t>763111331</t>
  </si>
  <si>
    <t>-1688777814</t>
  </si>
  <si>
    <t>2,85*2,6</t>
  </si>
  <si>
    <t>763111718</t>
  </si>
  <si>
    <t>SDK příčka úprava styku příčky a stropu/stávající stěny páskou nebo silikonováním</t>
  </si>
  <si>
    <t>562386193</t>
  </si>
  <si>
    <t>2,85</t>
  </si>
  <si>
    <t>(0,895+1,11)*2</t>
  </si>
  <si>
    <t>0,9+2,59+1,95</t>
  </si>
  <si>
    <t>2,6*6</t>
  </si>
  <si>
    <t>763111724</t>
  </si>
  <si>
    <t>SDK příčka páska k vyztužení různých úhlů</t>
  </si>
  <si>
    <t>951050437</t>
  </si>
  <si>
    <t>2,6*1</t>
  </si>
  <si>
    <t>763111751</t>
  </si>
  <si>
    <t>Příplatek k SDK příčce za plochu do 6 m2 jednotlivě</t>
  </si>
  <si>
    <t>399238403</t>
  </si>
  <si>
    <t>763111762</t>
  </si>
  <si>
    <t>Příplatek k SDK příčce s jednoduchou nosnou konstrukcí za zahuštění profilů na vzdálenost 41 mm</t>
  </si>
  <si>
    <t>-1348462687</t>
  </si>
  <si>
    <t>763111771</t>
  </si>
  <si>
    <t>Příplatek k SDK příčce za rovinnost kvality Q3</t>
  </si>
  <si>
    <t>1714942919</t>
  </si>
  <si>
    <t>998763303</t>
  </si>
  <si>
    <t>Přesun hmot tonážní pro sádrokartonové konstrukce v objektech v do 24 m</t>
  </si>
  <si>
    <t>-909295449</t>
  </si>
  <si>
    <t>998763381</t>
  </si>
  <si>
    <t>Příplatek k přesunu hmot tonážní 763 SDK prováděný bez použití mechanizace</t>
  </si>
  <si>
    <t>709442269</t>
  </si>
  <si>
    <t>VS</t>
  </si>
  <si>
    <t>Příplatek za použití vysokopevnostního sádrokartonu tvrzeného v místě zavěšení kuchyňské linky</t>
  </si>
  <si>
    <t>2142704590</t>
  </si>
  <si>
    <t>766</t>
  </si>
  <si>
    <t>Konstrukce truhlářské</t>
  </si>
  <si>
    <t>766421812</t>
  </si>
  <si>
    <t>Demontáž truhlářského obložení podhledů z panelů plochy přes 1,5 m2</t>
  </si>
  <si>
    <t>-1564993136</t>
  </si>
  <si>
    <t>demontáž obložení stropu umakartem:</t>
  </si>
  <si>
    <t>2,6*1,895</t>
  </si>
  <si>
    <t>766660001</t>
  </si>
  <si>
    <t>Montáž dveřních křídel otvíravých 1křídlových š do 0,8 m do ocelové zárubně</t>
  </si>
  <si>
    <t>-1856009899</t>
  </si>
  <si>
    <t>61162854</t>
  </si>
  <si>
    <t>dveře vnitřní foliované plné 1křídlové 70x197 cm</t>
  </si>
  <si>
    <t>1382783396</t>
  </si>
  <si>
    <t>54914610</t>
  </si>
  <si>
    <t>kování vrchní dveřní klika včetně rozet a montážního materiál nerez PK</t>
  </si>
  <si>
    <t>-52955942</t>
  </si>
  <si>
    <t>766660722</t>
  </si>
  <si>
    <t>Montáž dveřního kování - zámku</t>
  </si>
  <si>
    <t>1947279440</t>
  </si>
  <si>
    <t>54925015</t>
  </si>
  <si>
    <t>1142872882</t>
  </si>
  <si>
    <t>766695212</t>
  </si>
  <si>
    <t>Montáž truhlářských prahů dveří 1křídlových šířky do 10 cm</t>
  </si>
  <si>
    <t>519065516</t>
  </si>
  <si>
    <t>61187416</t>
  </si>
  <si>
    <t>práh dveřní dřevěný bukový tl 2cm dl 92cm š 10cm</t>
  </si>
  <si>
    <t>964760269</t>
  </si>
  <si>
    <t>766812840</t>
  </si>
  <si>
    <t>Demontáž kuchyňských linek dřevěných nebo kovových délky do 2,1 m</t>
  </si>
  <si>
    <t>1696053568</t>
  </si>
  <si>
    <t>998766103</t>
  </si>
  <si>
    <t>Přesun hmot tonážní pro konstrukce truhlářské v objektech v do 24 m</t>
  </si>
  <si>
    <t>-729156032</t>
  </si>
  <si>
    <t>998766181</t>
  </si>
  <si>
    <t>Příplatek k přesunu hmot tonážní 766 prováděný bez použití mechanizace</t>
  </si>
  <si>
    <t>-235827864</t>
  </si>
  <si>
    <t>DV</t>
  </si>
  <si>
    <t>Dodávka a osazení SDK konstrukce dvířek za wc - pro obklad vč. úchytek a začištění</t>
  </si>
  <si>
    <t>-510373354</t>
  </si>
  <si>
    <t>UP</t>
  </si>
  <si>
    <t>Dodatečná úprava dveřních prahů vzhledem k výškovým rozdílům podlah</t>
  </si>
  <si>
    <t>-1310511488</t>
  </si>
  <si>
    <t>771</t>
  </si>
  <si>
    <t>Podlahy z dlaždic</t>
  </si>
  <si>
    <t>771571113</t>
  </si>
  <si>
    <t>Montáž podlah z keramických dlaždic režných hladkých do malty do 12 ks/m2</t>
  </si>
  <si>
    <t>1505239783</t>
  </si>
  <si>
    <t>771591111</t>
  </si>
  <si>
    <t>Podlahy penetrace podkladu</t>
  </si>
  <si>
    <t>-2094354180</t>
  </si>
  <si>
    <t>59761408</t>
  </si>
  <si>
    <t>dlaždice keramická barevná přes 9 do 12 ks/m2</t>
  </si>
  <si>
    <t>1300146206</t>
  </si>
  <si>
    <t>3,863*1,1</t>
  </si>
  <si>
    <t>4,249*1,1 'Přepočtené koeficientem množství</t>
  </si>
  <si>
    <t>998771103</t>
  </si>
  <si>
    <t>Přesun hmot tonážní pro podlahy z dlaždic v objektech v do 24 m</t>
  </si>
  <si>
    <t>-294803344</t>
  </si>
  <si>
    <t>998771181</t>
  </si>
  <si>
    <t>Příplatek k přesunu hmot tonážní 771 prováděný bez použití mechanizace</t>
  </si>
  <si>
    <t>-328383647</t>
  </si>
  <si>
    <t>776</t>
  </si>
  <si>
    <t>Podlahy povlakové</t>
  </si>
  <si>
    <t>776201812</t>
  </si>
  <si>
    <t>Demontáž lepených povlakových podlah s podložkou ručně</t>
  </si>
  <si>
    <t>-496671207</t>
  </si>
  <si>
    <t>demontáž nášlapné vrstvy z pvc:</t>
  </si>
  <si>
    <t>1,13*0,895</t>
  </si>
  <si>
    <t>1,6*1,78</t>
  </si>
  <si>
    <t>0,7*2,85</t>
  </si>
  <si>
    <t>776421111</t>
  </si>
  <si>
    <t>Montáž obvodových lišt lepením</t>
  </si>
  <si>
    <t>1336859716</t>
  </si>
  <si>
    <t>28411003</t>
  </si>
  <si>
    <t>lišta soklová PVC 30 x 30 mm</t>
  </si>
  <si>
    <t>2145556459</t>
  </si>
  <si>
    <t>6,21714285714286*1,02 'Přepočtené koeficientem množství</t>
  </si>
  <si>
    <t>998776103</t>
  </si>
  <si>
    <t>Přesun hmot tonážní pro podlahy povlakové v objektech v do 24 m</t>
  </si>
  <si>
    <t>-1103279505</t>
  </si>
  <si>
    <t>998776181</t>
  </si>
  <si>
    <t>Příplatek k přesunu hmot tonážní 776 prováděný bez použití mechanizace</t>
  </si>
  <si>
    <t>459241877</t>
  </si>
  <si>
    <t>781</t>
  </si>
  <si>
    <t>Dokončovací práce - obklady</t>
  </si>
  <si>
    <t>781471113</t>
  </si>
  <si>
    <t>Montáž obkladů vnitřních keramických hladkých do 19 ks/m2 kladených do malty</t>
  </si>
  <si>
    <t>-792202654</t>
  </si>
  <si>
    <t>59761155</t>
  </si>
  <si>
    <t>dlaždice keramické koupelnové(barevné) přes 19 do 25 ks/m2</t>
  </si>
  <si>
    <t>1584699387</t>
  </si>
  <si>
    <t>781495111</t>
  </si>
  <si>
    <t>Penetrace podkladu vnitřních obkladů</t>
  </si>
  <si>
    <t>837213207</t>
  </si>
  <si>
    <t>998781103</t>
  </si>
  <si>
    <t>Přesun hmot tonážní pro obklady keramické v objektech v do 24 m</t>
  </si>
  <si>
    <t>-741237993</t>
  </si>
  <si>
    <t>998781181</t>
  </si>
  <si>
    <t>Příplatek k přesunu hmot tonážní 781 prováděný bez použití mechanizace</t>
  </si>
  <si>
    <t>-943707643</t>
  </si>
  <si>
    <t>Z</t>
  </si>
  <si>
    <t>Dodávka a montáž zrcadla na zeď</t>
  </si>
  <si>
    <t>696576611</t>
  </si>
  <si>
    <t>783</t>
  </si>
  <si>
    <t>Dokončovací práce - nátěry</t>
  </si>
  <si>
    <t>783301313</t>
  </si>
  <si>
    <t>Odmaštění zámečnických konstrukcí ředidlovým odmašťovačem</t>
  </si>
  <si>
    <t>86919736</t>
  </si>
  <si>
    <t>783314101</t>
  </si>
  <si>
    <t>Základní jednonásobný syntetický nátěr zámečnických konstrukcí</t>
  </si>
  <si>
    <t>1229602133</t>
  </si>
  <si>
    <t>zárubně:</t>
  </si>
  <si>
    <t>(2*2+0,9)*2*0,5</t>
  </si>
  <si>
    <t>783317101</t>
  </si>
  <si>
    <t>Krycí jednonásobný syntetický standardní nátěr zámečnických konstrukcí</t>
  </si>
  <si>
    <t>-1904221585</t>
  </si>
  <si>
    <t>784</t>
  </si>
  <si>
    <t>Dokončovací práce - malby a tapety</t>
  </si>
  <si>
    <t>-19775446</t>
  </si>
  <si>
    <t>stěny:</t>
  </si>
  <si>
    <t>(1,11+0,895)*2*0,6</t>
  </si>
  <si>
    <t>(0,7+3+0,7)*2</t>
  </si>
  <si>
    <t>chodba:</t>
  </si>
  <si>
    <t>(0,9+2,59+1,95+3+3+1,5)*2,6</t>
  </si>
  <si>
    <t>784181111</t>
  </si>
  <si>
    <t>Základní silikátová jednonásobná penetrace podkladu v místnostech výšky do 3,80m</t>
  </si>
  <si>
    <t>-639496487</t>
  </si>
  <si>
    <t>784321001</t>
  </si>
  <si>
    <t>Jednonásobné silikátové bílé malby v místnosti výšky do 3,80 m</t>
  </si>
  <si>
    <t>730787849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</si>
  <si>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</si>
  <si>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</si>
  <si>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</si>
  <si>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</si>
  <si>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</si>
  <si>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</si>
  <si>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1297973454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</si>
  <si>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</si>
  <si>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</si>
  <si>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</si>
  <si>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</si>
  <si>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</si>
  <si>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</si>
  <si>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</si>
  <si>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</si>
  <si>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Hodinová zúčtovací sazba instalatér odborný</t>
  </si>
  <si>
    <t>-62401217</t>
  </si>
  <si>
    <t>Ostatní drobné nepecifikované práce související s rozvody vody a kanalizace bytového jádra:</t>
  </si>
  <si>
    <t>instalatérské práce při dopojení kuchyňské linky:</t>
  </si>
  <si>
    <t>HZS3111</t>
  </si>
  <si>
    <t>Hodinová zúčtovací sazba montér potrubí</t>
  </si>
  <si>
    <t>-1415343240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</si>
  <si>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</si>
  <si>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</si>
  <si>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</si>
  <si>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</si>
  <si>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</si>
  <si>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</si>
  <si>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</si>
  <si>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-238935086</t>
  </si>
  <si>
    <t>VRN7</t>
  </si>
  <si>
    <t>Provozní vlivy</t>
  </si>
  <si>
    <t>070001000</t>
  </si>
  <si>
    <t>-1370706817</t>
  </si>
  <si>
    <t>Bytová jednotka č.57</t>
  </si>
  <si>
    <t>Provedení izolace hydroizolační stěrkou vodorovné na betonu, 2 vrstvy</t>
  </si>
  <si>
    <t>sporák plynový kombinovaný s piezoel. zapalováním, STOPGAS pojistkou a ventilátorem, 2ks pečící plech</t>
  </si>
  <si>
    <t>WC zámek stavební zadlabací dozický 02-03 L Zn</t>
  </si>
  <si>
    <t>(0,895+1,11)*2*2,5</t>
  </si>
  <si>
    <t>Potěr samonivelační tl do 30 mm ze suchých směsí</t>
  </si>
  <si>
    <t>Provedení izolace hydroizolační stěrkou svislé na betonu, 2 vrstvy</t>
  </si>
  <si>
    <t>1,6*2*2,65</t>
  </si>
  <si>
    <t>2,85*2,65</t>
  </si>
  <si>
    <t>2,68*2,65</t>
  </si>
  <si>
    <t>0,9*2,65</t>
  </si>
  <si>
    <t xml:space="preserve">SDK příčka tl 80 mm profil CW+UW 50 desky 1xH2 15 TI 40 mm včetně stropu </t>
  </si>
  <si>
    <t>1,6*2,68</t>
  </si>
  <si>
    <t>30,08*2</t>
  </si>
  <si>
    <t>Revizní dvířka pod obklad  magnetická vč. montáže a začištění k obkladu min. 250x330 mm</t>
  </si>
  <si>
    <t>1,635*1,87</t>
  </si>
  <si>
    <t>(1,87+6,535)*2*0,6</t>
  </si>
  <si>
    <t>(1,87+1,635)*2*2,5</t>
  </si>
  <si>
    <t>27,55*1,1</t>
  </si>
  <si>
    <t>M. Fialy 1/248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</si>
</sst>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3" t="s">
        <v>5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9" t="s">
        <v>14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R5" s="20"/>
      <c r="BE5" s="216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21" t="s">
        <v>17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R6" s="20"/>
      <c r="BE6" s="217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7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7"/>
      <c r="BS8" s="17" t="s">
        <v>6</v>
      </c>
    </row>
    <row r="9" spans="2:71" s="1" customFormat="1" ht="14.45" customHeight="1">
      <c r="B9" s="20"/>
      <c r="AR9" s="20"/>
      <c r="BE9" s="217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7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7"/>
      <c r="BS11" s="17" t="s">
        <v>6</v>
      </c>
    </row>
    <row r="12" spans="2:71" s="1" customFormat="1" ht="6.95" customHeight="1">
      <c r="B12" s="20"/>
      <c r="AR12" s="20"/>
      <c r="BE12" s="217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7"/>
      <c r="BS13" s="17" t="s">
        <v>6</v>
      </c>
    </row>
    <row r="14" spans="2:71" ht="12.75">
      <c r="B14" s="20"/>
      <c r="E14" s="222" t="s">
        <v>28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7" t="s">
        <v>26</v>
      </c>
      <c r="AN14" s="29" t="s">
        <v>28</v>
      </c>
      <c r="AR14" s="20"/>
      <c r="BE14" s="217"/>
      <c r="BS14" s="17" t="s">
        <v>6</v>
      </c>
    </row>
    <row r="15" spans="2:71" s="1" customFormat="1" ht="6.95" customHeight="1">
      <c r="B15" s="20"/>
      <c r="AR15" s="20"/>
      <c r="BE15" s="217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7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7"/>
      <c r="BS17" s="17" t="s">
        <v>33</v>
      </c>
    </row>
    <row r="18" spans="2:71" s="1" customFormat="1" ht="6.95" customHeight="1">
      <c r="B18" s="20"/>
      <c r="AR18" s="20"/>
      <c r="BE18" s="217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7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7"/>
      <c r="BS20" s="17" t="s">
        <v>33</v>
      </c>
    </row>
    <row r="21" spans="2:57" s="1" customFormat="1" ht="6.95" customHeight="1">
      <c r="B21" s="20"/>
      <c r="AR21" s="20"/>
      <c r="BE21" s="217"/>
    </row>
    <row r="22" spans="2:57" s="1" customFormat="1" ht="12" customHeight="1">
      <c r="B22" s="20"/>
      <c r="D22" s="27" t="s">
        <v>35</v>
      </c>
      <c r="AR22" s="20"/>
      <c r="BE22" s="217"/>
    </row>
    <row r="23" spans="2:57" s="1" customFormat="1" ht="16.5" customHeight="1">
      <c r="B23" s="20"/>
      <c r="E23" s="224" t="s">
        <v>1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R23" s="20"/>
      <c r="BE23" s="217"/>
    </row>
    <row r="24" spans="2:57" s="1" customFormat="1" ht="6.95" customHeight="1">
      <c r="B24" s="20"/>
      <c r="AR24" s="20"/>
      <c r="BE24" s="217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7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5">
        <f>ROUND(AG94,2)</f>
        <v>0</v>
      </c>
      <c r="AL26" s="226"/>
      <c r="AM26" s="226"/>
      <c r="AN26" s="226"/>
      <c r="AO26" s="226"/>
      <c r="AP26" s="32"/>
      <c r="AQ26" s="32"/>
      <c r="AR26" s="33"/>
      <c r="BE26" s="217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7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7" t="s">
        <v>37</v>
      </c>
      <c r="M28" s="227"/>
      <c r="N28" s="227"/>
      <c r="O28" s="227"/>
      <c r="P28" s="227"/>
      <c r="Q28" s="32"/>
      <c r="R28" s="32"/>
      <c r="S28" s="32"/>
      <c r="T28" s="32"/>
      <c r="U28" s="32"/>
      <c r="V28" s="32"/>
      <c r="W28" s="227" t="s">
        <v>38</v>
      </c>
      <c r="X28" s="227"/>
      <c r="Y28" s="227"/>
      <c r="Z28" s="227"/>
      <c r="AA28" s="227"/>
      <c r="AB28" s="227"/>
      <c r="AC28" s="227"/>
      <c r="AD28" s="227"/>
      <c r="AE28" s="227"/>
      <c r="AF28" s="32"/>
      <c r="AG28" s="32"/>
      <c r="AH28" s="32"/>
      <c r="AI28" s="32"/>
      <c r="AJ28" s="32"/>
      <c r="AK28" s="227" t="s">
        <v>39</v>
      </c>
      <c r="AL28" s="227"/>
      <c r="AM28" s="227"/>
      <c r="AN28" s="227"/>
      <c r="AO28" s="227"/>
      <c r="AP28" s="32"/>
      <c r="AQ28" s="32"/>
      <c r="AR28" s="33"/>
      <c r="BE28" s="217"/>
    </row>
    <row r="29" spans="2:57" s="3" customFormat="1" ht="14.45" customHeight="1">
      <c r="B29" s="37"/>
      <c r="D29" s="27" t="s">
        <v>40</v>
      </c>
      <c r="F29" s="27" t="s">
        <v>41</v>
      </c>
      <c r="L29" s="213">
        <v>0.21</v>
      </c>
      <c r="M29" s="214"/>
      <c r="N29" s="214"/>
      <c r="O29" s="214"/>
      <c r="P29" s="214"/>
      <c r="W29" s="215">
        <f>ROUND(AZ94,2)</f>
        <v>0</v>
      </c>
      <c r="X29" s="214"/>
      <c r="Y29" s="214"/>
      <c r="Z29" s="214"/>
      <c r="AA29" s="214"/>
      <c r="AB29" s="214"/>
      <c r="AC29" s="214"/>
      <c r="AD29" s="214"/>
      <c r="AE29" s="214"/>
      <c r="AK29" s="215">
        <f>ROUND(AV94,2)</f>
        <v>0</v>
      </c>
      <c r="AL29" s="214"/>
      <c r="AM29" s="214"/>
      <c r="AN29" s="214"/>
      <c r="AO29" s="214"/>
      <c r="AR29" s="37"/>
      <c r="BE29" s="218"/>
    </row>
    <row r="30" spans="2:57" s="3" customFormat="1" ht="14.45" customHeight="1">
      <c r="B30" s="37"/>
      <c r="F30" s="27" t="s">
        <v>42</v>
      </c>
      <c r="L30" s="213">
        <v>0.15</v>
      </c>
      <c r="M30" s="214"/>
      <c r="N30" s="214"/>
      <c r="O30" s="214"/>
      <c r="P30" s="214"/>
      <c r="W30" s="215">
        <f>ROUND(BA94,2)</f>
        <v>0</v>
      </c>
      <c r="X30" s="214"/>
      <c r="Y30" s="214"/>
      <c r="Z30" s="214"/>
      <c r="AA30" s="214"/>
      <c r="AB30" s="214"/>
      <c r="AC30" s="214"/>
      <c r="AD30" s="214"/>
      <c r="AE30" s="214"/>
      <c r="AK30" s="215">
        <f>ROUND(AW94,2)</f>
        <v>0</v>
      </c>
      <c r="AL30" s="214"/>
      <c r="AM30" s="214"/>
      <c r="AN30" s="214"/>
      <c r="AO30" s="214"/>
      <c r="AR30" s="37"/>
      <c r="BE30" s="218"/>
    </row>
    <row r="31" spans="2:57" s="3" customFormat="1" ht="14.45" customHeight="1" hidden="1">
      <c r="B31" s="37"/>
      <c r="F31" s="27" t="s">
        <v>43</v>
      </c>
      <c r="L31" s="213">
        <v>0.21</v>
      </c>
      <c r="M31" s="214"/>
      <c r="N31" s="214"/>
      <c r="O31" s="214"/>
      <c r="P31" s="214"/>
      <c r="W31" s="215">
        <f>ROUND(BB94,2)</f>
        <v>0</v>
      </c>
      <c r="X31" s="214"/>
      <c r="Y31" s="214"/>
      <c r="Z31" s="214"/>
      <c r="AA31" s="214"/>
      <c r="AB31" s="214"/>
      <c r="AC31" s="214"/>
      <c r="AD31" s="214"/>
      <c r="AE31" s="214"/>
      <c r="AK31" s="215">
        <v>0</v>
      </c>
      <c r="AL31" s="214"/>
      <c r="AM31" s="214"/>
      <c r="AN31" s="214"/>
      <c r="AO31" s="214"/>
      <c r="AR31" s="37"/>
      <c r="BE31" s="218"/>
    </row>
    <row r="32" spans="2:57" s="3" customFormat="1" ht="14.45" customHeight="1" hidden="1">
      <c r="B32" s="37"/>
      <c r="F32" s="27" t="s">
        <v>44</v>
      </c>
      <c r="L32" s="213">
        <v>0.15</v>
      </c>
      <c r="M32" s="214"/>
      <c r="N32" s="214"/>
      <c r="O32" s="214"/>
      <c r="P32" s="214"/>
      <c r="W32" s="215">
        <f>ROUND(BC94,2)</f>
        <v>0</v>
      </c>
      <c r="X32" s="214"/>
      <c r="Y32" s="214"/>
      <c r="Z32" s="214"/>
      <c r="AA32" s="214"/>
      <c r="AB32" s="214"/>
      <c r="AC32" s="214"/>
      <c r="AD32" s="214"/>
      <c r="AE32" s="214"/>
      <c r="AK32" s="215">
        <v>0</v>
      </c>
      <c r="AL32" s="214"/>
      <c r="AM32" s="214"/>
      <c r="AN32" s="214"/>
      <c r="AO32" s="214"/>
      <c r="AR32" s="37"/>
      <c r="BE32" s="218"/>
    </row>
    <row r="33" spans="2:57" s="3" customFormat="1" ht="14.45" customHeight="1" hidden="1">
      <c r="B33" s="37"/>
      <c r="F33" s="27" t="s">
        <v>45</v>
      </c>
      <c r="L33" s="213">
        <v>0</v>
      </c>
      <c r="M33" s="214"/>
      <c r="N33" s="214"/>
      <c r="O33" s="214"/>
      <c r="P33" s="214"/>
      <c r="W33" s="215">
        <f>ROUND(BD94,2)</f>
        <v>0</v>
      </c>
      <c r="X33" s="214"/>
      <c r="Y33" s="214"/>
      <c r="Z33" s="214"/>
      <c r="AA33" s="214"/>
      <c r="AB33" s="214"/>
      <c r="AC33" s="214"/>
      <c r="AD33" s="214"/>
      <c r="AE33" s="214"/>
      <c r="AK33" s="215">
        <v>0</v>
      </c>
      <c r="AL33" s="214"/>
      <c r="AM33" s="214"/>
      <c r="AN33" s="214"/>
      <c r="AO33" s="214"/>
      <c r="AR33" s="37"/>
      <c r="BE33" s="218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7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48" t="s">
        <v>48</v>
      </c>
      <c r="Y35" s="249"/>
      <c r="Z35" s="249"/>
      <c r="AA35" s="249"/>
      <c r="AB35" s="249"/>
      <c r="AC35" s="40"/>
      <c r="AD35" s="40"/>
      <c r="AE35" s="40"/>
      <c r="AF35" s="40"/>
      <c r="AG35" s="40"/>
      <c r="AH35" s="40"/>
      <c r="AI35" s="40"/>
      <c r="AJ35" s="40"/>
      <c r="AK35" s="250">
        <f>SUM(AK26:AK33)</f>
        <v>0</v>
      </c>
      <c r="AL35" s="249"/>
      <c r="AM35" s="249"/>
      <c r="AN35" s="249"/>
      <c r="AO35" s="251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39" t="str">
        <f>K6</f>
        <v>V. Košaře 122/1</v>
      </c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1" t="str">
        <f>IF(AN8="","",AN8)</f>
        <v>27. 8. 2019</v>
      </c>
      <c r="AN87" s="241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42" t="str">
        <f>IF(E17="","",E17)</f>
        <v>Ing. Vladimír Slonka</v>
      </c>
      <c r="AN89" s="243"/>
      <c r="AO89" s="243"/>
      <c r="AP89" s="243"/>
      <c r="AQ89" s="32"/>
      <c r="AR89" s="33"/>
      <c r="AS89" s="244" t="s">
        <v>56</v>
      </c>
      <c r="AT89" s="24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42" t="str">
        <f>IF(E20="","",E20)</f>
        <v xml:space="preserve"> </v>
      </c>
      <c r="AN90" s="243"/>
      <c r="AO90" s="243"/>
      <c r="AP90" s="243"/>
      <c r="AQ90" s="32"/>
      <c r="AR90" s="33"/>
      <c r="AS90" s="246"/>
      <c r="AT90" s="24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6"/>
      <c r="AT91" s="24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4" t="s">
        <v>57</v>
      </c>
      <c r="D92" s="235"/>
      <c r="E92" s="235"/>
      <c r="F92" s="235"/>
      <c r="G92" s="235"/>
      <c r="H92" s="60"/>
      <c r="I92" s="236" t="s">
        <v>58</v>
      </c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7" t="s">
        <v>59</v>
      </c>
      <c r="AH92" s="235"/>
      <c r="AI92" s="235"/>
      <c r="AJ92" s="235"/>
      <c r="AK92" s="235"/>
      <c r="AL92" s="235"/>
      <c r="AM92" s="235"/>
      <c r="AN92" s="236" t="s">
        <v>60</v>
      </c>
      <c r="AO92" s="235"/>
      <c r="AP92" s="23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1">
        <f>ROUND(AG95,2)</f>
        <v>0</v>
      </c>
      <c r="AH94" s="231"/>
      <c r="AI94" s="231"/>
      <c r="AJ94" s="231"/>
      <c r="AK94" s="231"/>
      <c r="AL94" s="231"/>
      <c r="AM94" s="231"/>
      <c r="AN94" s="232">
        <f>SUM(AG94,AT94)</f>
        <v>0</v>
      </c>
      <c r="AO94" s="232"/>
      <c r="AP94" s="232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30" t="s">
        <v>81</v>
      </c>
      <c r="E95" s="230"/>
      <c r="F95" s="230"/>
      <c r="G95" s="230"/>
      <c r="H95" s="230"/>
      <c r="I95" s="82"/>
      <c r="J95" s="230" t="s">
        <v>82</v>
      </c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28">
        <f>'2 - Bytová jednotka č.2'!J30</f>
        <v>0</v>
      </c>
      <c r="AH95" s="229"/>
      <c r="AI95" s="229"/>
      <c r="AJ95" s="229"/>
      <c r="AK95" s="229"/>
      <c r="AL95" s="229"/>
      <c r="AM95" s="229"/>
      <c r="AN95" s="228">
        <f>SUM(AG95,AT95)</f>
        <v>0</v>
      </c>
      <c r="AO95" s="229"/>
      <c r="AP95" s="229"/>
      <c r="AQ95" s="83" t="s">
        <v>83</v>
      </c>
      <c r="AR95" s="80"/>
      <c r="AS95" s="84">
        <v>0</v>
      </c>
      <c r="AT95" s="85">
        <f>ROUND(SUM(AV95:AW95),2)</f>
        <v>0</v>
      </c>
      <c r="AU95" s="86">
        <f>'2 - Bytová jednotka č.2'!P142</f>
        <v>0</v>
      </c>
      <c r="AV95" s="85">
        <f>'2 - Bytová jednotka č.2'!J33</f>
        <v>0</v>
      </c>
      <c r="AW95" s="85">
        <f>'2 - Bytová jednotka č.2'!J34</f>
        <v>0</v>
      </c>
      <c r="AX95" s="85">
        <f>'2 - Bytová jednotka č.2'!J35</f>
        <v>0</v>
      </c>
      <c r="AY95" s="85">
        <f>'2 - Bytová jednotka č.2'!J36</f>
        <v>0</v>
      </c>
      <c r="AZ95" s="85">
        <f>'2 - Bytová jednotka č.2'!F33</f>
        <v>0</v>
      </c>
      <c r="BA95" s="85">
        <f>'2 - Bytová jednotka č.2'!F34</f>
        <v>0</v>
      </c>
      <c r="BB95" s="85">
        <f>'2 - Bytová jednotka č.2'!F35</f>
        <v>0</v>
      </c>
      <c r="BC95" s="85">
        <f>'2 - Bytová jednotka č.2'!F36</f>
        <v>0</v>
      </c>
      <c r="BD95" s="87">
        <f>'2 - Bytová jednotka č.2'!F37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</mergeCells>
  <hyperlinks>
    <hyperlink ref="A95" location="'2 - Bytová jednotka č.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0"/>
  <sheetViews>
    <sheetView showGridLines="0" tabSelected="1" workbookViewId="0" topLeftCell="A369">
      <selection activeCell="C449" sqref="C44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5.281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33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3" t="s">
        <v>750</v>
      </c>
      <c r="F7" s="254"/>
      <c r="G7" s="254"/>
      <c r="H7" s="254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9" t="s">
        <v>731</v>
      </c>
      <c r="F9" s="252"/>
      <c r="G9" s="252"/>
      <c r="H9" s="252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5" t="str">
        <f>'Rekapitulace stavby'!E14</f>
        <v>Vyplň údaj</v>
      </c>
      <c r="F18" s="219"/>
      <c r="G18" s="219"/>
      <c r="H18" s="219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4" t="s">
        <v>1</v>
      </c>
      <c r="F27" s="224"/>
      <c r="G27" s="224"/>
      <c r="H27" s="224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ROUND((SUM(BE142:BE449)),2)</f>
        <v>0</v>
      </c>
      <c r="G33" s="32"/>
      <c r="H33" s="32"/>
      <c r="I33" s="103">
        <v>0.21</v>
      </c>
      <c r="J33" s="102">
        <f>ROUND(((SUM(BE142:BE449))*I33),2)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ROUND((SUM(BF142:BF449)),2)</f>
        <v>0</v>
      </c>
      <c r="G34" s="32"/>
      <c r="H34" s="32"/>
      <c r="I34" s="103">
        <v>0.15</v>
      </c>
      <c r="J34" s="102">
        <f>ROUND(((SUM(BF142:BF449))*I34),2)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ROUND((SUM(BG142:BG449)),2)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ROUND((SUM(BH142:BH449)),2)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ROUND((SUM(BI142:BI449)),2)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3" t="str">
        <f>E7</f>
        <v>M. Fialy 1/248</v>
      </c>
      <c r="F85" s="254"/>
      <c r="G85" s="254"/>
      <c r="H85" s="254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9" t="str">
        <f>E9</f>
        <v>Bytová jednotka č.57</v>
      </c>
      <c r="F87" s="252"/>
      <c r="G87" s="252"/>
      <c r="H87" s="252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J169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J193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J201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J205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J206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J235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J246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J258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J270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J290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J294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J315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J321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J348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J365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J376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J389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J400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J406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J420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J445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J446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J448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3" t="str">
        <f>E7</f>
        <v>M. Fialy 1/248</v>
      </c>
      <c r="F132" s="254"/>
      <c r="G132" s="254"/>
      <c r="H132" s="254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9" t="str">
        <f>E9</f>
        <v>Bytová jednotka č.57</v>
      </c>
      <c r="F134" s="252"/>
      <c r="G134" s="252"/>
      <c r="H134" s="252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27. 8. 2019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P143+P205+P420+P445</f>
        <v>0</v>
      </c>
      <c r="Q142" s="66"/>
      <c r="R142" s="141">
        <f>R143+R205+R420+R445</f>
        <v>3.4520096</v>
      </c>
      <c r="S142" s="66"/>
      <c r="T142" s="142">
        <f>T143+T205+T420+T445</f>
        <v>3.8163287000000006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BK143+BK205+BK420+BK445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P144+P147+P169+P193+P201</f>
        <v>0</v>
      </c>
      <c r="Q143" s="150"/>
      <c r="R143" s="151">
        <f>R144+R147+R169+R193+R201</f>
        <v>0.71927537</v>
      </c>
      <c r="S143" s="150"/>
      <c r="T143" s="152">
        <f>T144+T147+T169+T193+T201</f>
        <v>3.3338861500000005</v>
      </c>
      <c r="AR143" s="145" t="s">
        <v>84</v>
      </c>
      <c r="AT143" s="153" t="s">
        <v>75</v>
      </c>
      <c r="AU143" s="153" t="s">
        <v>76</v>
      </c>
      <c r="AY143" s="145" t="s">
        <v>134</v>
      </c>
      <c r="BK143" s="154">
        <f>BK144+BK147+BK169+BK193+BK201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0.112728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1.76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0.112728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81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81</v>
      </c>
      <c r="BK145" s="171">
        <f>ROUND(I145*H145,2)</f>
        <v>0</v>
      </c>
      <c r="BL145" s="17" t="s">
        <v>141</v>
      </c>
      <c r="BM145" s="170" t="s">
        <v>142</v>
      </c>
    </row>
    <row r="146" spans="2:51" s="13" customFormat="1" ht="12">
      <c r="B146" s="172"/>
      <c r="D146" s="173" t="s">
        <v>143</v>
      </c>
      <c r="E146" s="174" t="s">
        <v>1</v>
      </c>
      <c r="F146" s="175" t="s">
        <v>144</v>
      </c>
      <c r="H146" s="176">
        <v>1.76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143</v>
      </c>
      <c r="AU146" s="174" t="s">
        <v>81</v>
      </c>
      <c r="AV146" s="13" t="s">
        <v>81</v>
      </c>
      <c r="AW146" s="13" t="s">
        <v>33</v>
      </c>
      <c r="AX146" s="13" t="s">
        <v>84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145</v>
      </c>
      <c r="F147" s="155" t="s">
        <v>146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SUM(P148:P168)</f>
        <v>0</v>
      </c>
      <c r="Q147" s="150"/>
      <c r="R147" s="151">
        <f>SUM(R148:R168)</f>
        <v>0.6041273699999999</v>
      </c>
      <c r="S147" s="150"/>
      <c r="T147" s="152">
        <f>SUM(T148:T168)</f>
        <v>0</v>
      </c>
      <c r="AR147" s="145" t="s">
        <v>84</v>
      </c>
      <c r="AT147" s="153" t="s">
        <v>75</v>
      </c>
      <c r="AU147" s="153" t="s">
        <v>84</v>
      </c>
      <c r="AY147" s="145" t="s">
        <v>134</v>
      </c>
      <c r="BK147" s="154">
        <f>SUM(BK148:BK168)</f>
        <v>0</v>
      </c>
    </row>
    <row r="148" spans="1:65" s="2" customFormat="1" ht="21.75" customHeight="1">
      <c r="A148" s="32"/>
      <c r="B148" s="157"/>
      <c r="C148" s="158" t="s">
        <v>81</v>
      </c>
      <c r="D148" s="158" t="s">
        <v>137</v>
      </c>
      <c r="E148" s="159" t="s">
        <v>147</v>
      </c>
      <c r="F148" s="160" t="s">
        <v>148</v>
      </c>
      <c r="G148" s="161" t="s">
        <v>140</v>
      </c>
      <c r="H148" s="162">
        <v>4.505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0.0011713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81</v>
      </c>
      <c r="AY148" s="17" t="s">
        <v>134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81</v>
      </c>
      <c r="BK148" s="171">
        <f>ROUND(I148*H148,2)</f>
        <v>0</v>
      </c>
      <c r="BL148" s="17" t="s">
        <v>141</v>
      </c>
      <c r="BM148" s="170" t="s">
        <v>149</v>
      </c>
    </row>
    <row r="149" spans="2:51" s="13" customFormat="1" ht="12">
      <c r="B149" s="172"/>
      <c r="D149" s="173" t="s">
        <v>143</v>
      </c>
      <c r="E149" s="174" t="s">
        <v>1</v>
      </c>
      <c r="F149" s="175" t="s">
        <v>150</v>
      </c>
      <c r="H149" s="176">
        <v>5.051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143</v>
      </c>
      <c r="AU149" s="174" t="s">
        <v>81</v>
      </c>
      <c r="AV149" s="13" t="s">
        <v>81</v>
      </c>
      <c r="AW149" s="13" t="s">
        <v>33</v>
      </c>
      <c r="AX149" s="13" t="s">
        <v>76</v>
      </c>
      <c r="AY149" s="174" t="s">
        <v>134</v>
      </c>
    </row>
    <row r="150" spans="2:51" s="13" customFormat="1" ht="12">
      <c r="B150" s="172"/>
      <c r="D150" s="173" t="s">
        <v>143</v>
      </c>
      <c r="E150" s="174" t="s">
        <v>1</v>
      </c>
      <c r="F150" s="175" t="s">
        <v>151</v>
      </c>
      <c r="H150" s="176">
        <v>-0.546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143</v>
      </c>
      <c r="AU150" s="174" t="s">
        <v>81</v>
      </c>
      <c r="AV150" s="13" t="s">
        <v>81</v>
      </c>
      <c r="AW150" s="13" t="s">
        <v>33</v>
      </c>
      <c r="AX150" s="13" t="s">
        <v>76</v>
      </c>
      <c r="AY150" s="174" t="s">
        <v>134</v>
      </c>
    </row>
    <row r="151" spans="2:51" s="14" customFormat="1" ht="12">
      <c r="B151" s="181"/>
      <c r="D151" s="173" t="s">
        <v>143</v>
      </c>
      <c r="E151" s="182" t="s">
        <v>1</v>
      </c>
      <c r="F151" s="183" t="s">
        <v>152</v>
      </c>
      <c r="H151" s="184">
        <v>4.505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2" t="s">
        <v>143</v>
      </c>
      <c r="AU151" s="182" t="s">
        <v>81</v>
      </c>
      <c r="AV151" s="14" t="s">
        <v>141</v>
      </c>
      <c r="AW151" s="14" t="s">
        <v>33</v>
      </c>
      <c r="AX151" s="14" t="s">
        <v>84</v>
      </c>
      <c r="AY151" s="182" t="s">
        <v>134</v>
      </c>
    </row>
    <row r="152" spans="1:65" s="2" customFormat="1" ht="21.75" customHeight="1">
      <c r="A152" s="32"/>
      <c r="B152" s="157"/>
      <c r="C152" s="158">
        <v>3</v>
      </c>
      <c r="D152" s="158" t="s">
        <v>137</v>
      </c>
      <c r="E152" s="159" t="s">
        <v>154</v>
      </c>
      <c r="F152" s="160" t="s">
        <v>155</v>
      </c>
      <c r="G152" s="161" t="s">
        <v>140</v>
      </c>
      <c r="H152" s="162">
        <v>15.197</v>
      </c>
      <c r="I152" s="163"/>
      <c r="J152" s="164">
        <f aca="true" t="shared" si="0" ref="J152"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 aca="true" t="shared" si="1" ref="P152">O152*H152</f>
        <v>0</v>
      </c>
      <c r="Q152" s="168">
        <v>0.00026</v>
      </c>
      <c r="R152" s="168">
        <f aca="true" t="shared" si="2" ref="R152">Q152*H152</f>
        <v>0.003951219999999999</v>
      </c>
      <c r="S152" s="168">
        <v>0</v>
      </c>
      <c r="T152" s="169">
        <f aca="true" t="shared" si="3" ref="T152"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141</v>
      </c>
      <c r="AT152" s="170" t="s">
        <v>137</v>
      </c>
      <c r="AU152" s="170" t="s">
        <v>81</v>
      </c>
      <c r="AY152" s="17" t="s">
        <v>134</v>
      </c>
      <c r="BE152" s="171">
        <f aca="true" t="shared" si="4" ref="BE152">IF(N152="základní",J152,0)</f>
        <v>0</v>
      </c>
      <c r="BF152" s="171">
        <f aca="true" t="shared" si="5" ref="BF152">IF(N152="snížená",J152,0)</f>
        <v>0</v>
      </c>
      <c r="BG152" s="171">
        <f aca="true" t="shared" si="6" ref="BG152">IF(N152="zákl. přenesená",J152,0)</f>
        <v>0</v>
      </c>
      <c r="BH152" s="171">
        <f aca="true" t="shared" si="7" ref="BH152">IF(N152="sníž. přenesená",J152,0)</f>
        <v>0</v>
      </c>
      <c r="BI152" s="171">
        <f aca="true" t="shared" si="8" ref="BI152">IF(N152="nulová",J152,0)</f>
        <v>0</v>
      </c>
      <c r="BJ152" s="17" t="s">
        <v>81</v>
      </c>
      <c r="BK152" s="171">
        <f aca="true" t="shared" si="9" ref="BK152">ROUND(I152*H152,2)</f>
        <v>0</v>
      </c>
      <c r="BL152" s="17" t="s">
        <v>141</v>
      </c>
      <c r="BM152" s="170" t="s">
        <v>156</v>
      </c>
    </row>
    <row r="153" spans="2:51" s="13" customFormat="1" ht="12">
      <c r="B153" s="172"/>
      <c r="D153" s="173" t="s">
        <v>143</v>
      </c>
      <c r="E153" s="174" t="s">
        <v>1</v>
      </c>
      <c r="F153" s="175" t="s">
        <v>158</v>
      </c>
      <c r="H153" s="176">
        <v>0.921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143</v>
      </c>
      <c r="AU153" s="174" t="s">
        <v>81</v>
      </c>
      <c r="AV153" s="13" t="s">
        <v>81</v>
      </c>
      <c r="AW153" s="13" t="s">
        <v>33</v>
      </c>
      <c r="AX153" s="13" t="s">
        <v>76</v>
      </c>
      <c r="AY153" s="174" t="s">
        <v>134</v>
      </c>
    </row>
    <row r="154" spans="2:51" s="13" customFormat="1" ht="12">
      <c r="B154" s="172"/>
      <c r="D154" s="173" t="s">
        <v>143</v>
      </c>
      <c r="E154" s="174" t="s">
        <v>1</v>
      </c>
      <c r="F154" s="175" t="s">
        <v>159</v>
      </c>
      <c r="H154" s="176">
        <v>8.62</v>
      </c>
      <c r="I154" s="177"/>
      <c r="L154" s="172"/>
      <c r="M154" s="178"/>
      <c r="N154" s="179"/>
      <c r="O154" s="179"/>
      <c r="P154" s="179"/>
      <c r="Q154" s="179"/>
      <c r="R154" s="179"/>
      <c r="S154" s="179"/>
      <c r="T154" s="180"/>
      <c r="AT154" s="174" t="s">
        <v>143</v>
      </c>
      <c r="AU154" s="174" t="s">
        <v>81</v>
      </c>
      <c r="AV154" s="13" t="s">
        <v>81</v>
      </c>
      <c r="AW154" s="13" t="s">
        <v>33</v>
      </c>
      <c r="AX154" s="13" t="s">
        <v>76</v>
      </c>
      <c r="AY154" s="174" t="s">
        <v>134</v>
      </c>
    </row>
    <row r="155" spans="2:51" s="14" customFormat="1" ht="12">
      <c r="B155" s="181"/>
      <c r="D155" s="173" t="s">
        <v>143</v>
      </c>
      <c r="E155" s="182" t="s">
        <v>1</v>
      </c>
      <c r="F155" s="183" t="s">
        <v>152</v>
      </c>
      <c r="H155" s="184">
        <v>9.541</v>
      </c>
      <c r="I155" s="185"/>
      <c r="L155" s="181"/>
      <c r="M155" s="186"/>
      <c r="N155" s="187"/>
      <c r="O155" s="187"/>
      <c r="P155" s="187"/>
      <c r="Q155" s="187"/>
      <c r="R155" s="187"/>
      <c r="S155" s="187"/>
      <c r="T155" s="188"/>
      <c r="AT155" s="182" t="s">
        <v>143</v>
      </c>
      <c r="AU155" s="182" t="s">
        <v>81</v>
      </c>
      <c r="AV155" s="14" t="s">
        <v>141</v>
      </c>
      <c r="AW155" s="14" t="s">
        <v>33</v>
      </c>
      <c r="AX155" s="14" t="s">
        <v>84</v>
      </c>
      <c r="AY155" s="182" t="s">
        <v>134</v>
      </c>
    </row>
    <row r="156" spans="1:65" s="2" customFormat="1" ht="21.75" customHeight="1">
      <c r="A156" s="32"/>
      <c r="B156" s="157"/>
      <c r="C156" s="158">
        <v>4</v>
      </c>
      <c r="D156" s="158" t="s">
        <v>137</v>
      </c>
      <c r="E156" s="159" t="s">
        <v>161</v>
      </c>
      <c r="F156" s="160" t="s">
        <v>162</v>
      </c>
      <c r="G156" s="161" t="s">
        <v>140</v>
      </c>
      <c r="H156" s="162">
        <v>15.197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0.01575</v>
      </c>
      <c r="R156" s="168">
        <f>Q156*H156</f>
        <v>0.23935274999999998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81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81</v>
      </c>
      <c r="BK156" s="171">
        <f>ROUND(I156*H156,2)</f>
        <v>0</v>
      </c>
      <c r="BL156" s="17" t="s">
        <v>141</v>
      </c>
      <c r="BM156" s="170" t="s">
        <v>163</v>
      </c>
    </row>
    <row r="157" spans="2:51" s="13" customFormat="1" ht="12">
      <c r="B157" s="172"/>
      <c r="D157" s="173" t="s">
        <v>143</v>
      </c>
      <c r="E157" s="174" t="s">
        <v>1</v>
      </c>
      <c r="F157" s="175" t="s">
        <v>164</v>
      </c>
      <c r="H157" s="176">
        <v>15.197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143</v>
      </c>
      <c r="AU157" s="174" t="s">
        <v>81</v>
      </c>
      <c r="AV157" s="13" t="s">
        <v>81</v>
      </c>
      <c r="AW157" s="13" t="s">
        <v>33</v>
      </c>
      <c r="AX157" s="13" t="s">
        <v>84</v>
      </c>
      <c r="AY157" s="174" t="s">
        <v>134</v>
      </c>
    </row>
    <row r="158" spans="1:65" s="2" customFormat="1" ht="16.5" customHeight="1">
      <c r="A158" s="32"/>
      <c r="B158" s="157"/>
      <c r="C158" s="158">
        <v>5</v>
      </c>
      <c r="D158" s="158" t="s">
        <v>137</v>
      </c>
      <c r="E158" s="159" t="s">
        <v>165</v>
      </c>
      <c r="F158" s="160" t="s">
        <v>166</v>
      </c>
      <c r="G158" s="161" t="s">
        <v>140</v>
      </c>
      <c r="H158" s="162">
        <v>13.5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81</v>
      </c>
      <c r="AY158" s="17" t="s">
        <v>134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81</v>
      </c>
      <c r="BK158" s="171">
        <f>ROUND(I158*H158,2)</f>
        <v>0</v>
      </c>
      <c r="BL158" s="17" t="s">
        <v>141</v>
      </c>
      <c r="BM158" s="170" t="s">
        <v>167</v>
      </c>
    </row>
    <row r="159" spans="2:51" s="13" customFormat="1" ht="12">
      <c r="B159" s="172"/>
      <c r="D159" s="173" t="s">
        <v>143</v>
      </c>
      <c r="E159" s="174" t="s">
        <v>1</v>
      </c>
      <c r="F159" s="175" t="s">
        <v>168</v>
      </c>
      <c r="H159" s="176">
        <v>13.5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143</v>
      </c>
      <c r="AU159" s="174" t="s">
        <v>81</v>
      </c>
      <c r="AV159" s="13" t="s">
        <v>81</v>
      </c>
      <c r="AW159" s="13" t="s">
        <v>33</v>
      </c>
      <c r="AX159" s="13" t="s">
        <v>84</v>
      </c>
      <c r="AY159" s="174" t="s">
        <v>134</v>
      </c>
    </row>
    <row r="160" spans="1:65" s="2" customFormat="1" ht="21.75" customHeight="1">
      <c r="A160" s="32"/>
      <c r="B160" s="157"/>
      <c r="C160" s="158">
        <v>6</v>
      </c>
      <c r="D160" s="158" t="s">
        <v>137</v>
      </c>
      <c r="E160" s="159" t="s">
        <v>169</v>
      </c>
      <c r="F160" s="160" t="s">
        <v>170</v>
      </c>
      <c r="G160" s="161" t="s">
        <v>140</v>
      </c>
      <c r="H160" s="162">
        <v>50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141</v>
      </c>
      <c r="AT160" s="170" t="s">
        <v>137</v>
      </c>
      <c r="AU160" s="170" t="s">
        <v>81</v>
      </c>
      <c r="AY160" s="17" t="s">
        <v>134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81</v>
      </c>
      <c r="BK160" s="171">
        <f>ROUND(I160*H160,2)</f>
        <v>0</v>
      </c>
      <c r="BL160" s="17" t="s">
        <v>141</v>
      </c>
      <c r="BM160" s="170" t="s">
        <v>171</v>
      </c>
    </row>
    <row r="161" spans="2:51" s="15" customFormat="1" ht="12">
      <c r="B161" s="189"/>
      <c r="D161" s="173" t="s">
        <v>143</v>
      </c>
      <c r="E161" s="190" t="s">
        <v>1</v>
      </c>
      <c r="F161" s="191" t="s">
        <v>172</v>
      </c>
      <c r="H161" s="190" t="s">
        <v>1</v>
      </c>
      <c r="I161" s="192"/>
      <c r="L161" s="189"/>
      <c r="M161" s="193"/>
      <c r="N161" s="194"/>
      <c r="O161" s="194"/>
      <c r="P161" s="194"/>
      <c r="Q161" s="194"/>
      <c r="R161" s="194"/>
      <c r="S161" s="194"/>
      <c r="T161" s="195"/>
      <c r="AT161" s="190" t="s">
        <v>143</v>
      </c>
      <c r="AU161" s="190" t="s">
        <v>81</v>
      </c>
      <c r="AV161" s="15" t="s">
        <v>84</v>
      </c>
      <c r="AW161" s="15" t="s">
        <v>33</v>
      </c>
      <c r="AX161" s="15" t="s">
        <v>76</v>
      </c>
      <c r="AY161" s="190" t="s">
        <v>134</v>
      </c>
    </row>
    <row r="162" spans="2:51" s="13" customFormat="1" ht="12">
      <c r="B162" s="172"/>
      <c r="D162" s="173" t="s">
        <v>143</v>
      </c>
      <c r="E162" s="174" t="s">
        <v>1</v>
      </c>
      <c r="F162" s="175" t="s">
        <v>173</v>
      </c>
      <c r="H162" s="176">
        <v>50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143</v>
      </c>
      <c r="AU162" s="174" t="s">
        <v>81</v>
      </c>
      <c r="AV162" s="13" t="s">
        <v>81</v>
      </c>
      <c r="AW162" s="13" t="s">
        <v>33</v>
      </c>
      <c r="AX162" s="13" t="s">
        <v>84</v>
      </c>
      <c r="AY162" s="174" t="s">
        <v>134</v>
      </c>
    </row>
    <row r="163" spans="1:65" s="2" customFormat="1" ht="21.75" customHeight="1">
      <c r="A163" s="32"/>
      <c r="B163" s="157"/>
      <c r="C163" s="158">
        <v>7</v>
      </c>
      <c r="D163" s="158" t="s">
        <v>137</v>
      </c>
      <c r="E163" s="159" t="s">
        <v>174</v>
      </c>
      <c r="F163" s="160" t="s">
        <v>736</v>
      </c>
      <c r="G163" s="161" t="s">
        <v>140</v>
      </c>
      <c r="H163" s="162">
        <v>3.863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0.0567</v>
      </c>
      <c r="R163" s="168">
        <f>Q163*H163</f>
        <v>0.2190321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81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81</v>
      </c>
      <c r="BK163" s="171">
        <f>ROUND(I163*H163,2)</f>
        <v>0</v>
      </c>
      <c r="BL163" s="17" t="s">
        <v>141</v>
      </c>
      <c r="BM163" s="170" t="s">
        <v>175</v>
      </c>
    </row>
    <row r="164" spans="2:51" s="13" customFormat="1" ht="12">
      <c r="B164" s="172"/>
      <c r="D164" s="173" t="s">
        <v>143</v>
      </c>
      <c r="E164" s="174" t="s">
        <v>1</v>
      </c>
      <c r="F164" s="175" t="s">
        <v>176</v>
      </c>
      <c r="H164" s="176">
        <v>2.87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143</v>
      </c>
      <c r="AU164" s="174" t="s">
        <v>81</v>
      </c>
      <c r="AV164" s="13" t="s">
        <v>81</v>
      </c>
      <c r="AW164" s="13" t="s">
        <v>33</v>
      </c>
      <c r="AX164" s="13" t="s">
        <v>76</v>
      </c>
      <c r="AY164" s="174" t="s">
        <v>134</v>
      </c>
    </row>
    <row r="165" spans="2:51" s="13" customFormat="1" ht="12">
      <c r="B165" s="172"/>
      <c r="D165" s="173" t="s">
        <v>143</v>
      </c>
      <c r="E165" s="174" t="s">
        <v>1</v>
      </c>
      <c r="F165" s="175" t="s">
        <v>177</v>
      </c>
      <c r="H165" s="176">
        <v>0.993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143</v>
      </c>
      <c r="AU165" s="174" t="s">
        <v>81</v>
      </c>
      <c r="AV165" s="13" t="s">
        <v>81</v>
      </c>
      <c r="AW165" s="13" t="s">
        <v>33</v>
      </c>
      <c r="AX165" s="13" t="s">
        <v>76</v>
      </c>
      <c r="AY165" s="174" t="s">
        <v>134</v>
      </c>
    </row>
    <row r="166" spans="2:51" s="14" customFormat="1" ht="12">
      <c r="B166" s="181"/>
      <c r="D166" s="173" t="s">
        <v>143</v>
      </c>
      <c r="E166" s="182" t="s">
        <v>1</v>
      </c>
      <c r="F166" s="183" t="s">
        <v>152</v>
      </c>
      <c r="H166" s="184">
        <v>3.863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143</v>
      </c>
      <c r="AU166" s="182" t="s">
        <v>81</v>
      </c>
      <c r="AV166" s="14" t="s">
        <v>141</v>
      </c>
      <c r="AW166" s="14" t="s">
        <v>33</v>
      </c>
      <c r="AX166" s="14" t="s">
        <v>84</v>
      </c>
      <c r="AY166" s="182" t="s">
        <v>134</v>
      </c>
    </row>
    <row r="167" spans="1:65" s="2" customFormat="1" ht="16.5" customHeight="1">
      <c r="A167" s="32"/>
      <c r="B167" s="157"/>
      <c r="C167" s="158">
        <v>8</v>
      </c>
      <c r="D167" s="158" t="s">
        <v>137</v>
      </c>
      <c r="E167" s="159" t="s">
        <v>178</v>
      </c>
      <c r="F167" s="160" t="s">
        <v>179</v>
      </c>
      <c r="G167" s="161" t="s">
        <v>180</v>
      </c>
      <c r="H167" s="162">
        <v>2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0.04684</v>
      </c>
      <c r="R167" s="168">
        <f>Q167*H167</f>
        <v>0.09368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141</v>
      </c>
      <c r="AT167" s="170" t="s">
        <v>137</v>
      </c>
      <c r="AU167" s="170" t="s">
        <v>81</v>
      </c>
      <c r="AY167" s="17" t="s">
        <v>134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81</v>
      </c>
      <c r="BK167" s="171">
        <f>ROUND(I167*H167,2)</f>
        <v>0</v>
      </c>
      <c r="BL167" s="17" t="s">
        <v>141</v>
      </c>
      <c r="BM167" s="170" t="s">
        <v>181</v>
      </c>
    </row>
    <row r="168" spans="1:65" s="2" customFormat="1" ht="16.5" customHeight="1">
      <c r="A168" s="32"/>
      <c r="B168" s="157"/>
      <c r="C168" s="196">
        <v>9</v>
      </c>
      <c r="D168" s="196" t="s">
        <v>182</v>
      </c>
      <c r="E168" s="197" t="s">
        <v>183</v>
      </c>
      <c r="F168" s="198" t="s">
        <v>184</v>
      </c>
      <c r="G168" s="199" t="s">
        <v>180</v>
      </c>
      <c r="H168" s="200">
        <v>2</v>
      </c>
      <c r="I168" s="201"/>
      <c r="J168" s="202">
        <f>ROUND(I168*H168,2)</f>
        <v>0</v>
      </c>
      <c r="K168" s="203"/>
      <c r="L168" s="204"/>
      <c r="M168" s="205" t="s">
        <v>1</v>
      </c>
      <c r="N168" s="206" t="s">
        <v>42</v>
      </c>
      <c r="O168" s="58"/>
      <c r="P168" s="168">
        <f>O168*H168</f>
        <v>0</v>
      </c>
      <c r="Q168" s="168">
        <v>0.02347</v>
      </c>
      <c r="R168" s="168">
        <f>Q168*H168</f>
        <v>0.04694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157</v>
      </c>
      <c r="AT168" s="170" t="s">
        <v>182</v>
      </c>
      <c r="AU168" s="170" t="s">
        <v>81</v>
      </c>
      <c r="AY168" s="17" t="s">
        <v>134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81</v>
      </c>
      <c r="BK168" s="171">
        <f>ROUND(I168*H168,2)</f>
        <v>0</v>
      </c>
      <c r="BL168" s="17" t="s">
        <v>141</v>
      </c>
      <c r="BM168" s="170" t="s">
        <v>185</v>
      </c>
    </row>
    <row r="169" spans="2:63" s="12" customFormat="1" ht="22.9" customHeight="1">
      <c r="B169" s="144"/>
      <c r="D169" s="145" t="s">
        <v>75</v>
      </c>
      <c r="E169" s="155" t="s">
        <v>160</v>
      </c>
      <c r="F169" s="155" t="s">
        <v>186</v>
      </c>
      <c r="I169" s="147"/>
      <c r="J169" s="156">
        <f>BK169</f>
        <v>0</v>
      </c>
      <c r="L169" s="144"/>
      <c r="M169" s="149"/>
      <c r="N169" s="150"/>
      <c r="O169" s="150"/>
      <c r="P169" s="151">
        <f>SUM(P170:P192)</f>
        <v>0</v>
      </c>
      <c r="Q169" s="150"/>
      <c r="R169" s="151">
        <f>SUM(R170:R192)</f>
        <v>0.0024200000000000003</v>
      </c>
      <c r="S169" s="150"/>
      <c r="T169" s="152">
        <f>SUM(T170:T192)</f>
        <v>3.3338861500000005</v>
      </c>
      <c r="AR169" s="145" t="s">
        <v>84</v>
      </c>
      <c r="AT169" s="153" t="s">
        <v>75</v>
      </c>
      <c r="AU169" s="153" t="s">
        <v>84</v>
      </c>
      <c r="AY169" s="145" t="s">
        <v>134</v>
      </c>
      <c r="BK169" s="154">
        <f>SUM(BK170:BK192)</f>
        <v>0</v>
      </c>
    </row>
    <row r="170" spans="1:65" s="2" customFormat="1" ht="21.75" customHeight="1">
      <c r="A170" s="32"/>
      <c r="B170" s="157"/>
      <c r="C170" s="158">
        <v>10</v>
      </c>
      <c r="D170" s="158" t="s">
        <v>137</v>
      </c>
      <c r="E170" s="159" t="s">
        <v>187</v>
      </c>
      <c r="F170" s="160" t="s">
        <v>188</v>
      </c>
      <c r="G170" s="161" t="s">
        <v>140</v>
      </c>
      <c r="H170" s="162">
        <v>15.607</v>
      </c>
      <c r="I170" s="163"/>
      <c r="J170" s="164">
        <f>ROUND(I170*H170,2)</f>
        <v>0</v>
      </c>
      <c r="K170" s="165"/>
      <c r="L170" s="33"/>
      <c r="M170" s="166" t="s">
        <v>1</v>
      </c>
      <c r="N170" s="167" t="s">
        <v>42</v>
      </c>
      <c r="O170" s="58"/>
      <c r="P170" s="168">
        <f>O170*H170</f>
        <v>0</v>
      </c>
      <c r="Q170" s="168">
        <v>0</v>
      </c>
      <c r="R170" s="168">
        <f>Q170*H170</f>
        <v>0</v>
      </c>
      <c r="S170" s="168">
        <v>0</v>
      </c>
      <c r="T170" s="169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0" t="s">
        <v>189</v>
      </c>
      <c r="AT170" s="170" t="s">
        <v>137</v>
      </c>
      <c r="AU170" s="170" t="s">
        <v>81</v>
      </c>
      <c r="AY170" s="17" t="s">
        <v>134</v>
      </c>
      <c r="BE170" s="171">
        <f>IF(N170="základní",J170,0)</f>
        <v>0</v>
      </c>
      <c r="BF170" s="171">
        <f>IF(N170="snížená",J170,0)</f>
        <v>0</v>
      </c>
      <c r="BG170" s="171">
        <f>IF(N170="zákl. přenesená",J170,0)</f>
        <v>0</v>
      </c>
      <c r="BH170" s="171">
        <f>IF(N170="sníž. přenesená",J170,0)</f>
        <v>0</v>
      </c>
      <c r="BI170" s="171">
        <f>IF(N170="nulová",J170,0)</f>
        <v>0</v>
      </c>
      <c r="BJ170" s="17" t="s">
        <v>81</v>
      </c>
      <c r="BK170" s="171">
        <f>ROUND(I170*H170,2)</f>
        <v>0</v>
      </c>
      <c r="BL170" s="17" t="s">
        <v>189</v>
      </c>
      <c r="BM170" s="170" t="s">
        <v>190</v>
      </c>
    </row>
    <row r="171" spans="2:51" s="15" customFormat="1" ht="12">
      <c r="B171" s="189"/>
      <c r="D171" s="173" t="s">
        <v>143</v>
      </c>
      <c r="E171" s="190" t="s">
        <v>1</v>
      </c>
      <c r="F171" s="191" t="s">
        <v>191</v>
      </c>
      <c r="H171" s="190" t="s">
        <v>1</v>
      </c>
      <c r="I171" s="192"/>
      <c r="L171" s="189"/>
      <c r="M171" s="193"/>
      <c r="N171" s="194"/>
      <c r="O171" s="194"/>
      <c r="P171" s="194"/>
      <c r="Q171" s="194"/>
      <c r="R171" s="194"/>
      <c r="S171" s="194"/>
      <c r="T171" s="195"/>
      <c r="AT171" s="190" t="s">
        <v>143</v>
      </c>
      <c r="AU171" s="190" t="s">
        <v>81</v>
      </c>
      <c r="AV171" s="15" t="s">
        <v>84</v>
      </c>
      <c r="AW171" s="15" t="s">
        <v>33</v>
      </c>
      <c r="AX171" s="15" t="s">
        <v>76</v>
      </c>
      <c r="AY171" s="190" t="s">
        <v>134</v>
      </c>
    </row>
    <row r="172" spans="2:51" s="13" customFormat="1" ht="12">
      <c r="B172" s="172"/>
      <c r="D172" s="173" t="s">
        <v>143</v>
      </c>
      <c r="E172" s="174" t="s">
        <v>1</v>
      </c>
      <c r="F172" s="175" t="s">
        <v>192</v>
      </c>
      <c r="H172" s="176">
        <v>10.556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143</v>
      </c>
      <c r="AU172" s="174" t="s">
        <v>81</v>
      </c>
      <c r="AV172" s="13" t="s">
        <v>81</v>
      </c>
      <c r="AW172" s="13" t="s">
        <v>33</v>
      </c>
      <c r="AX172" s="13" t="s">
        <v>76</v>
      </c>
      <c r="AY172" s="174" t="s">
        <v>134</v>
      </c>
    </row>
    <row r="173" spans="2:51" s="15" customFormat="1" ht="12">
      <c r="B173" s="189"/>
      <c r="D173" s="173" t="s">
        <v>143</v>
      </c>
      <c r="E173" s="190" t="s">
        <v>1</v>
      </c>
      <c r="F173" s="191" t="s">
        <v>193</v>
      </c>
      <c r="H173" s="190" t="s">
        <v>1</v>
      </c>
      <c r="I173" s="192"/>
      <c r="L173" s="189"/>
      <c r="M173" s="193"/>
      <c r="N173" s="194"/>
      <c r="O173" s="194"/>
      <c r="P173" s="194"/>
      <c r="Q173" s="194"/>
      <c r="R173" s="194"/>
      <c r="S173" s="194"/>
      <c r="T173" s="195"/>
      <c r="AT173" s="190" t="s">
        <v>143</v>
      </c>
      <c r="AU173" s="190" t="s">
        <v>81</v>
      </c>
      <c r="AV173" s="15" t="s">
        <v>84</v>
      </c>
      <c r="AW173" s="15" t="s">
        <v>33</v>
      </c>
      <c r="AX173" s="15" t="s">
        <v>76</v>
      </c>
      <c r="AY173" s="190" t="s">
        <v>134</v>
      </c>
    </row>
    <row r="174" spans="2:51" s="13" customFormat="1" ht="12">
      <c r="B174" s="172"/>
      <c r="D174" s="173" t="s">
        <v>143</v>
      </c>
      <c r="E174" s="174" t="s">
        <v>1</v>
      </c>
      <c r="F174" s="175" t="s">
        <v>150</v>
      </c>
      <c r="H174" s="176">
        <v>5.051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74" t="s">
        <v>143</v>
      </c>
      <c r="AU174" s="174" t="s">
        <v>81</v>
      </c>
      <c r="AV174" s="13" t="s">
        <v>81</v>
      </c>
      <c r="AW174" s="13" t="s">
        <v>33</v>
      </c>
      <c r="AX174" s="13" t="s">
        <v>76</v>
      </c>
      <c r="AY174" s="174" t="s">
        <v>134</v>
      </c>
    </row>
    <row r="175" spans="2:51" s="14" customFormat="1" ht="12">
      <c r="B175" s="181"/>
      <c r="D175" s="173" t="s">
        <v>143</v>
      </c>
      <c r="E175" s="182" t="s">
        <v>1</v>
      </c>
      <c r="F175" s="183" t="s">
        <v>152</v>
      </c>
      <c r="H175" s="184">
        <v>15.607</v>
      </c>
      <c r="I175" s="185"/>
      <c r="L175" s="181"/>
      <c r="M175" s="186"/>
      <c r="N175" s="187"/>
      <c r="O175" s="187"/>
      <c r="P175" s="187"/>
      <c r="Q175" s="187"/>
      <c r="R175" s="187"/>
      <c r="S175" s="187"/>
      <c r="T175" s="188"/>
      <c r="AT175" s="182" t="s">
        <v>143</v>
      </c>
      <c r="AU175" s="182" t="s">
        <v>81</v>
      </c>
      <c r="AV175" s="14" t="s">
        <v>141</v>
      </c>
      <c r="AW175" s="14" t="s">
        <v>33</v>
      </c>
      <c r="AX175" s="14" t="s">
        <v>84</v>
      </c>
      <c r="AY175" s="182" t="s">
        <v>134</v>
      </c>
    </row>
    <row r="176" spans="1:65" s="2" customFormat="1" ht="21.75" customHeight="1">
      <c r="A176" s="32"/>
      <c r="B176" s="157"/>
      <c r="C176" s="158">
        <v>11</v>
      </c>
      <c r="D176" s="158" t="s">
        <v>137</v>
      </c>
      <c r="E176" s="159" t="s">
        <v>194</v>
      </c>
      <c r="F176" s="160" t="s">
        <v>195</v>
      </c>
      <c r="G176" s="161" t="s">
        <v>140</v>
      </c>
      <c r="H176" s="162">
        <v>13.241</v>
      </c>
      <c r="I176" s="163"/>
      <c r="J176" s="164">
        <f>ROUND(I176*H176,2)</f>
        <v>0</v>
      </c>
      <c r="K176" s="165"/>
      <c r="L176" s="33"/>
      <c r="M176" s="166" t="s">
        <v>1</v>
      </c>
      <c r="N176" s="167" t="s">
        <v>42</v>
      </c>
      <c r="O176" s="58"/>
      <c r="P176" s="168">
        <f>O176*H176</f>
        <v>0</v>
      </c>
      <c r="Q176" s="168">
        <v>0</v>
      </c>
      <c r="R176" s="168">
        <f>Q176*H176</f>
        <v>0</v>
      </c>
      <c r="S176" s="168">
        <v>0.00015</v>
      </c>
      <c r="T176" s="169">
        <f>S176*H176</f>
        <v>0.00198615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0" t="s">
        <v>189</v>
      </c>
      <c r="AT176" s="170" t="s">
        <v>137</v>
      </c>
      <c r="AU176" s="170" t="s">
        <v>81</v>
      </c>
      <c r="AY176" s="17" t="s">
        <v>134</v>
      </c>
      <c r="BE176" s="171">
        <f>IF(N176="základní",J176,0)</f>
        <v>0</v>
      </c>
      <c r="BF176" s="171">
        <f>IF(N176="snížená",J176,0)</f>
        <v>0</v>
      </c>
      <c r="BG176" s="171">
        <f>IF(N176="zákl. přenesená",J176,0)</f>
        <v>0</v>
      </c>
      <c r="BH176" s="171">
        <f>IF(N176="sníž. přenesená",J176,0)</f>
        <v>0</v>
      </c>
      <c r="BI176" s="171">
        <f>IF(N176="nulová",J176,0)</f>
        <v>0</v>
      </c>
      <c r="BJ176" s="17" t="s">
        <v>81</v>
      </c>
      <c r="BK176" s="171">
        <f>ROUND(I176*H176,2)</f>
        <v>0</v>
      </c>
      <c r="BL176" s="17" t="s">
        <v>189</v>
      </c>
      <c r="BM176" s="170" t="s">
        <v>196</v>
      </c>
    </row>
    <row r="177" spans="2:51" s="15" customFormat="1" ht="22.5">
      <c r="B177" s="189"/>
      <c r="D177" s="173" t="s">
        <v>143</v>
      </c>
      <c r="E177" s="190" t="s">
        <v>1</v>
      </c>
      <c r="F177" s="191" t="s">
        <v>197</v>
      </c>
      <c r="H177" s="190" t="s">
        <v>1</v>
      </c>
      <c r="I177" s="192"/>
      <c r="L177" s="189"/>
      <c r="M177" s="193"/>
      <c r="N177" s="194"/>
      <c r="O177" s="194"/>
      <c r="P177" s="194"/>
      <c r="Q177" s="194"/>
      <c r="R177" s="194"/>
      <c r="S177" s="194"/>
      <c r="T177" s="195"/>
      <c r="AT177" s="190" t="s">
        <v>143</v>
      </c>
      <c r="AU177" s="190" t="s">
        <v>81</v>
      </c>
      <c r="AV177" s="15" t="s">
        <v>84</v>
      </c>
      <c r="AW177" s="15" t="s">
        <v>33</v>
      </c>
      <c r="AX177" s="15" t="s">
        <v>76</v>
      </c>
      <c r="AY177" s="190" t="s">
        <v>134</v>
      </c>
    </row>
    <row r="178" spans="2:51" s="13" customFormat="1" ht="12">
      <c r="B178" s="172"/>
      <c r="D178" s="173" t="s">
        <v>143</v>
      </c>
      <c r="E178" s="174" t="s">
        <v>1</v>
      </c>
      <c r="F178" s="175" t="s">
        <v>198</v>
      </c>
      <c r="H178" s="176">
        <v>3.822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143</v>
      </c>
      <c r="AU178" s="174" t="s">
        <v>81</v>
      </c>
      <c r="AV178" s="13" t="s">
        <v>81</v>
      </c>
      <c r="AW178" s="13" t="s">
        <v>33</v>
      </c>
      <c r="AX178" s="13" t="s">
        <v>76</v>
      </c>
      <c r="AY178" s="174" t="s">
        <v>134</v>
      </c>
    </row>
    <row r="179" spans="2:51" s="13" customFormat="1" ht="12">
      <c r="B179" s="172"/>
      <c r="D179" s="173" t="s">
        <v>143</v>
      </c>
      <c r="E179" s="174" t="s">
        <v>1</v>
      </c>
      <c r="F179" s="175" t="s">
        <v>199</v>
      </c>
      <c r="H179" s="176">
        <v>4.368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143</v>
      </c>
      <c r="AU179" s="174" t="s">
        <v>81</v>
      </c>
      <c r="AV179" s="13" t="s">
        <v>81</v>
      </c>
      <c r="AW179" s="13" t="s">
        <v>33</v>
      </c>
      <c r="AX179" s="13" t="s">
        <v>76</v>
      </c>
      <c r="AY179" s="174" t="s">
        <v>134</v>
      </c>
    </row>
    <row r="180" spans="2:51" s="13" customFormat="1" ht="12">
      <c r="B180" s="172"/>
      <c r="D180" s="173" t="s">
        <v>143</v>
      </c>
      <c r="E180" s="174" t="s">
        <v>1</v>
      </c>
      <c r="F180" s="175" t="s">
        <v>150</v>
      </c>
      <c r="H180" s="176">
        <v>5.051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143</v>
      </c>
      <c r="AU180" s="174" t="s">
        <v>81</v>
      </c>
      <c r="AV180" s="13" t="s">
        <v>81</v>
      </c>
      <c r="AW180" s="13" t="s">
        <v>33</v>
      </c>
      <c r="AX180" s="13" t="s">
        <v>76</v>
      </c>
      <c r="AY180" s="174" t="s">
        <v>134</v>
      </c>
    </row>
    <row r="181" spans="2:51" s="14" customFormat="1" ht="12">
      <c r="B181" s="181"/>
      <c r="D181" s="173" t="s">
        <v>143</v>
      </c>
      <c r="E181" s="182" t="s">
        <v>1</v>
      </c>
      <c r="F181" s="183" t="s">
        <v>152</v>
      </c>
      <c r="H181" s="184">
        <v>13.241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143</v>
      </c>
      <c r="AU181" s="182" t="s">
        <v>81</v>
      </c>
      <c r="AV181" s="14" t="s">
        <v>141</v>
      </c>
      <c r="AW181" s="14" t="s">
        <v>33</v>
      </c>
      <c r="AX181" s="14" t="s">
        <v>84</v>
      </c>
      <c r="AY181" s="182" t="s">
        <v>134</v>
      </c>
    </row>
    <row r="182" spans="1:65" s="2" customFormat="1" ht="21.75" customHeight="1">
      <c r="A182" s="32"/>
      <c r="B182" s="157"/>
      <c r="C182" s="158">
        <v>12</v>
      </c>
      <c r="D182" s="158" t="s">
        <v>137</v>
      </c>
      <c r="E182" s="159" t="s">
        <v>200</v>
      </c>
      <c r="F182" s="160" t="s">
        <v>201</v>
      </c>
      <c r="G182" s="161" t="s">
        <v>140</v>
      </c>
      <c r="H182" s="162">
        <v>60.5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4E-05</v>
      </c>
      <c r="R182" s="168">
        <f>Q182*H182</f>
        <v>0.0024200000000000003</v>
      </c>
      <c r="S182" s="168">
        <v>0</v>
      </c>
      <c r="T182" s="16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141</v>
      </c>
      <c r="AT182" s="170" t="s">
        <v>137</v>
      </c>
      <c r="AU182" s="170" t="s">
        <v>81</v>
      </c>
      <c r="AY182" s="17" t="s">
        <v>134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81</v>
      </c>
      <c r="BK182" s="171">
        <f>ROUND(I182*H182,2)</f>
        <v>0</v>
      </c>
      <c r="BL182" s="17" t="s">
        <v>141</v>
      </c>
      <c r="BM182" s="170" t="s">
        <v>202</v>
      </c>
    </row>
    <row r="183" spans="2:51" s="13" customFormat="1" ht="12">
      <c r="B183" s="172"/>
      <c r="D183" s="173" t="s">
        <v>143</v>
      </c>
      <c r="E183" s="174" t="s">
        <v>1</v>
      </c>
      <c r="F183" s="175" t="s">
        <v>203</v>
      </c>
      <c r="H183" s="176">
        <v>10.5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143</v>
      </c>
      <c r="AU183" s="174" t="s">
        <v>81</v>
      </c>
      <c r="AV183" s="13" t="s">
        <v>81</v>
      </c>
      <c r="AW183" s="13" t="s">
        <v>33</v>
      </c>
      <c r="AX183" s="13" t="s">
        <v>76</v>
      </c>
      <c r="AY183" s="174" t="s">
        <v>134</v>
      </c>
    </row>
    <row r="184" spans="2:51" s="15" customFormat="1" ht="12">
      <c r="B184" s="189"/>
      <c r="D184" s="173" t="s">
        <v>143</v>
      </c>
      <c r="E184" s="190" t="s">
        <v>1</v>
      </c>
      <c r="F184" s="191" t="s">
        <v>204</v>
      </c>
      <c r="H184" s="190" t="s">
        <v>1</v>
      </c>
      <c r="I184" s="192"/>
      <c r="L184" s="189"/>
      <c r="M184" s="193"/>
      <c r="N184" s="194"/>
      <c r="O184" s="194"/>
      <c r="P184" s="194"/>
      <c r="Q184" s="194"/>
      <c r="R184" s="194"/>
      <c r="S184" s="194"/>
      <c r="T184" s="195"/>
      <c r="AT184" s="190" t="s">
        <v>143</v>
      </c>
      <c r="AU184" s="190" t="s">
        <v>81</v>
      </c>
      <c r="AV184" s="15" t="s">
        <v>84</v>
      </c>
      <c r="AW184" s="15" t="s">
        <v>33</v>
      </c>
      <c r="AX184" s="15" t="s">
        <v>76</v>
      </c>
      <c r="AY184" s="190" t="s">
        <v>134</v>
      </c>
    </row>
    <row r="185" spans="2:51" s="13" customFormat="1" ht="12">
      <c r="B185" s="172"/>
      <c r="D185" s="173" t="s">
        <v>143</v>
      </c>
      <c r="E185" s="174" t="s">
        <v>1</v>
      </c>
      <c r="F185" s="175" t="s">
        <v>173</v>
      </c>
      <c r="H185" s="176">
        <v>50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143</v>
      </c>
      <c r="AU185" s="174" t="s">
        <v>81</v>
      </c>
      <c r="AV185" s="13" t="s">
        <v>81</v>
      </c>
      <c r="AW185" s="13" t="s">
        <v>33</v>
      </c>
      <c r="AX185" s="13" t="s">
        <v>76</v>
      </c>
      <c r="AY185" s="174" t="s">
        <v>134</v>
      </c>
    </row>
    <row r="186" spans="2:51" s="14" customFormat="1" ht="12">
      <c r="B186" s="181"/>
      <c r="D186" s="173" t="s">
        <v>143</v>
      </c>
      <c r="E186" s="182" t="s">
        <v>1</v>
      </c>
      <c r="F186" s="183" t="s">
        <v>152</v>
      </c>
      <c r="H186" s="184">
        <v>60.5</v>
      </c>
      <c r="I186" s="185"/>
      <c r="L186" s="181"/>
      <c r="M186" s="186"/>
      <c r="N186" s="187"/>
      <c r="O186" s="187"/>
      <c r="P186" s="187"/>
      <c r="Q186" s="187"/>
      <c r="R186" s="187"/>
      <c r="S186" s="187"/>
      <c r="T186" s="188"/>
      <c r="AT186" s="182" t="s">
        <v>143</v>
      </c>
      <c r="AU186" s="182" t="s">
        <v>81</v>
      </c>
      <c r="AV186" s="14" t="s">
        <v>141</v>
      </c>
      <c r="AW186" s="14" t="s">
        <v>33</v>
      </c>
      <c r="AX186" s="14" t="s">
        <v>84</v>
      </c>
      <c r="AY186" s="182" t="s">
        <v>134</v>
      </c>
    </row>
    <row r="187" spans="1:65" s="2" customFormat="1" ht="16.5" customHeight="1">
      <c r="A187" s="32"/>
      <c r="B187" s="157"/>
      <c r="C187" s="158">
        <v>13</v>
      </c>
      <c r="D187" s="158" t="s">
        <v>137</v>
      </c>
      <c r="E187" s="159" t="s">
        <v>205</v>
      </c>
      <c r="F187" s="160" t="s">
        <v>206</v>
      </c>
      <c r="G187" s="161" t="s">
        <v>140</v>
      </c>
      <c r="H187" s="162">
        <v>33.319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0</v>
      </c>
      <c r="R187" s="168">
        <f>Q187*H187</f>
        <v>0</v>
      </c>
      <c r="S187" s="168">
        <v>0.1</v>
      </c>
      <c r="T187" s="169">
        <f>S187*H187</f>
        <v>3.3319000000000005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141</v>
      </c>
      <c r="AT187" s="170" t="s">
        <v>137</v>
      </c>
      <c r="AU187" s="170" t="s">
        <v>81</v>
      </c>
      <c r="AY187" s="17" t="s">
        <v>134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81</v>
      </c>
      <c r="BK187" s="171">
        <f>ROUND(I187*H187,2)</f>
        <v>0</v>
      </c>
      <c r="BL187" s="17" t="s">
        <v>141</v>
      </c>
      <c r="BM187" s="170" t="s">
        <v>207</v>
      </c>
    </row>
    <row r="188" spans="2:51" s="13" customFormat="1" ht="12">
      <c r="B188" s="172"/>
      <c r="D188" s="173" t="s">
        <v>143</v>
      </c>
      <c r="E188" s="174" t="s">
        <v>1</v>
      </c>
      <c r="F188" s="175" t="s">
        <v>208</v>
      </c>
      <c r="H188" s="176">
        <v>33.319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143</v>
      </c>
      <c r="AU188" s="174" t="s">
        <v>81</v>
      </c>
      <c r="AV188" s="13" t="s">
        <v>81</v>
      </c>
      <c r="AW188" s="13" t="s">
        <v>33</v>
      </c>
      <c r="AX188" s="13" t="s">
        <v>84</v>
      </c>
      <c r="AY188" s="174" t="s">
        <v>134</v>
      </c>
    </row>
    <row r="189" spans="1:65" s="2" customFormat="1" ht="16.5" customHeight="1">
      <c r="A189" s="32"/>
      <c r="B189" s="157"/>
      <c r="C189" s="158">
        <v>14</v>
      </c>
      <c r="D189" s="158" t="s">
        <v>137</v>
      </c>
      <c r="E189" s="159" t="s">
        <v>209</v>
      </c>
      <c r="F189" s="160" t="s">
        <v>210</v>
      </c>
      <c r="G189" s="161" t="s">
        <v>140</v>
      </c>
      <c r="H189" s="162">
        <v>6.339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141</v>
      </c>
      <c r="AT189" s="170" t="s">
        <v>137</v>
      </c>
      <c r="AU189" s="170" t="s">
        <v>81</v>
      </c>
      <c r="AY189" s="17" t="s">
        <v>134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81</v>
      </c>
      <c r="BK189" s="171">
        <f>ROUND(I189*H189,2)</f>
        <v>0</v>
      </c>
      <c r="BL189" s="17" t="s">
        <v>141</v>
      </c>
      <c r="BM189" s="170" t="s">
        <v>211</v>
      </c>
    </row>
    <row r="190" spans="2:51" s="13" customFormat="1" ht="12">
      <c r="B190" s="172"/>
      <c r="D190" s="173" t="s">
        <v>143</v>
      </c>
      <c r="E190" s="174" t="s">
        <v>1</v>
      </c>
      <c r="F190" s="175" t="s">
        <v>212</v>
      </c>
      <c r="H190" s="176">
        <v>4.239</v>
      </c>
      <c r="I190" s="177"/>
      <c r="L190" s="172"/>
      <c r="M190" s="178"/>
      <c r="N190" s="179"/>
      <c r="O190" s="179"/>
      <c r="P190" s="179"/>
      <c r="Q190" s="179"/>
      <c r="R190" s="179"/>
      <c r="S190" s="179"/>
      <c r="T190" s="180"/>
      <c r="AT190" s="174" t="s">
        <v>143</v>
      </c>
      <c r="AU190" s="174" t="s">
        <v>81</v>
      </c>
      <c r="AV190" s="13" t="s">
        <v>81</v>
      </c>
      <c r="AW190" s="13" t="s">
        <v>33</v>
      </c>
      <c r="AX190" s="13" t="s">
        <v>76</v>
      </c>
      <c r="AY190" s="174" t="s">
        <v>134</v>
      </c>
    </row>
    <row r="191" spans="2:51" s="13" customFormat="1" ht="12">
      <c r="B191" s="172"/>
      <c r="D191" s="173" t="s">
        <v>143</v>
      </c>
      <c r="E191" s="174" t="s">
        <v>1</v>
      </c>
      <c r="F191" s="175" t="s">
        <v>213</v>
      </c>
      <c r="H191" s="176">
        <v>2.1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143</v>
      </c>
      <c r="AU191" s="174" t="s">
        <v>81</v>
      </c>
      <c r="AV191" s="13" t="s">
        <v>81</v>
      </c>
      <c r="AW191" s="13" t="s">
        <v>33</v>
      </c>
      <c r="AX191" s="13" t="s">
        <v>76</v>
      </c>
      <c r="AY191" s="174" t="s">
        <v>134</v>
      </c>
    </row>
    <row r="192" spans="2:51" s="14" customFormat="1" ht="12">
      <c r="B192" s="181"/>
      <c r="D192" s="173" t="s">
        <v>143</v>
      </c>
      <c r="E192" s="182" t="s">
        <v>1</v>
      </c>
      <c r="F192" s="183" t="s">
        <v>152</v>
      </c>
      <c r="H192" s="184">
        <v>6.339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2" t="s">
        <v>143</v>
      </c>
      <c r="AU192" s="182" t="s">
        <v>81</v>
      </c>
      <c r="AV192" s="14" t="s">
        <v>141</v>
      </c>
      <c r="AW192" s="14" t="s">
        <v>33</v>
      </c>
      <c r="AX192" s="14" t="s">
        <v>84</v>
      </c>
      <c r="AY192" s="182" t="s">
        <v>134</v>
      </c>
    </row>
    <row r="193" spans="2:63" s="12" customFormat="1" ht="22.9" customHeight="1">
      <c r="B193" s="144"/>
      <c r="D193" s="145" t="s">
        <v>75</v>
      </c>
      <c r="E193" s="155" t="s">
        <v>214</v>
      </c>
      <c r="F193" s="155" t="s">
        <v>215</v>
      </c>
      <c r="I193" s="147"/>
      <c r="J193" s="156">
        <f>BK193</f>
        <v>0</v>
      </c>
      <c r="L193" s="144"/>
      <c r="M193" s="149"/>
      <c r="N193" s="150"/>
      <c r="O193" s="150"/>
      <c r="P193" s="151">
        <f>SUM(P194:P200)</f>
        <v>0</v>
      </c>
      <c r="Q193" s="150"/>
      <c r="R193" s="151">
        <f>SUM(R194:R200)</f>
        <v>0</v>
      </c>
      <c r="S193" s="150"/>
      <c r="T193" s="152">
        <f>SUM(T194:T200)</f>
        <v>0</v>
      </c>
      <c r="AR193" s="145" t="s">
        <v>84</v>
      </c>
      <c r="AT193" s="153" t="s">
        <v>75</v>
      </c>
      <c r="AU193" s="153" t="s">
        <v>84</v>
      </c>
      <c r="AY193" s="145" t="s">
        <v>134</v>
      </c>
      <c r="BK193" s="154">
        <f>SUM(BK194:BK200)</f>
        <v>0</v>
      </c>
    </row>
    <row r="194" spans="1:65" s="2" customFormat="1" ht="21.75" customHeight="1">
      <c r="A194" s="32"/>
      <c r="B194" s="157"/>
      <c r="C194" s="158">
        <v>15</v>
      </c>
      <c r="D194" s="158" t="s">
        <v>137</v>
      </c>
      <c r="E194" s="159" t="s">
        <v>216</v>
      </c>
      <c r="F194" s="160" t="s">
        <v>217</v>
      </c>
      <c r="G194" s="161" t="s">
        <v>218</v>
      </c>
      <c r="H194" s="162">
        <v>3.816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141</v>
      </c>
      <c r="AT194" s="170" t="s">
        <v>137</v>
      </c>
      <c r="AU194" s="170" t="s">
        <v>81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81</v>
      </c>
      <c r="BK194" s="171">
        <f>ROUND(I194*H194,2)</f>
        <v>0</v>
      </c>
      <c r="BL194" s="17" t="s">
        <v>141</v>
      </c>
      <c r="BM194" s="170" t="s">
        <v>219</v>
      </c>
    </row>
    <row r="195" spans="1:65" s="2" customFormat="1" ht="21.75" customHeight="1">
      <c r="A195" s="32"/>
      <c r="B195" s="157"/>
      <c r="C195" s="158">
        <v>16</v>
      </c>
      <c r="D195" s="158" t="s">
        <v>137</v>
      </c>
      <c r="E195" s="159" t="s">
        <v>220</v>
      </c>
      <c r="F195" s="160" t="s">
        <v>221</v>
      </c>
      <c r="G195" s="161" t="s">
        <v>218</v>
      </c>
      <c r="H195" s="162">
        <v>190.8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141</v>
      </c>
      <c r="AT195" s="170" t="s">
        <v>137</v>
      </c>
      <c r="AU195" s="170" t="s">
        <v>81</v>
      </c>
      <c r="AY195" s="17" t="s">
        <v>134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81</v>
      </c>
      <c r="BK195" s="171">
        <f>ROUND(I195*H195,2)</f>
        <v>0</v>
      </c>
      <c r="BL195" s="17" t="s">
        <v>141</v>
      </c>
      <c r="BM195" s="170" t="s">
        <v>222</v>
      </c>
    </row>
    <row r="196" spans="2:51" s="13" customFormat="1" ht="12">
      <c r="B196" s="172"/>
      <c r="D196" s="173" t="s">
        <v>143</v>
      </c>
      <c r="F196" s="175" t="s">
        <v>223</v>
      </c>
      <c r="H196" s="176">
        <v>190.8</v>
      </c>
      <c r="I196" s="177"/>
      <c r="L196" s="172"/>
      <c r="M196" s="178"/>
      <c r="N196" s="179"/>
      <c r="O196" s="179"/>
      <c r="P196" s="179"/>
      <c r="Q196" s="179"/>
      <c r="R196" s="179"/>
      <c r="S196" s="179"/>
      <c r="T196" s="180"/>
      <c r="AT196" s="174" t="s">
        <v>143</v>
      </c>
      <c r="AU196" s="174" t="s">
        <v>81</v>
      </c>
      <c r="AV196" s="13" t="s">
        <v>81</v>
      </c>
      <c r="AW196" s="13" t="s">
        <v>3</v>
      </c>
      <c r="AX196" s="13" t="s">
        <v>84</v>
      </c>
      <c r="AY196" s="174" t="s">
        <v>134</v>
      </c>
    </row>
    <row r="197" spans="1:65" s="2" customFormat="1" ht="21.75" customHeight="1">
      <c r="A197" s="32"/>
      <c r="B197" s="157"/>
      <c r="C197" s="158">
        <v>17</v>
      </c>
      <c r="D197" s="158" t="s">
        <v>137</v>
      </c>
      <c r="E197" s="159" t="s">
        <v>224</v>
      </c>
      <c r="F197" s="160" t="s">
        <v>225</v>
      </c>
      <c r="G197" s="161" t="s">
        <v>218</v>
      </c>
      <c r="H197" s="162">
        <v>3.816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141</v>
      </c>
      <c r="AT197" s="170" t="s">
        <v>137</v>
      </c>
      <c r="AU197" s="170" t="s">
        <v>81</v>
      </c>
      <c r="AY197" s="17" t="s">
        <v>134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81</v>
      </c>
      <c r="BK197" s="171">
        <f>ROUND(I197*H197,2)</f>
        <v>0</v>
      </c>
      <c r="BL197" s="17" t="s">
        <v>141</v>
      </c>
      <c r="BM197" s="170" t="s">
        <v>226</v>
      </c>
    </row>
    <row r="198" spans="1:65" s="2" customFormat="1" ht="21.75" customHeight="1">
      <c r="A198" s="32"/>
      <c r="B198" s="157"/>
      <c r="C198" s="158">
        <v>18</v>
      </c>
      <c r="D198" s="158" t="s">
        <v>137</v>
      </c>
      <c r="E198" s="159" t="s">
        <v>227</v>
      </c>
      <c r="F198" s="160" t="s">
        <v>228</v>
      </c>
      <c r="G198" s="161" t="s">
        <v>218</v>
      </c>
      <c r="H198" s="162">
        <v>34.344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141</v>
      </c>
      <c r="AT198" s="170" t="s">
        <v>137</v>
      </c>
      <c r="AU198" s="170" t="s">
        <v>81</v>
      </c>
      <c r="AY198" s="17" t="s">
        <v>134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81</v>
      </c>
      <c r="BK198" s="171">
        <f>ROUND(I198*H198,2)</f>
        <v>0</v>
      </c>
      <c r="BL198" s="17" t="s">
        <v>141</v>
      </c>
      <c r="BM198" s="170" t="s">
        <v>229</v>
      </c>
    </row>
    <row r="199" spans="2:51" s="13" customFormat="1" ht="12">
      <c r="B199" s="172"/>
      <c r="D199" s="173" t="s">
        <v>143</v>
      </c>
      <c r="F199" s="175" t="s">
        <v>230</v>
      </c>
      <c r="H199" s="176">
        <v>34.344</v>
      </c>
      <c r="I199" s="177"/>
      <c r="L199" s="172"/>
      <c r="M199" s="178"/>
      <c r="N199" s="179"/>
      <c r="O199" s="179"/>
      <c r="P199" s="179"/>
      <c r="Q199" s="179"/>
      <c r="R199" s="179"/>
      <c r="S199" s="179"/>
      <c r="T199" s="180"/>
      <c r="AT199" s="174" t="s">
        <v>143</v>
      </c>
      <c r="AU199" s="174" t="s">
        <v>81</v>
      </c>
      <c r="AV199" s="13" t="s">
        <v>81</v>
      </c>
      <c r="AW199" s="13" t="s">
        <v>3</v>
      </c>
      <c r="AX199" s="13" t="s">
        <v>84</v>
      </c>
      <c r="AY199" s="174" t="s">
        <v>134</v>
      </c>
    </row>
    <row r="200" spans="1:65" s="2" customFormat="1" ht="21.75" customHeight="1">
      <c r="A200" s="32"/>
      <c r="B200" s="157"/>
      <c r="C200" s="158">
        <v>19</v>
      </c>
      <c r="D200" s="158" t="s">
        <v>137</v>
      </c>
      <c r="E200" s="159" t="s">
        <v>231</v>
      </c>
      <c r="F200" s="160" t="s">
        <v>232</v>
      </c>
      <c r="G200" s="161" t="s">
        <v>218</v>
      </c>
      <c r="H200" s="162">
        <v>3.816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141</v>
      </c>
      <c r="AT200" s="170" t="s">
        <v>137</v>
      </c>
      <c r="AU200" s="170" t="s">
        <v>81</v>
      </c>
      <c r="AY200" s="17" t="s">
        <v>134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81</v>
      </c>
      <c r="BK200" s="171">
        <f>ROUND(I200*H200,2)</f>
        <v>0</v>
      </c>
      <c r="BL200" s="17" t="s">
        <v>141</v>
      </c>
      <c r="BM200" s="170" t="s">
        <v>233</v>
      </c>
    </row>
    <row r="201" spans="2:63" s="12" customFormat="1" ht="22.9" customHeight="1">
      <c r="B201" s="144"/>
      <c r="D201" s="145" t="s">
        <v>75</v>
      </c>
      <c r="E201" s="155" t="s">
        <v>234</v>
      </c>
      <c r="F201" s="155" t="s">
        <v>235</v>
      </c>
      <c r="I201" s="147"/>
      <c r="J201" s="156">
        <f>BK201</f>
        <v>0</v>
      </c>
      <c r="L201" s="144"/>
      <c r="M201" s="149"/>
      <c r="N201" s="150"/>
      <c r="O201" s="150"/>
      <c r="P201" s="151">
        <f>SUM(P202:P204)</f>
        <v>0</v>
      </c>
      <c r="Q201" s="150"/>
      <c r="R201" s="151">
        <f>SUM(R202:R204)</f>
        <v>0</v>
      </c>
      <c r="S201" s="150"/>
      <c r="T201" s="152">
        <f>SUM(T202:T204)</f>
        <v>0</v>
      </c>
      <c r="AR201" s="145" t="s">
        <v>84</v>
      </c>
      <c r="AT201" s="153" t="s">
        <v>75</v>
      </c>
      <c r="AU201" s="153" t="s">
        <v>84</v>
      </c>
      <c r="AY201" s="145" t="s">
        <v>134</v>
      </c>
      <c r="BK201" s="154">
        <f>SUM(BK202:BK204)</f>
        <v>0</v>
      </c>
    </row>
    <row r="202" spans="1:65" s="2" customFormat="1" ht="16.5" customHeight="1">
      <c r="A202" s="32"/>
      <c r="B202" s="157"/>
      <c r="C202" s="158">
        <v>20</v>
      </c>
      <c r="D202" s="158" t="s">
        <v>137</v>
      </c>
      <c r="E202" s="159" t="s">
        <v>236</v>
      </c>
      <c r="F202" s="160" t="s">
        <v>237</v>
      </c>
      <c r="G202" s="161" t="s">
        <v>218</v>
      </c>
      <c r="H202" s="162">
        <v>0.919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141</v>
      </c>
      <c r="AT202" s="170" t="s">
        <v>137</v>
      </c>
      <c r="AU202" s="170" t="s">
        <v>81</v>
      </c>
      <c r="AY202" s="17" t="s">
        <v>134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81</v>
      </c>
      <c r="BK202" s="171">
        <f>ROUND(I202*H202,2)</f>
        <v>0</v>
      </c>
      <c r="BL202" s="17" t="s">
        <v>141</v>
      </c>
      <c r="BM202" s="170" t="s">
        <v>238</v>
      </c>
    </row>
    <row r="203" spans="1:65" s="2" customFormat="1" ht="21.75" customHeight="1">
      <c r="A203" s="32"/>
      <c r="B203" s="157"/>
      <c r="C203" s="158">
        <v>21</v>
      </c>
      <c r="D203" s="158" t="s">
        <v>137</v>
      </c>
      <c r="E203" s="159" t="s">
        <v>239</v>
      </c>
      <c r="F203" s="160" t="s">
        <v>240</v>
      </c>
      <c r="G203" s="161" t="s">
        <v>218</v>
      </c>
      <c r="H203" s="162">
        <v>0.919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141</v>
      </c>
      <c r="AT203" s="170" t="s">
        <v>137</v>
      </c>
      <c r="AU203" s="170" t="s">
        <v>81</v>
      </c>
      <c r="AY203" s="17" t="s">
        <v>134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81</v>
      </c>
      <c r="BK203" s="171">
        <f>ROUND(I203*H203,2)</f>
        <v>0</v>
      </c>
      <c r="BL203" s="17" t="s">
        <v>141</v>
      </c>
      <c r="BM203" s="170" t="s">
        <v>241</v>
      </c>
    </row>
    <row r="204" spans="1:65" s="2" customFormat="1" ht="21.75" customHeight="1">
      <c r="A204" s="32"/>
      <c r="B204" s="157"/>
      <c r="C204" s="158">
        <v>22</v>
      </c>
      <c r="D204" s="158" t="s">
        <v>137</v>
      </c>
      <c r="E204" s="159" t="s">
        <v>242</v>
      </c>
      <c r="F204" s="160" t="s">
        <v>243</v>
      </c>
      <c r="G204" s="161" t="s">
        <v>218</v>
      </c>
      <c r="H204" s="162">
        <v>0.919</v>
      </c>
      <c r="I204" s="163"/>
      <c r="J204" s="164">
        <f>ROUND(I204*H204,2)</f>
        <v>0</v>
      </c>
      <c r="K204" s="165"/>
      <c r="L204" s="33"/>
      <c r="M204" s="166" t="s">
        <v>1</v>
      </c>
      <c r="N204" s="167" t="s">
        <v>42</v>
      </c>
      <c r="O204" s="58"/>
      <c r="P204" s="168">
        <f>O204*H204</f>
        <v>0</v>
      </c>
      <c r="Q204" s="168">
        <v>0</v>
      </c>
      <c r="R204" s="168">
        <f>Q204*H204</f>
        <v>0</v>
      </c>
      <c r="S204" s="168">
        <v>0</v>
      </c>
      <c r="T204" s="16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0" t="s">
        <v>141</v>
      </c>
      <c r="AT204" s="170" t="s">
        <v>137</v>
      </c>
      <c r="AU204" s="170" t="s">
        <v>81</v>
      </c>
      <c r="AY204" s="17" t="s">
        <v>134</v>
      </c>
      <c r="BE204" s="171">
        <f>IF(N204="základní",J204,0)</f>
        <v>0</v>
      </c>
      <c r="BF204" s="171">
        <f>IF(N204="snížená",J204,0)</f>
        <v>0</v>
      </c>
      <c r="BG204" s="171">
        <f>IF(N204="zákl. přenesená",J204,0)</f>
        <v>0</v>
      </c>
      <c r="BH204" s="171">
        <f>IF(N204="sníž. přenesená",J204,0)</f>
        <v>0</v>
      </c>
      <c r="BI204" s="171">
        <f>IF(N204="nulová",J204,0)</f>
        <v>0</v>
      </c>
      <c r="BJ204" s="17" t="s">
        <v>81</v>
      </c>
      <c r="BK204" s="171">
        <f>ROUND(I204*H204,2)</f>
        <v>0</v>
      </c>
      <c r="BL204" s="17" t="s">
        <v>141</v>
      </c>
      <c r="BM204" s="170" t="s">
        <v>244</v>
      </c>
    </row>
    <row r="205" spans="2:63" s="12" customFormat="1" ht="25.9" customHeight="1">
      <c r="B205" s="144"/>
      <c r="D205" s="145" t="s">
        <v>75</v>
      </c>
      <c r="E205" s="146" t="s">
        <v>245</v>
      </c>
      <c r="F205" s="146" t="s">
        <v>246</v>
      </c>
      <c r="I205" s="147"/>
      <c r="J205" s="148">
        <f>BK205</f>
        <v>0</v>
      </c>
      <c r="L205" s="144"/>
      <c r="M205" s="149"/>
      <c r="N205" s="150"/>
      <c r="O205" s="150"/>
      <c r="P205" s="151">
        <f>P206+P235+P246+P258+P270+P290+P294+P315+P321+P348+P365+P376+P389+P400+P406</f>
        <v>0</v>
      </c>
      <c r="Q205" s="150"/>
      <c r="R205" s="151">
        <f>R206+R235+R246+R258+R270+R290+R294+R315+R321+R348+R365+R376+R389+R400+R406</f>
        <v>2.7327342299999997</v>
      </c>
      <c r="S205" s="150"/>
      <c r="T205" s="152">
        <f>T206+T235+T246+T258+T270+T290+T294+T315+T321+T348+T365+T376+T389+T400+T406</f>
        <v>0.48244254999999997</v>
      </c>
      <c r="AR205" s="145" t="s">
        <v>81</v>
      </c>
      <c r="AT205" s="153" t="s">
        <v>75</v>
      </c>
      <c r="AU205" s="153" t="s">
        <v>76</v>
      </c>
      <c r="AY205" s="145" t="s">
        <v>134</v>
      </c>
      <c r="BK205" s="154">
        <f>BK206+BK235+BK246+BK258+BK270+BK290+BK294+BK315+BK321+BK348+BK365+BK376+BK389+BK400+BK406</f>
        <v>0</v>
      </c>
    </row>
    <row r="206" spans="2:63" s="12" customFormat="1" ht="22.9" customHeight="1">
      <c r="B206" s="144"/>
      <c r="D206" s="145" t="s">
        <v>75</v>
      </c>
      <c r="E206" s="155" t="s">
        <v>247</v>
      </c>
      <c r="F206" s="155" t="s">
        <v>248</v>
      </c>
      <c r="I206" s="147"/>
      <c r="J206" s="156">
        <f>BK206</f>
        <v>0</v>
      </c>
      <c r="L206" s="144"/>
      <c r="M206" s="149"/>
      <c r="N206" s="150"/>
      <c r="O206" s="150"/>
      <c r="P206" s="151">
        <f>SUM(P207:P234)</f>
        <v>0</v>
      </c>
      <c r="Q206" s="150"/>
      <c r="R206" s="151">
        <f>SUM(R207:R234)</f>
        <v>0.03853476</v>
      </c>
      <c r="S206" s="150"/>
      <c r="T206" s="152">
        <f>SUM(T207:T234)</f>
        <v>0</v>
      </c>
      <c r="AR206" s="145" t="s">
        <v>81</v>
      </c>
      <c r="AT206" s="153" t="s">
        <v>75</v>
      </c>
      <c r="AU206" s="153" t="s">
        <v>84</v>
      </c>
      <c r="AY206" s="145" t="s">
        <v>134</v>
      </c>
      <c r="BK206" s="154">
        <f>SUM(BK207:BK234)</f>
        <v>0</v>
      </c>
    </row>
    <row r="207" spans="1:65" s="2" customFormat="1" ht="21.75" customHeight="1">
      <c r="A207" s="32"/>
      <c r="B207" s="157"/>
      <c r="C207" s="158">
        <v>23</v>
      </c>
      <c r="D207" s="158" t="s">
        <v>137</v>
      </c>
      <c r="E207" s="159" t="s">
        <v>249</v>
      </c>
      <c r="F207" s="160" t="s">
        <v>732</v>
      </c>
      <c r="G207" s="161" t="s">
        <v>140</v>
      </c>
      <c r="H207" s="162">
        <v>3.863</v>
      </c>
      <c r="I207" s="163"/>
      <c r="J207" s="164">
        <f>ROUND(I207*H207,2)</f>
        <v>0</v>
      </c>
      <c r="K207" s="165"/>
      <c r="L207" s="33"/>
      <c r="M207" s="166" t="s">
        <v>1</v>
      </c>
      <c r="N207" s="167" t="s">
        <v>42</v>
      </c>
      <c r="O207" s="58"/>
      <c r="P207" s="168">
        <f>O207*H207</f>
        <v>0</v>
      </c>
      <c r="Q207" s="168">
        <v>0</v>
      </c>
      <c r="R207" s="168">
        <f>Q207*H207</f>
        <v>0</v>
      </c>
      <c r="S207" s="168">
        <v>0</v>
      </c>
      <c r="T207" s="16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0" t="s">
        <v>189</v>
      </c>
      <c r="AT207" s="170" t="s">
        <v>137</v>
      </c>
      <c r="AU207" s="170" t="s">
        <v>81</v>
      </c>
      <c r="AY207" s="17" t="s">
        <v>134</v>
      </c>
      <c r="BE207" s="171">
        <f>IF(N207="základní",J207,0)</f>
        <v>0</v>
      </c>
      <c r="BF207" s="171">
        <f>IF(N207="snížená",J207,0)</f>
        <v>0</v>
      </c>
      <c r="BG207" s="171">
        <f>IF(N207="zákl. přenesená",J207,0)</f>
        <v>0</v>
      </c>
      <c r="BH207" s="171">
        <f>IF(N207="sníž. přenesená",J207,0)</f>
        <v>0</v>
      </c>
      <c r="BI207" s="171">
        <f>IF(N207="nulová",J207,0)</f>
        <v>0</v>
      </c>
      <c r="BJ207" s="17" t="s">
        <v>81</v>
      </c>
      <c r="BK207" s="171">
        <f>ROUND(I207*H207,2)</f>
        <v>0</v>
      </c>
      <c r="BL207" s="17" t="s">
        <v>189</v>
      </c>
      <c r="BM207" s="170" t="s">
        <v>250</v>
      </c>
    </row>
    <row r="208" spans="2:51" s="13" customFormat="1" ht="12">
      <c r="B208" s="172"/>
      <c r="D208" s="173" t="s">
        <v>143</v>
      </c>
      <c r="E208" s="174" t="s">
        <v>1</v>
      </c>
      <c r="F208" s="175" t="s">
        <v>177</v>
      </c>
      <c r="H208" s="176">
        <v>0.993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143</v>
      </c>
      <c r="AU208" s="174" t="s">
        <v>81</v>
      </c>
      <c r="AV208" s="13" t="s">
        <v>81</v>
      </c>
      <c r="AW208" s="13" t="s">
        <v>33</v>
      </c>
      <c r="AX208" s="13" t="s">
        <v>76</v>
      </c>
      <c r="AY208" s="174" t="s">
        <v>134</v>
      </c>
    </row>
    <row r="209" spans="2:51" s="13" customFormat="1" ht="12">
      <c r="B209" s="172"/>
      <c r="D209" s="173" t="s">
        <v>143</v>
      </c>
      <c r="E209" s="174" t="s">
        <v>1</v>
      </c>
      <c r="F209" s="175" t="s">
        <v>251</v>
      </c>
      <c r="H209" s="176">
        <v>2.87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143</v>
      </c>
      <c r="AU209" s="174" t="s">
        <v>81</v>
      </c>
      <c r="AV209" s="13" t="s">
        <v>81</v>
      </c>
      <c r="AW209" s="13" t="s">
        <v>33</v>
      </c>
      <c r="AX209" s="13" t="s">
        <v>76</v>
      </c>
      <c r="AY209" s="174" t="s">
        <v>134</v>
      </c>
    </row>
    <row r="210" spans="2:51" s="14" customFormat="1" ht="12">
      <c r="B210" s="181"/>
      <c r="D210" s="173" t="s">
        <v>143</v>
      </c>
      <c r="E210" s="182" t="s">
        <v>1</v>
      </c>
      <c r="F210" s="183" t="s">
        <v>152</v>
      </c>
      <c r="H210" s="184">
        <v>3.863</v>
      </c>
      <c r="I210" s="185"/>
      <c r="L210" s="181"/>
      <c r="M210" s="186"/>
      <c r="N210" s="187"/>
      <c r="O210" s="187"/>
      <c r="P210" s="187"/>
      <c r="Q210" s="187"/>
      <c r="R210" s="187"/>
      <c r="S210" s="187"/>
      <c r="T210" s="188"/>
      <c r="AT210" s="182" t="s">
        <v>143</v>
      </c>
      <c r="AU210" s="182" t="s">
        <v>81</v>
      </c>
      <c r="AV210" s="14" t="s">
        <v>141</v>
      </c>
      <c r="AW210" s="14" t="s">
        <v>33</v>
      </c>
      <c r="AX210" s="14" t="s">
        <v>84</v>
      </c>
      <c r="AY210" s="182" t="s">
        <v>134</v>
      </c>
    </row>
    <row r="211" spans="1:65" s="2" customFormat="1" ht="21.75" customHeight="1">
      <c r="A211" s="32"/>
      <c r="B211" s="157"/>
      <c r="C211" s="158">
        <v>24</v>
      </c>
      <c r="D211" s="158" t="s">
        <v>137</v>
      </c>
      <c r="E211" s="159" t="s">
        <v>252</v>
      </c>
      <c r="F211" s="160" t="s">
        <v>737</v>
      </c>
      <c r="G211" s="161" t="s">
        <v>140</v>
      </c>
      <c r="H211" s="162">
        <v>8.589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189</v>
      </c>
      <c r="AT211" s="170" t="s">
        <v>137</v>
      </c>
      <c r="AU211" s="170" t="s">
        <v>81</v>
      </c>
      <c r="AY211" s="17" t="s">
        <v>134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81</v>
      </c>
      <c r="BK211" s="171">
        <f>ROUND(I211*H211,2)</f>
        <v>0</v>
      </c>
      <c r="BL211" s="17" t="s">
        <v>189</v>
      </c>
      <c r="BM211" s="170" t="s">
        <v>253</v>
      </c>
    </row>
    <row r="212" spans="2:51" s="13" customFormat="1" ht="12">
      <c r="B212" s="172"/>
      <c r="D212" s="173" t="s">
        <v>143</v>
      </c>
      <c r="E212" s="174" t="s">
        <v>1</v>
      </c>
      <c r="F212" s="175" t="s">
        <v>254</v>
      </c>
      <c r="H212" s="176">
        <v>0.802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143</v>
      </c>
      <c r="AU212" s="174" t="s">
        <v>81</v>
      </c>
      <c r="AV212" s="13" t="s">
        <v>81</v>
      </c>
      <c r="AW212" s="13" t="s">
        <v>33</v>
      </c>
      <c r="AX212" s="13" t="s">
        <v>76</v>
      </c>
      <c r="AY212" s="174" t="s">
        <v>134</v>
      </c>
    </row>
    <row r="213" spans="2:51" s="13" customFormat="1" ht="12">
      <c r="B213" s="172"/>
      <c r="D213" s="173" t="s">
        <v>143</v>
      </c>
      <c r="E213" s="174" t="s">
        <v>1</v>
      </c>
      <c r="F213" s="175" t="s">
        <v>255</v>
      </c>
      <c r="H213" s="176">
        <v>5.8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143</v>
      </c>
      <c r="AU213" s="174" t="s">
        <v>81</v>
      </c>
      <c r="AV213" s="13" t="s">
        <v>81</v>
      </c>
      <c r="AW213" s="13" t="s">
        <v>33</v>
      </c>
      <c r="AX213" s="13" t="s">
        <v>76</v>
      </c>
      <c r="AY213" s="174" t="s">
        <v>134</v>
      </c>
    </row>
    <row r="214" spans="2:51" s="13" customFormat="1" ht="12">
      <c r="B214" s="172"/>
      <c r="D214" s="173" t="s">
        <v>143</v>
      </c>
      <c r="E214" s="174" t="s">
        <v>1</v>
      </c>
      <c r="F214" s="175" t="s">
        <v>256</v>
      </c>
      <c r="H214" s="176">
        <v>0.787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143</v>
      </c>
      <c r="AU214" s="174" t="s">
        <v>81</v>
      </c>
      <c r="AV214" s="13" t="s">
        <v>81</v>
      </c>
      <c r="AW214" s="13" t="s">
        <v>33</v>
      </c>
      <c r="AX214" s="13" t="s">
        <v>76</v>
      </c>
      <c r="AY214" s="174" t="s">
        <v>134</v>
      </c>
    </row>
    <row r="215" spans="2:51" s="15" customFormat="1" ht="12">
      <c r="B215" s="189"/>
      <c r="D215" s="173" t="s">
        <v>143</v>
      </c>
      <c r="E215" s="190" t="s">
        <v>1</v>
      </c>
      <c r="F215" s="191" t="s">
        <v>257</v>
      </c>
      <c r="H215" s="190" t="s">
        <v>1</v>
      </c>
      <c r="I215" s="192"/>
      <c r="L215" s="189"/>
      <c r="M215" s="193"/>
      <c r="N215" s="194"/>
      <c r="O215" s="194"/>
      <c r="P215" s="194"/>
      <c r="Q215" s="194"/>
      <c r="R215" s="194"/>
      <c r="S215" s="194"/>
      <c r="T215" s="195"/>
      <c r="AT215" s="190" t="s">
        <v>143</v>
      </c>
      <c r="AU215" s="190" t="s">
        <v>81</v>
      </c>
      <c r="AV215" s="15" t="s">
        <v>84</v>
      </c>
      <c r="AW215" s="15" t="s">
        <v>33</v>
      </c>
      <c r="AX215" s="15" t="s">
        <v>76</v>
      </c>
      <c r="AY215" s="190" t="s">
        <v>134</v>
      </c>
    </row>
    <row r="216" spans="2:51" s="13" customFormat="1" ht="12">
      <c r="B216" s="172"/>
      <c r="D216" s="173" t="s">
        <v>143</v>
      </c>
      <c r="E216" s="174" t="s">
        <v>1</v>
      </c>
      <c r="F216" s="175" t="s">
        <v>258</v>
      </c>
      <c r="H216" s="176">
        <v>1.2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143</v>
      </c>
      <c r="AU216" s="174" t="s">
        <v>81</v>
      </c>
      <c r="AV216" s="13" t="s">
        <v>81</v>
      </c>
      <c r="AW216" s="13" t="s">
        <v>33</v>
      </c>
      <c r="AX216" s="13" t="s">
        <v>76</v>
      </c>
      <c r="AY216" s="174" t="s">
        <v>134</v>
      </c>
    </row>
    <row r="217" spans="2:51" s="14" customFormat="1" ht="12">
      <c r="B217" s="181"/>
      <c r="D217" s="173" t="s">
        <v>143</v>
      </c>
      <c r="E217" s="182" t="s">
        <v>1</v>
      </c>
      <c r="F217" s="183" t="s">
        <v>152</v>
      </c>
      <c r="H217" s="184">
        <v>8.589</v>
      </c>
      <c r="I217" s="185"/>
      <c r="L217" s="181"/>
      <c r="M217" s="186"/>
      <c r="N217" s="187"/>
      <c r="O217" s="187"/>
      <c r="P217" s="187"/>
      <c r="Q217" s="187"/>
      <c r="R217" s="187"/>
      <c r="S217" s="187"/>
      <c r="T217" s="188"/>
      <c r="AT217" s="182" t="s">
        <v>143</v>
      </c>
      <c r="AU217" s="182" t="s">
        <v>81</v>
      </c>
      <c r="AV217" s="14" t="s">
        <v>141</v>
      </c>
      <c r="AW217" s="14" t="s">
        <v>33</v>
      </c>
      <c r="AX217" s="14" t="s">
        <v>84</v>
      </c>
      <c r="AY217" s="182" t="s">
        <v>134</v>
      </c>
    </row>
    <row r="218" spans="1:65" s="2" customFormat="1" ht="21.75" customHeight="1">
      <c r="A218" s="32"/>
      <c r="B218" s="157"/>
      <c r="C218" s="196">
        <v>25</v>
      </c>
      <c r="D218" s="196" t="s">
        <v>182</v>
      </c>
      <c r="E218" s="197" t="s">
        <v>259</v>
      </c>
      <c r="F218" s="198" t="s">
        <v>260</v>
      </c>
      <c r="G218" s="199" t="s">
        <v>261</v>
      </c>
      <c r="H218" s="200">
        <v>37.356</v>
      </c>
      <c r="I218" s="201"/>
      <c r="J218" s="202">
        <f>ROUND(I218*H218,2)</f>
        <v>0</v>
      </c>
      <c r="K218" s="203"/>
      <c r="L218" s="204"/>
      <c r="M218" s="205" t="s">
        <v>1</v>
      </c>
      <c r="N218" s="206" t="s">
        <v>42</v>
      </c>
      <c r="O218" s="58"/>
      <c r="P218" s="168">
        <f>O218*H218</f>
        <v>0</v>
      </c>
      <c r="Q218" s="168">
        <v>0.001</v>
      </c>
      <c r="R218" s="168">
        <f>Q218*H218</f>
        <v>0.037356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262</v>
      </c>
      <c r="AT218" s="170" t="s">
        <v>182</v>
      </c>
      <c r="AU218" s="170" t="s">
        <v>81</v>
      </c>
      <c r="AY218" s="17" t="s">
        <v>134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81</v>
      </c>
      <c r="BK218" s="171">
        <f>ROUND(I218*H218,2)</f>
        <v>0</v>
      </c>
      <c r="BL218" s="17" t="s">
        <v>189</v>
      </c>
      <c r="BM218" s="170" t="s">
        <v>263</v>
      </c>
    </row>
    <row r="219" spans="2:51" s="15" customFormat="1" ht="12">
      <c r="B219" s="189"/>
      <c r="D219" s="173" t="s">
        <v>143</v>
      </c>
      <c r="E219" s="190" t="s">
        <v>1</v>
      </c>
      <c r="F219" s="191" t="s">
        <v>264</v>
      </c>
      <c r="H219" s="190" t="s">
        <v>1</v>
      </c>
      <c r="I219" s="192"/>
      <c r="L219" s="189"/>
      <c r="M219" s="193"/>
      <c r="N219" s="194"/>
      <c r="O219" s="194"/>
      <c r="P219" s="194"/>
      <c r="Q219" s="194"/>
      <c r="R219" s="194"/>
      <c r="S219" s="194"/>
      <c r="T219" s="195"/>
      <c r="AT219" s="190" t="s">
        <v>143</v>
      </c>
      <c r="AU219" s="190" t="s">
        <v>81</v>
      </c>
      <c r="AV219" s="15" t="s">
        <v>84</v>
      </c>
      <c r="AW219" s="15" t="s">
        <v>33</v>
      </c>
      <c r="AX219" s="15" t="s">
        <v>76</v>
      </c>
      <c r="AY219" s="190" t="s">
        <v>134</v>
      </c>
    </row>
    <row r="220" spans="2:51" s="13" customFormat="1" ht="12">
      <c r="B220" s="172"/>
      <c r="D220" s="173" t="s">
        <v>143</v>
      </c>
      <c r="E220" s="174" t="s">
        <v>1</v>
      </c>
      <c r="F220" s="175" t="s">
        <v>265</v>
      </c>
      <c r="H220" s="176">
        <v>37.356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143</v>
      </c>
      <c r="AU220" s="174" t="s">
        <v>81</v>
      </c>
      <c r="AV220" s="13" t="s">
        <v>81</v>
      </c>
      <c r="AW220" s="13" t="s">
        <v>33</v>
      </c>
      <c r="AX220" s="13" t="s">
        <v>84</v>
      </c>
      <c r="AY220" s="174" t="s">
        <v>134</v>
      </c>
    </row>
    <row r="221" spans="1:65" s="2" customFormat="1" ht="21.75" customHeight="1">
      <c r="A221" s="32"/>
      <c r="B221" s="157"/>
      <c r="C221" s="158">
        <v>26</v>
      </c>
      <c r="D221" s="158" t="s">
        <v>137</v>
      </c>
      <c r="E221" s="159" t="s">
        <v>266</v>
      </c>
      <c r="F221" s="160" t="s">
        <v>267</v>
      </c>
      <c r="G221" s="161" t="s">
        <v>140</v>
      </c>
      <c r="H221" s="162">
        <v>12.452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</v>
      </c>
      <c r="R221" s="168">
        <f>Q221*H221</f>
        <v>0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189</v>
      </c>
      <c r="AT221" s="170" t="s">
        <v>137</v>
      </c>
      <c r="AU221" s="170" t="s">
        <v>81</v>
      </c>
      <c r="AY221" s="17" t="s">
        <v>134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81</v>
      </c>
      <c r="BK221" s="171">
        <f>ROUND(I221*H221,2)</f>
        <v>0</v>
      </c>
      <c r="BL221" s="17" t="s">
        <v>189</v>
      </c>
      <c r="BM221" s="170" t="s">
        <v>268</v>
      </c>
    </row>
    <row r="222" spans="2:51" s="13" customFormat="1" ht="12">
      <c r="B222" s="172"/>
      <c r="D222" s="173" t="s">
        <v>143</v>
      </c>
      <c r="E222" s="174" t="s">
        <v>1</v>
      </c>
      <c r="F222" s="175" t="s">
        <v>269</v>
      </c>
      <c r="H222" s="176">
        <v>12.452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143</v>
      </c>
      <c r="AU222" s="174" t="s">
        <v>81</v>
      </c>
      <c r="AV222" s="13" t="s">
        <v>81</v>
      </c>
      <c r="AW222" s="13" t="s">
        <v>33</v>
      </c>
      <c r="AX222" s="13" t="s">
        <v>84</v>
      </c>
      <c r="AY222" s="174" t="s">
        <v>134</v>
      </c>
    </row>
    <row r="223" spans="1:65" s="2" customFormat="1" ht="21.75" customHeight="1">
      <c r="A223" s="32"/>
      <c r="B223" s="157"/>
      <c r="C223" s="158">
        <v>27</v>
      </c>
      <c r="D223" s="158" t="s">
        <v>137</v>
      </c>
      <c r="E223" s="159" t="s">
        <v>270</v>
      </c>
      <c r="F223" s="160" t="s">
        <v>271</v>
      </c>
      <c r="G223" s="161" t="s">
        <v>272</v>
      </c>
      <c r="H223" s="162">
        <v>17.86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189</v>
      </c>
      <c r="AT223" s="170" t="s">
        <v>137</v>
      </c>
      <c r="AU223" s="170" t="s">
        <v>81</v>
      </c>
      <c r="AY223" s="17" t="s">
        <v>134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81</v>
      </c>
      <c r="BK223" s="171">
        <f>ROUND(I223*H223,2)</f>
        <v>0</v>
      </c>
      <c r="BL223" s="17" t="s">
        <v>189</v>
      </c>
      <c r="BM223" s="170" t="s">
        <v>273</v>
      </c>
    </row>
    <row r="224" spans="2:51" s="13" customFormat="1" ht="12">
      <c r="B224" s="172"/>
      <c r="D224" s="173" t="s">
        <v>143</v>
      </c>
      <c r="E224" s="174" t="s">
        <v>1</v>
      </c>
      <c r="F224" s="175" t="s">
        <v>274</v>
      </c>
      <c r="H224" s="176">
        <v>3.115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143</v>
      </c>
      <c r="AU224" s="174" t="s">
        <v>81</v>
      </c>
      <c r="AV224" s="13" t="s">
        <v>81</v>
      </c>
      <c r="AW224" s="13" t="s">
        <v>33</v>
      </c>
      <c r="AX224" s="13" t="s">
        <v>76</v>
      </c>
      <c r="AY224" s="174" t="s">
        <v>134</v>
      </c>
    </row>
    <row r="225" spans="2:51" s="13" customFormat="1" ht="12">
      <c r="B225" s="172"/>
      <c r="D225" s="173" t="s">
        <v>143</v>
      </c>
      <c r="E225" s="174" t="s">
        <v>1</v>
      </c>
      <c r="F225" s="175" t="s">
        <v>275</v>
      </c>
      <c r="H225" s="176">
        <v>6.81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143</v>
      </c>
      <c r="AU225" s="174" t="s">
        <v>81</v>
      </c>
      <c r="AV225" s="13" t="s">
        <v>81</v>
      </c>
      <c r="AW225" s="13" t="s">
        <v>33</v>
      </c>
      <c r="AX225" s="13" t="s">
        <v>76</v>
      </c>
      <c r="AY225" s="174" t="s">
        <v>134</v>
      </c>
    </row>
    <row r="226" spans="2:51" s="13" customFormat="1" ht="12">
      <c r="B226" s="172"/>
      <c r="D226" s="173" t="s">
        <v>143</v>
      </c>
      <c r="E226" s="174" t="s">
        <v>1</v>
      </c>
      <c r="F226" s="175" t="s">
        <v>276</v>
      </c>
      <c r="H226" s="176">
        <v>1.535</v>
      </c>
      <c r="I226" s="177"/>
      <c r="L226" s="172"/>
      <c r="M226" s="178"/>
      <c r="N226" s="179"/>
      <c r="O226" s="179"/>
      <c r="P226" s="179"/>
      <c r="Q226" s="179"/>
      <c r="R226" s="179"/>
      <c r="S226" s="179"/>
      <c r="T226" s="180"/>
      <c r="AT226" s="174" t="s">
        <v>143</v>
      </c>
      <c r="AU226" s="174" t="s">
        <v>81</v>
      </c>
      <c r="AV226" s="13" t="s">
        <v>81</v>
      </c>
      <c r="AW226" s="13" t="s">
        <v>33</v>
      </c>
      <c r="AX226" s="13" t="s">
        <v>76</v>
      </c>
      <c r="AY226" s="174" t="s">
        <v>134</v>
      </c>
    </row>
    <row r="227" spans="2:51" s="13" customFormat="1" ht="12">
      <c r="B227" s="172"/>
      <c r="D227" s="173" t="s">
        <v>143</v>
      </c>
      <c r="E227" s="174" t="s">
        <v>1</v>
      </c>
      <c r="F227" s="175" t="s">
        <v>277</v>
      </c>
      <c r="H227" s="176">
        <v>5.2</v>
      </c>
      <c r="I227" s="177"/>
      <c r="L227" s="172"/>
      <c r="M227" s="178"/>
      <c r="N227" s="179"/>
      <c r="O227" s="179"/>
      <c r="P227" s="179"/>
      <c r="Q227" s="179"/>
      <c r="R227" s="179"/>
      <c r="S227" s="179"/>
      <c r="T227" s="180"/>
      <c r="AT227" s="174" t="s">
        <v>143</v>
      </c>
      <c r="AU227" s="174" t="s">
        <v>81</v>
      </c>
      <c r="AV227" s="13" t="s">
        <v>81</v>
      </c>
      <c r="AW227" s="13" t="s">
        <v>33</v>
      </c>
      <c r="AX227" s="13" t="s">
        <v>76</v>
      </c>
      <c r="AY227" s="174" t="s">
        <v>134</v>
      </c>
    </row>
    <row r="228" spans="2:51" s="13" customFormat="1" ht="12">
      <c r="B228" s="172"/>
      <c r="D228" s="173" t="s">
        <v>143</v>
      </c>
      <c r="E228" s="174" t="s">
        <v>1</v>
      </c>
      <c r="F228" s="175" t="s">
        <v>278</v>
      </c>
      <c r="H228" s="176">
        <v>1.2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143</v>
      </c>
      <c r="AU228" s="174" t="s">
        <v>81</v>
      </c>
      <c r="AV228" s="13" t="s">
        <v>81</v>
      </c>
      <c r="AW228" s="13" t="s">
        <v>33</v>
      </c>
      <c r="AX228" s="13" t="s">
        <v>76</v>
      </c>
      <c r="AY228" s="174" t="s">
        <v>134</v>
      </c>
    </row>
    <row r="229" spans="2:51" s="14" customFormat="1" ht="12">
      <c r="B229" s="181"/>
      <c r="D229" s="173" t="s">
        <v>143</v>
      </c>
      <c r="E229" s="182" t="s">
        <v>1</v>
      </c>
      <c r="F229" s="183" t="s">
        <v>152</v>
      </c>
      <c r="H229" s="184">
        <v>17.86</v>
      </c>
      <c r="I229" s="185"/>
      <c r="L229" s="181"/>
      <c r="M229" s="186"/>
      <c r="N229" s="187"/>
      <c r="O229" s="187"/>
      <c r="P229" s="187"/>
      <c r="Q229" s="187"/>
      <c r="R229" s="187"/>
      <c r="S229" s="187"/>
      <c r="T229" s="188"/>
      <c r="AT229" s="182" t="s">
        <v>143</v>
      </c>
      <c r="AU229" s="182" t="s">
        <v>81</v>
      </c>
      <c r="AV229" s="14" t="s">
        <v>141</v>
      </c>
      <c r="AW229" s="14" t="s">
        <v>33</v>
      </c>
      <c r="AX229" s="14" t="s">
        <v>84</v>
      </c>
      <c r="AY229" s="182" t="s">
        <v>134</v>
      </c>
    </row>
    <row r="230" spans="1:65" s="2" customFormat="1" ht="21.75" customHeight="1">
      <c r="A230" s="32"/>
      <c r="B230" s="157"/>
      <c r="C230" s="158">
        <v>28</v>
      </c>
      <c r="D230" s="158" t="s">
        <v>137</v>
      </c>
      <c r="E230" s="159" t="s">
        <v>279</v>
      </c>
      <c r="F230" s="160" t="s">
        <v>280</v>
      </c>
      <c r="G230" s="161" t="s">
        <v>180</v>
      </c>
      <c r="H230" s="162">
        <v>8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189</v>
      </c>
      <c r="AT230" s="170" t="s">
        <v>137</v>
      </c>
      <c r="AU230" s="170" t="s">
        <v>81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81</v>
      </c>
      <c r="BK230" s="171">
        <f>ROUND(I230*H230,2)</f>
        <v>0</v>
      </c>
      <c r="BL230" s="17" t="s">
        <v>189</v>
      </c>
      <c r="BM230" s="170" t="s">
        <v>281</v>
      </c>
    </row>
    <row r="231" spans="1:65" s="2" customFormat="1" ht="16.5" customHeight="1">
      <c r="A231" s="32"/>
      <c r="B231" s="157"/>
      <c r="C231" s="196">
        <v>29</v>
      </c>
      <c r="D231" s="196" t="s">
        <v>182</v>
      </c>
      <c r="E231" s="197" t="s">
        <v>282</v>
      </c>
      <c r="F231" s="198" t="s">
        <v>283</v>
      </c>
      <c r="G231" s="199" t="s">
        <v>272</v>
      </c>
      <c r="H231" s="200">
        <v>19.646</v>
      </c>
      <c r="I231" s="201"/>
      <c r="J231" s="202">
        <f>ROUND(I231*H231,2)</f>
        <v>0</v>
      </c>
      <c r="K231" s="203"/>
      <c r="L231" s="204"/>
      <c r="M231" s="205" t="s">
        <v>1</v>
      </c>
      <c r="N231" s="206" t="s">
        <v>42</v>
      </c>
      <c r="O231" s="58"/>
      <c r="P231" s="168">
        <f>O231*H231</f>
        <v>0</v>
      </c>
      <c r="Q231" s="168">
        <v>6E-05</v>
      </c>
      <c r="R231" s="168">
        <f>Q231*H231</f>
        <v>0.00117876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262</v>
      </c>
      <c r="AT231" s="170" t="s">
        <v>182</v>
      </c>
      <c r="AU231" s="170" t="s">
        <v>81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81</v>
      </c>
      <c r="BK231" s="171">
        <f>ROUND(I231*H231,2)</f>
        <v>0</v>
      </c>
      <c r="BL231" s="17" t="s">
        <v>189</v>
      </c>
      <c r="BM231" s="170" t="s">
        <v>284</v>
      </c>
    </row>
    <row r="232" spans="2:51" s="13" customFormat="1" ht="12">
      <c r="B232" s="172"/>
      <c r="D232" s="173" t="s">
        <v>143</v>
      </c>
      <c r="E232" s="174" t="s">
        <v>1</v>
      </c>
      <c r="F232" s="175" t="s">
        <v>285</v>
      </c>
      <c r="H232" s="176">
        <v>19.646</v>
      </c>
      <c r="I232" s="177"/>
      <c r="L232" s="172"/>
      <c r="M232" s="178"/>
      <c r="N232" s="179"/>
      <c r="O232" s="179"/>
      <c r="P232" s="179"/>
      <c r="Q232" s="179"/>
      <c r="R232" s="179"/>
      <c r="S232" s="179"/>
      <c r="T232" s="180"/>
      <c r="AT232" s="174" t="s">
        <v>143</v>
      </c>
      <c r="AU232" s="174" t="s">
        <v>81</v>
      </c>
      <c r="AV232" s="13" t="s">
        <v>81</v>
      </c>
      <c r="AW232" s="13" t="s">
        <v>33</v>
      </c>
      <c r="AX232" s="13" t="s">
        <v>84</v>
      </c>
      <c r="AY232" s="174" t="s">
        <v>134</v>
      </c>
    </row>
    <row r="233" spans="1:65" s="2" customFormat="1" ht="21.75" customHeight="1">
      <c r="A233" s="32"/>
      <c r="B233" s="157"/>
      <c r="C233" s="158">
        <v>30</v>
      </c>
      <c r="D233" s="158" t="s">
        <v>137</v>
      </c>
      <c r="E233" s="159" t="s">
        <v>286</v>
      </c>
      <c r="F233" s="160" t="s">
        <v>287</v>
      </c>
      <c r="G233" s="161" t="s">
        <v>218</v>
      </c>
      <c r="H233" s="162">
        <v>0.039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189</v>
      </c>
      <c r="AT233" s="170" t="s">
        <v>137</v>
      </c>
      <c r="AU233" s="170" t="s">
        <v>81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81</v>
      </c>
      <c r="BK233" s="171">
        <f>ROUND(I233*H233,2)</f>
        <v>0</v>
      </c>
      <c r="BL233" s="17" t="s">
        <v>189</v>
      </c>
      <c r="BM233" s="170" t="s">
        <v>288</v>
      </c>
    </row>
    <row r="234" spans="1:65" s="2" customFormat="1" ht="21.75" customHeight="1">
      <c r="A234" s="32"/>
      <c r="B234" s="157"/>
      <c r="C234" s="158">
        <v>31</v>
      </c>
      <c r="D234" s="158" t="s">
        <v>137</v>
      </c>
      <c r="E234" s="159" t="s">
        <v>289</v>
      </c>
      <c r="F234" s="160" t="s">
        <v>290</v>
      </c>
      <c r="G234" s="161" t="s">
        <v>218</v>
      </c>
      <c r="H234" s="162">
        <v>0.039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</v>
      </c>
      <c r="R234" s="168">
        <f>Q234*H234</f>
        <v>0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189</v>
      </c>
      <c r="AT234" s="170" t="s">
        <v>137</v>
      </c>
      <c r="AU234" s="170" t="s">
        <v>81</v>
      </c>
      <c r="AY234" s="17" t="s">
        <v>134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81</v>
      </c>
      <c r="BK234" s="171">
        <f>ROUND(I234*H234,2)</f>
        <v>0</v>
      </c>
      <c r="BL234" s="17" t="s">
        <v>189</v>
      </c>
      <c r="BM234" s="170" t="s">
        <v>291</v>
      </c>
    </row>
    <row r="235" spans="2:63" s="12" customFormat="1" ht="22.9" customHeight="1">
      <c r="B235" s="144"/>
      <c r="D235" s="145" t="s">
        <v>75</v>
      </c>
      <c r="E235" s="155" t="s">
        <v>292</v>
      </c>
      <c r="F235" s="155" t="s">
        <v>293</v>
      </c>
      <c r="I235" s="147"/>
      <c r="J235" s="156">
        <f>BK235</f>
        <v>0</v>
      </c>
      <c r="L235" s="144"/>
      <c r="M235" s="149"/>
      <c r="N235" s="150"/>
      <c r="O235" s="150"/>
      <c r="P235" s="151">
        <f>SUM(P236:P245)</f>
        <v>0</v>
      </c>
      <c r="Q235" s="150"/>
      <c r="R235" s="151">
        <f>SUM(R236:R245)</f>
        <v>0.0083</v>
      </c>
      <c r="S235" s="150"/>
      <c r="T235" s="152">
        <f>SUM(T236:T245)</f>
        <v>0.021179999999999997</v>
      </c>
      <c r="AR235" s="145" t="s">
        <v>81</v>
      </c>
      <c r="AT235" s="153" t="s">
        <v>75</v>
      </c>
      <c r="AU235" s="153" t="s">
        <v>84</v>
      </c>
      <c r="AY235" s="145" t="s">
        <v>134</v>
      </c>
      <c r="BK235" s="154">
        <f>SUM(BK236:BK245)</f>
        <v>0</v>
      </c>
    </row>
    <row r="236" spans="1:65" s="2" customFormat="1" ht="16.5" customHeight="1">
      <c r="A236" s="32"/>
      <c r="B236" s="157"/>
      <c r="C236" s="158">
        <v>32</v>
      </c>
      <c r="D236" s="158" t="s">
        <v>137</v>
      </c>
      <c r="E236" s="159" t="s">
        <v>294</v>
      </c>
      <c r="F236" s="160" t="s">
        <v>295</v>
      </c>
      <c r="G236" s="161" t="s">
        <v>272</v>
      </c>
      <c r="H236" s="162">
        <v>6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0.00198</v>
      </c>
      <c r="T236" s="169">
        <f>S236*H236</f>
        <v>0.01188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189</v>
      </c>
      <c r="AT236" s="170" t="s">
        <v>137</v>
      </c>
      <c r="AU236" s="170" t="s">
        <v>81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81</v>
      </c>
      <c r="BK236" s="171">
        <f>ROUND(I236*H236,2)</f>
        <v>0</v>
      </c>
      <c r="BL236" s="17" t="s">
        <v>189</v>
      </c>
      <c r="BM236" s="170" t="s">
        <v>296</v>
      </c>
    </row>
    <row r="237" spans="1:65" s="2" customFormat="1" ht="16.5" customHeight="1">
      <c r="A237" s="32"/>
      <c r="B237" s="157"/>
      <c r="C237" s="158">
        <v>33</v>
      </c>
      <c r="D237" s="158" t="s">
        <v>137</v>
      </c>
      <c r="E237" s="159" t="s">
        <v>297</v>
      </c>
      <c r="F237" s="160" t="s">
        <v>298</v>
      </c>
      <c r="G237" s="161" t="s">
        <v>272</v>
      </c>
      <c r="H237" s="162">
        <v>2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0.00177</v>
      </c>
      <c r="R237" s="168">
        <f>Q237*H237</f>
        <v>0.00354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189</v>
      </c>
      <c r="AT237" s="170" t="s">
        <v>137</v>
      </c>
      <c r="AU237" s="170" t="s">
        <v>81</v>
      </c>
      <c r="AY237" s="17" t="s">
        <v>134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81</v>
      </c>
      <c r="BK237" s="171">
        <f>ROUND(I237*H237,2)</f>
        <v>0</v>
      </c>
      <c r="BL237" s="17" t="s">
        <v>189</v>
      </c>
      <c r="BM237" s="170" t="s">
        <v>299</v>
      </c>
    </row>
    <row r="238" spans="1:65" s="2" customFormat="1" ht="16.5" customHeight="1">
      <c r="A238" s="32"/>
      <c r="B238" s="157"/>
      <c r="C238" s="158">
        <v>34</v>
      </c>
      <c r="D238" s="158" t="s">
        <v>137</v>
      </c>
      <c r="E238" s="159" t="s">
        <v>300</v>
      </c>
      <c r="F238" s="160" t="s">
        <v>301</v>
      </c>
      <c r="G238" s="161" t="s">
        <v>272</v>
      </c>
      <c r="H238" s="162">
        <v>7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0.00046</v>
      </c>
      <c r="R238" s="168">
        <f>Q238*H238</f>
        <v>0.00322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189</v>
      </c>
      <c r="AT238" s="170" t="s">
        <v>137</v>
      </c>
      <c r="AU238" s="170" t="s">
        <v>81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81</v>
      </c>
      <c r="BK238" s="171">
        <f>ROUND(I238*H238,2)</f>
        <v>0</v>
      </c>
      <c r="BL238" s="17" t="s">
        <v>189</v>
      </c>
      <c r="BM238" s="170" t="s">
        <v>302</v>
      </c>
    </row>
    <row r="239" spans="1:65" s="2" customFormat="1" ht="16.5" customHeight="1">
      <c r="A239" s="32"/>
      <c r="B239" s="157"/>
      <c r="C239" s="158">
        <v>35</v>
      </c>
      <c r="D239" s="158" t="s">
        <v>137</v>
      </c>
      <c r="E239" s="159" t="s">
        <v>303</v>
      </c>
      <c r="F239" s="160" t="s">
        <v>304</v>
      </c>
      <c r="G239" s="161" t="s">
        <v>272</v>
      </c>
      <c r="H239" s="162">
        <v>2</v>
      </c>
      <c r="I239" s="163"/>
      <c r="J239" s="164">
        <f>ROUND(I239*H239,2)</f>
        <v>0</v>
      </c>
      <c r="K239" s="165"/>
      <c r="L239" s="33"/>
      <c r="M239" s="166" t="s">
        <v>1</v>
      </c>
      <c r="N239" s="167" t="s">
        <v>42</v>
      </c>
      <c r="O239" s="58"/>
      <c r="P239" s="168">
        <f>O239*H239</f>
        <v>0</v>
      </c>
      <c r="Q239" s="168">
        <v>0.00077</v>
      </c>
      <c r="R239" s="168">
        <f>Q239*H239</f>
        <v>0.00154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189</v>
      </c>
      <c r="AT239" s="170" t="s">
        <v>137</v>
      </c>
      <c r="AU239" s="170" t="s">
        <v>81</v>
      </c>
      <c r="AY239" s="17" t="s">
        <v>134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81</v>
      </c>
      <c r="BK239" s="171">
        <f>ROUND(I239*H239,2)</f>
        <v>0</v>
      </c>
      <c r="BL239" s="17" t="s">
        <v>189</v>
      </c>
      <c r="BM239" s="170" t="s">
        <v>305</v>
      </c>
    </row>
    <row r="240" spans="1:65" s="2" customFormat="1" ht="16.5" customHeight="1">
      <c r="A240" s="32"/>
      <c r="B240" s="157"/>
      <c r="C240" s="158">
        <v>36</v>
      </c>
      <c r="D240" s="158" t="s">
        <v>137</v>
      </c>
      <c r="E240" s="159" t="s">
        <v>306</v>
      </c>
      <c r="F240" s="160" t="s">
        <v>307</v>
      </c>
      <c r="G240" s="161" t="s">
        <v>180</v>
      </c>
      <c r="H240" s="162">
        <v>3</v>
      </c>
      <c r="I240" s="163"/>
      <c r="J240" s="164">
        <f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>O240*H240</f>
        <v>0</v>
      </c>
      <c r="Q240" s="168">
        <v>0</v>
      </c>
      <c r="R240" s="168">
        <f>Q240*H240</f>
        <v>0</v>
      </c>
      <c r="S240" s="168">
        <v>0.0031</v>
      </c>
      <c r="T240" s="169">
        <f>S240*H240</f>
        <v>0.0093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189</v>
      </c>
      <c r="AT240" s="170" t="s">
        <v>137</v>
      </c>
      <c r="AU240" s="170" t="s">
        <v>81</v>
      </c>
      <c r="AY240" s="17" t="s">
        <v>134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7" t="s">
        <v>81</v>
      </c>
      <c r="BK240" s="171">
        <f>ROUND(I240*H240,2)</f>
        <v>0</v>
      </c>
      <c r="BL240" s="17" t="s">
        <v>189</v>
      </c>
      <c r="BM240" s="170" t="s">
        <v>308</v>
      </c>
    </row>
    <row r="241" spans="2:51" s="15" customFormat="1" ht="12">
      <c r="B241" s="189"/>
      <c r="D241" s="173" t="s">
        <v>143</v>
      </c>
      <c r="E241" s="190" t="s">
        <v>1</v>
      </c>
      <c r="F241" s="191" t="s">
        <v>309</v>
      </c>
      <c r="H241" s="190" t="s">
        <v>1</v>
      </c>
      <c r="I241" s="192"/>
      <c r="L241" s="189"/>
      <c r="M241" s="193"/>
      <c r="N241" s="194"/>
      <c r="O241" s="194"/>
      <c r="P241" s="194"/>
      <c r="Q241" s="194"/>
      <c r="R241" s="194"/>
      <c r="S241" s="194"/>
      <c r="T241" s="195"/>
      <c r="AT241" s="190" t="s">
        <v>143</v>
      </c>
      <c r="AU241" s="190" t="s">
        <v>81</v>
      </c>
      <c r="AV241" s="15" t="s">
        <v>84</v>
      </c>
      <c r="AW241" s="15" t="s">
        <v>33</v>
      </c>
      <c r="AX241" s="15" t="s">
        <v>76</v>
      </c>
      <c r="AY241" s="190" t="s">
        <v>134</v>
      </c>
    </row>
    <row r="242" spans="2:51" s="13" customFormat="1" ht="12">
      <c r="B242" s="172"/>
      <c r="D242" s="173" t="s">
        <v>143</v>
      </c>
      <c r="E242" s="174" t="s">
        <v>1</v>
      </c>
      <c r="F242" s="175" t="s">
        <v>135</v>
      </c>
      <c r="H242" s="176">
        <v>3</v>
      </c>
      <c r="I242" s="177"/>
      <c r="L242" s="172"/>
      <c r="M242" s="178"/>
      <c r="N242" s="179"/>
      <c r="O242" s="179"/>
      <c r="P242" s="179"/>
      <c r="Q242" s="179"/>
      <c r="R242" s="179"/>
      <c r="S242" s="179"/>
      <c r="T242" s="180"/>
      <c r="AT242" s="174" t="s">
        <v>143</v>
      </c>
      <c r="AU242" s="174" t="s">
        <v>81</v>
      </c>
      <c r="AV242" s="13" t="s">
        <v>81</v>
      </c>
      <c r="AW242" s="13" t="s">
        <v>33</v>
      </c>
      <c r="AX242" s="13" t="s">
        <v>84</v>
      </c>
      <c r="AY242" s="174" t="s">
        <v>134</v>
      </c>
    </row>
    <row r="243" spans="1:65" s="2" customFormat="1" ht="16.5" customHeight="1">
      <c r="A243" s="32"/>
      <c r="B243" s="157"/>
      <c r="C243" s="158">
        <v>37</v>
      </c>
      <c r="D243" s="158" t="s">
        <v>137</v>
      </c>
      <c r="E243" s="159" t="s">
        <v>310</v>
      </c>
      <c r="F243" s="160" t="s">
        <v>311</v>
      </c>
      <c r="G243" s="161" t="s">
        <v>272</v>
      </c>
      <c r="H243" s="162">
        <v>11</v>
      </c>
      <c r="I243" s="163"/>
      <c r="J243" s="164">
        <f>ROUND(I243*H243,2)</f>
        <v>0</v>
      </c>
      <c r="K243" s="165"/>
      <c r="L243" s="33"/>
      <c r="M243" s="166" t="s">
        <v>1</v>
      </c>
      <c r="N243" s="167" t="s">
        <v>42</v>
      </c>
      <c r="O243" s="58"/>
      <c r="P243" s="168">
        <f>O243*H243</f>
        <v>0</v>
      </c>
      <c r="Q243" s="168">
        <v>0</v>
      </c>
      <c r="R243" s="168">
        <f>Q243*H243</f>
        <v>0</v>
      </c>
      <c r="S243" s="168">
        <v>0</v>
      </c>
      <c r="T243" s="169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189</v>
      </c>
      <c r="AT243" s="170" t="s">
        <v>137</v>
      </c>
      <c r="AU243" s="170" t="s">
        <v>81</v>
      </c>
      <c r="AY243" s="17" t="s">
        <v>134</v>
      </c>
      <c r="BE243" s="171">
        <f>IF(N243="základní",J243,0)</f>
        <v>0</v>
      </c>
      <c r="BF243" s="171">
        <f>IF(N243="snížená",J243,0)</f>
        <v>0</v>
      </c>
      <c r="BG243" s="171">
        <f>IF(N243="zákl. přenesená",J243,0)</f>
        <v>0</v>
      </c>
      <c r="BH243" s="171">
        <f>IF(N243="sníž. přenesená",J243,0)</f>
        <v>0</v>
      </c>
      <c r="BI243" s="171">
        <f>IF(N243="nulová",J243,0)</f>
        <v>0</v>
      </c>
      <c r="BJ243" s="17" t="s">
        <v>81</v>
      </c>
      <c r="BK243" s="171">
        <f>ROUND(I243*H243,2)</f>
        <v>0</v>
      </c>
      <c r="BL243" s="17" t="s">
        <v>189</v>
      </c>
      <c r="BM243" s="170" t="s">
        <v>312</v>
      </c>
    </row>
    <row r="244" spans="1:65" s="2" customFormat="1" ht="21.75" customHeight="1">
      <c r="A244" s="32"/>
      <c r="B244" s="157"/>
      <c r="C244" s="158">
        <v>38</v>
      </c>
      <c r="D244" s="158" t="s">
        <v>137</v>
      </c>
      <c r="E244" s="159" t="s">
        <v>313</v>
      </c>
      <c r="F244" s="160" t="s">
        <v>314</v>
      </c>
      <c r="G244" s="161" t="s">
        <v>218</v>
      </c>
      <c r="H244" s="162">
        <v>0.008</v>
      </c>
      <c r="I244" s="163"/>
      <c r="J244" s="164">
        <f>ROUND(I244*H244,2)</f>
        <v>0</v>
      </c>
      <c r="K244" s="165"/>
      <c r="L244" s="33"/>
      <c r="M244" s="166" t="s">
        <v>1</v>
      </c>
      <c r="N244" s="167" t="s">
        <v>42</v>
      </c>
      <c r="O244" s="58"/>
      <c r="P244" s="168">
        <f>O244*H244</f>
        <v>0</v>
      </c>
      <c r="Q244" s="168">
        <v>0</v>
      </c>
      <c r="R244" s="168">
        <f>Q244*H244</f>
        <v>0</v>
      </c>
      <c r="S244" s="168">
        <v>0</v>
      </c>
      <c r="T244" s="169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189</v>
      </c>
      <c r="AT244" s="170" t="s">
        <v>137</v>
      </c>
      <c r="AU244" s="170" t="s">
        <v>81</v>
      </c>
      <c r="AY244" s="17" t="s">
        <v>134</v>
      </c>
      <c r="BE244" s="171">
        <f>IF(N244="základní",J244,0)</f>
        <v>0</v>
      </c>
      <c r="BF244" s="171">
        <f>IF(N244="snížená",J244,0)</f>
        <v>0</v>
      </c>
      <c r="BG244" s="171">
        <f>IF(N244="zákl. přenesená",J244,0)</f>
        <v>0</v>
      </c>
      <c r="BH244" s="171">
        <f>IF(N244="sníž. přenesená",J244,0)</f>
        <v>0</v>
      </c>
      <c r="BI244" s="171">
        <f>IF(N244="nulová",J244,0)</f>
        <v>0</v>
      </c>
      <c r="BJ244" s="17" t="s">
        <v>81</v>
      </c>
      <c r="BK244" s="171">
        <f>ROUND(I244*H244,2)</f>
        <v>0</v>
      </c>
      <c r="BL244" s="17" t="s">
        <v>189</v>
      </c>
      <c r="BM244" s="170" t="s">
        <v>315</v>
      </c>
    </row>
    <row r="245" spans="1:65" s="2" customFormat="1" ht="21.75" customHeight="1">
      <c r="A245" s="32"/>
      <c r="B245" s="157"/>
      <c r="C245" s="158">
        <v>39</v>
      </c>
      <c r="D245" s="158" t="s">
        <v>137</v>
      </c>
      <c r="E245" s="159" t="s">
        <v>316</v>
      </c>
      <c r="F245" s="160" t="s">
        <v>317</v>
      </c>
      <c r="G245" s="161" t="s">
        <v>218</v>
      </c>
      <c r="H245" s="162">
        <v>0.008</v>
      </c>
      <c r="I245" s="163"/>
      <c r="J245" s="164">
        <f>ROUND(I245*H245,2)</f>
        <v>0</v>
      </c>
      <c r="K245" s="165"/>
      <c r="L245" s="33"/>
      <c r="M245" s="166" t="s">
        <v>1</v>
      </c>
      <c r="N245" s="167" t="s">
        <v>42</v>
      </c>
      <c r="O245" s="58"/>
      <c r="P245" s="168">
        <f>O245*H245</f>
        <v>0</v>
      </c>
      <c r="Q245" s="168">
        <v>0</v>
      </c>
      <c r="R245" s="168">
        <f>Q245*H245</f>
        <v>0</v>
      </c>
      <c r="S245" s="168">
        <v>0</v>
      </c>
      <c r="T245" s="169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189</v>
      </c>
      <c r="AT245" s="170" t="s">
        <v>137</v>
      </c>
      <c r="AU245" s="170" t="s">
        <v>81</v>
      </c>
      <c r="AY245" s="17" t="s">
        <v>134</v>
      </c>
      <c r="BE245" s="171">
        <f>IF(N245="základní",J245,0)</f>
        <v>0</v>
      </c>
      <c r="BF245" s="171">
        <f>IF(N245="snížená",J245,0)</f>
        <v>0</v>
      </c>
      <c r="BG245" s="171">
        <f>IF(N245="zákl. přenesená",J245,0)</f>
        <v>0</v>
      </c>
      <c r="BH245" s="171">
        <f>IF(N245="sníž. přenesená",J245,0)</f>
        <v>0</v>
      </c>
      <c r="BI245" s="171">
        <f>IF(N245="nulová",J245,0)</f>
        <v>0</v>
      </c>
      <c r="BJ245" s="17" t="s">
        <v>81</v>
      </c>
      <c r="BK245" s="171">
        <f>ROUND(I245*H245,2)</f>
        <v>0</v>
      </c>
      <c r="BL245" s="17" t="s">
        <v>189</v>
      </c>
      <c r="BM245" s="170" t="s">
        <v>318</v>
      </c>
    </row>
    <row r="246" spans="2:63" s="12" customFormat="1" ht="22.9" customHeight="1">
      <c r="B246" s="144"/>
      <c r="D246" s="145" t="s">
        <v>75</v>
      </c>
      <c r="E246" s="155" t="s">
        <v>319</v>
      </c>
      <c r="F246" s="155" t="s">
        <v>320</v>
      </c>
      <c r="I246" s="147"/>
      <c r="J246" s="156">
        <f>BK246</f>
        <v>0</v>
      </c>
      <c r="L246" s="144"/>
      <c r="M246" s="149"/>
      <c r="N246" s="150"/>
      <c r="O246" s="150"/>
      <c r="P246" s="151">
        <f>SUM(P247:P257)</f>
        <v>0</v>
      </c>
      <c r="Q246" s="150"/>
      <c r="R246" s="151">
        <f>SUM(R247:R257)</f>
        <v>0.02018</v>
      </c>
      <c r="S246" s="150"/>
      <c r="T246" s="152">
        <f>SUM(T247:T257)</f>
        <v>0.0027999999999999995</v>
      </c>
      <c r="AR246" s="145" t="s">
        <v>81</v>
      </c>
      <c r="AT246" s="153" t="s">
        <v>75</v>
      </c>
      <c r="AU246" s="153" t="s">
        <v>84</v>
      </c>
      <c r="AY246" s="145" t="s">
        <v>134</v>
      </c>
      <c r="BK246" s="154">
        <f>SUM(BK247:BK257)</f>
        <v>0</v>
      </c>
    </row>
    <row r="247" spans="1:65" s="2" customFormat="1" ht="16.5" customHeight="1">
      <c r="A247" s="32"/>
      <c r="B247" s="157"/>
      <c r="C247" s="158">
        <v>40</v>
      </c>
      <c r="D247" s="158" t="s">
        <v>137</v>
      </c>
      <c r="E247" s="159" t="s">
        <v>321</v>
      </c>
      <c r="F247" s="160" t="s">
        <v>322</v>
      </c>
      <c r="G247" s="161" t="s">
        <v>272</v>
      </c>
      <c r="H247" s="162">
        <v>10</v>
      </c>
      <c r="I247" s="163"/>
      <c r="J247" s="164">
        <f aca="true" t="shared" si="10" ref="J247:J257"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 aca="true" t="shared" si="11" ref="P247:P257">O247*H247</f>
        <v>0</v>
      </c>
      <c r="Q247" s="168">
        <v>0</v>
      </c>
      <c r="R247" s="168">
        <f aca="true" t="shared" si="12" ref="R247:R257">Q247*H247</f>
        <v>0</v>
      </c>
      <c r="S247" s="168">
        <v>0.00028</v>
      </c>
      <c r="T247" s="169">
        <f aca="true" t="shared" si="13" ref="T247:T257">S247*H247</f>
        <v>0.0027999999999999995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189</v>
      </c>
      <c r="AT247" s="170" t="s">
        <v>137</v>
      </c>
      <c r="AU247" s="170" t="s">
        <v>81</v>
      </c>
      <c r="AY247" s="17" t="s">
        <v>134</v>
      </c>
      <c r="BE247" s="171">
        <f aca="true" t="shared" si="14" ref="BE247:BE257">IF(N247="základní",J247,0)</f>
        <v>0</v>
      </c>
      <c r="BF247" s="171">
        <f aca="true" t="shared" si="15" ref="BF247:BF257">IF(N247="snížená",J247,0)</f>
        <v>0</v>
      </c>
      <c r="BG247" s="171">
        <f aca="true" t="shared" si="16" ref="BG247:BG257">IF(N247="zákl. přenesená",J247,0)</f>
        <v>0</v>
      </c>
      <c r="BH247" s="171">
        <f aca="true" t="shared" si="17" ref="BH247:BH257">IF(N247="sníž. přenesená",J247,0)</f>
        <v>0</v>
      </c>
      <c r="BI247" s="171">
        <f aca="true" t="shared" si="18" ref="BI247:BI257">IF(N247="nulová",J247,0)</f>
        <v>0</v>
      </c>
      <c r="BJ247" s="17" t="s">
        <v>81</v>
      </c>
      <c r="BK247" s="171">
        <f aca="true" t="shared" si="19" ref="BK247:BK257">ROUND(I247*H247,2)</f>
        <v>0</v>
      </c>
      <c r="BL247" s="17" t="s">
        <v>189</v>
      </c>
      <c r="BM247" s="170" t="s">
        <v>323</v>
      </c>
    </row>
    <row r="248" spans="1:65" s="2" customFormat="1" ht="21.75" customHeight="1">
      <c r="A248" s="32"/>
      <c r="B248" s="157"/>
      <c r="C248" s="158">
        <v>41</v>
      </c>
      <c r="D248" s="158" t="s">
        <v>137</v>
      </c>
      <c r="E248" s="159" t="s">
        <v>324</v>
      </c>
      <c r="F248" s="160" t="s">
        <v>325</v>
      </c>
      <c r="G248" s="161" t="s">
        <v>272</v>
      </c>
      <c r="H248" s="162">
        <v>20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0.00042</v>
      </c>
      <c r="R248" s="168">
        <f t="shared" si="12"/>
        <v>0.008400000000000001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189</v>
      </c>
      <c r="AT248" s="170" t="s">
        <v>137</v>
      </c>
      <c r="AU248" s="170" t="s">
        <v>81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81</v>
      </c>
      <c r="BK248" s="171">
        <f t="shared" si="19"/>
        <v>0</v>
      </c>
      <c r="BL248" s="17" t="s">
        <v>189</v>
      </c>
      <c r="BM248" s="170" t="s">
        <v>326</v>
      </c>
    </row>
    <row r="249" spans="1:65" s="2" customFormat="1" ht="21.75" customHeight="1">
      <c r="A249" s="32"/>
      <c r="B249" s="157"/>
      <c r="C249" s="158">
        <v>42</v>
      </c>
      <c r="D249" s="196" t="s">
        <v>182</v>
      </c>
      <c r="E249" s="197" t="s">
        <v>327</v>
      </c>
      <c r="F249" s="198" t="s">
        <v>328</v>
      </c>
      <c r="G249" s="199" t="s">
        <v>272</v>
      </c>
      <c r="H249" s="200">
        <v>7</v>
      </c>
      <c r="I249" s="201"/>
      <c r="J249" s="202">
        <f t="shared" si="10"/>
        <v>0</v>
      </c>
      <c r="K249" s="203"/>
      <c r="L249" s="204"/>
      <c r="M249" s="205" t="s">
        <v>1</v>
      </c>
      <c r="N249" s="206" t="s">
        <v>42</v>
      </c>
      <c r="O249" s="58"/>
      <c r="P249" s="168">
        <f t="shared" si="11"/>
        <v>0</v>
      </c>
      <c r="Q249" s="168">
        <v>0.00011</v>
      </c>
      <c r="R249" s="168">
        <f t="shared" si="12"/>
        <v>0.0007700000000000001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262</v>
      </c>
      <c r="AT249" s="170" t="s">
        <v>182</v>
      </c>
      <c r="AU249" s="170" t="s">
        <v>81</v>
      </c>
      <c r="AY249" s="17" t="s">
        <v>134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81</v>
      </c>
      <c r="BK249" s="171">
        <f t="shared" si="19"/>
        <v>0</v>
      </c>
      <c r="BL249" s="17" t="s">
        <v>189</v>
      </c>
      <c r="BM249" s="170" t="s">
        <v>329</v>
      </c>
    </row>
    <row r="250" spans="1:65" s="2" customFormat="1" ht="21.75" customHeight="1">
      <c r="A250" s="32"/>
      <c r="B250" s="157"/>
      <c r="C250" s="158">
        <v>43</v>
      </c>
      <c r="D250" s="196" t="s">
        <v>182</v>
      </c>
      <c r="E250" s="197" t="s">
        <v>330</v>
      </c>
      <c r="F250" s="198" t="s">
        <v>331</v>
      </c>
      <c r="G250" s="199" t="s">
        <v>272</v>
      </c>
      <c r="H250" s="200">
        <v>7</v>
      </c>
      <c r="I250" s="201"/>
      <c r="J250" s="202">
        <f t="shared" si="10"/>
        <v>0</v>
      </c>
      <c r="K250" s="203"/>
      <c r="L250" s="204"/>
      <c r="M250" s="205" t="s">
        <v>1</v>
      </c>
      <c r="N250" s="206" t="s">
        <v>42</v>
      </c>
      <c r="O250" s="58"/>
      <c r="P250" s="168">
        <f t="shared" si="11"/>
        <v>0</v>
      </c>
      <c r="Q250" s="168">
        <v>0.00017</v>
      </c>
      <c r="R250" s="168">
        <f t="shared" si="12"/>
        <v>0.00119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262</v>
      </c>
      <c r="AT250" s="170" t="s">
        <v>182</v>
      </c>
      <c r="AU250" s="170" t="s">
        <v>81</v>
      </c>
      <c r="AY250" s="17" t="s">
        <v>134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81</v>
      </c>
      <c r="BK250" s="171">
        <f t="shared" si="19"/>
        <v>0</v>
      </c>
      <c r="BL250" s="17" t="s">
        <v>189</v>
      </c>
      <c r="BM250" s="170" t="s">
        <v>332</v>
      </c>
    </row>
    <row r="251" spans="1:65" s="2" customFormat="1" ht="21.75" customHeight="1">
      <c r="A251" s="32"/>
      <c r="B251" s="157"/>
      <c r="C251" s="158">
        <v>44</v>
      </c>
      <c r="D251" s="196" t="s">
        <v>182</v>
      </c>
      <c r="E251" s="197" t="s">
        <v>333</v>
      </c>
      <c r="F251" s="198" t="s">
        <v>334</v>
      </c>
      <c r="G251" s="199" t="s">
        <v>272</v>
      </c>
      <c r="H251" s="200">
        <v>6</v>
      </c>
      <c r="I251" s="201"/>
      <c r="J251" s="202">
        <f t="shared" si="10"/>
        <v>0</v>
      </c>
      <c r="K251" s="203"/>
      <c r="L251" s="204"/>
      <c r="M251" s="205" t="s">
        <v>1</v>
      </c>
      <c r="N251" s="206" t="s">
        <v>42</v>
      </c>
      <c r="O251" s="58"/>
      <c r="P251" s="168">
        <f t="shared" si="11"/>
        <v>0</v>
      </c>
      <c r="Q251" s="168">
        <v>0.00027</v>
      </c>
      <c r="R251" s="168">
        <f t="shared" si="12"/>
        <v>0.00162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262</v>
      </c>
      <c r="AT251" s="170" t="s">
        <v>182</v>
      </c>
      <c r="AU251" s="170" t="s">
        <v>81</v>
      </c>
      <c r="AY251" s="17" t="s">
        <v>134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81</v>
      </c>
      <c r="BK251" s="171">
        <f t="shared" si="19"/>
        <v>0</v>
      </c>
      <c r="BL251" s="17" t="s">
        <v>189</v>
      </c>
      <c r="BM251" s="170" t="s">
        <v>335</v>
      </c>
    </row>
    <row r="252" spans="1:65" s="2" customFormat="1" ht="21.75" customHeight="1">
      <c r="A252" s="32"/>
      <c r="B252" s="157"/>
      <c r="C252" s="158">
        <v>45</v>
      </c>
      <c r="D252" s="158" t="s">
        <v>137</v>
      </c>
      <c r="E252" s="159" t="s">
        <v>336</v>
      </c>
      <c r="F252" s="160" t="s">
        <v>337</v>
      </c>
      <c r="G252" s="161" t="s">
        <v>338</v>
      </c>
      <c r="H252" s="162">
        <v>1</v>
      </c>
      <c r="I252" s="163"/>
      <c r="J252" s="164">
        <f t="shared" si="1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11"/>
        <v>0</v>
      </c>
      <c r="Q252" s="168">
        <v>0</v>
      </c>
      <c r="R252" s="168">
        <f t="shared" si="12"/>
        <v>0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189</v>
      </c>
      <c r="AT252" s="170" t="s">
        <v>137</v>
      </c>
      <c r="AU252" s="170" t="s">
        <v>81</v>
      </c>
      <c r="AY252" s="17" t="s">
        <v>134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81</v>
      </c>
      <c r="BK252" s="171">
        <f t="shared" si="19"/>
        <v>0</v>
      </c>
      <c r="BL252" s="17" t="s">
        <v>189</v>
      </c>
      <c r="BM252" s="170" t="s">
        <v>339</v>
      </c>
    </row>
    <row r="253" spans="1:65" s="2" customFormat="1" ht="21.75" customHeight="1">
      <c r="A253" s="32"/>
      <c r="B253" s="157"/>
      <c r="C253" s="158">
        <v>46</v>
      </c>
      <c r="D253" s="158" t="s">
        <v>137</v>
      </c>
      <c r="E253" s="159" t="s">
        <v>340</v>
      </c>
      <c r="F253" s="160" t="s">
        <v>341</v>
      </c>
      <c r="G253" s="161" t="s">
        <v>338</v>
      </c>
      <c r="H253" s="162">
        <v>1</v>
      </c>
      <c r="I253" s="163"/>
      <c r="J253" s="164">
        <f t="shared" si="1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1"/>
        <v>0</v>
      </c>
      <c r="Q253" s="168">
        <v>0</v>
      </c>
      <c r="R253" s="168">
        <f t="shared" si="12"/>
        <v>0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189</v>
      </c>
      <c r="AT253" s="170" t="s">
        <v>137</v>
      </c>
      <c r="AU253" s="170" t="s">
        <v>81</v>
      </c>
      <c r="AY253" s="17" t="s">
        <v>134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81</v>
      </c>
      <c r="BK253" s="171">
        <f t="shared" si="19"/>
        <v>0</v>
      </c>
      <c r="BL253" s="17" t="s">
        <v>189</v>
      </c>
      <c r="BM253" s="170" t="s">
        <v>342</v>
      </c>
    </row>
    <row r="254" spans="1:65" s="2" customFormat="1" ht="21.75" customHeight="1">
      <c r="A254" s="32"/>
      <c r="B254" s="157"/>
      <c r="C254" s="158">
        <v>47</v>
      </c>
      <c r="D254" s="158" t="s">
        <v>137</v>
      </c>
      <c r="E254" s="159" t="s">
        <v>343</v>
      </c>
      <c r="F254" s="160" t="s">
        <v>344</v>
      </c>
      <c r="G254" s="161" t="s">
        <v>272</v>
      </c>
      <c r="H254" s="162">
        <v>20</v>
      </c>
      <c r="I254" s="163"/>
      <c r="J254" s="164">
        <f t="shared" si="1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11"/>
        <v>0</v>
      </c>
      <c r="Q254" s="168">
        <v>0.0004</v>
      </c>
      <c r="R254" s="168">
        <f t="shared" si="12"/>
        <v>0.008</v>
      </c>
      <c r="S254" s="168">
        <v>0</v>
      </c>
      <c r="T254" s="169">
        <f t="shared" si="1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189</v>
      </c>
      <c r="AT254" s="170" t="s">
        <v>137</v>
      </c>
      <c r="AU254" s="170" t="s">
        <v>81</v>
      </c>
      <c r="AY254" s="17" t="s">
        <v>134</v>
      </c>
      <c r="BE254" s="171">
        <f t="shared" si="14"/>
        <v>0</v>
      </c>
      <c r="BF254" s="171">
        <f t="shared" si="15"/>
        <v>0</v>
      </c>
      <c r="BG254" s="171">
        <f t="shared" si="16"/>
        <v>0</v>
      </c>
      <c r="BH254" s="171">
        <f t="shared" si="17"/>
        <v>0</v>
      </c>
      <c r="BI254" s="171">
        <f t="shared" si="18"/>
        <v>0</v>
      </c>
      <c r="BJ254" s="17" t="s">
        <v>81</v>
      </c>
      <c r="BK254" s="171">
        <f t="shared" si="19"/>
        <v>0</v>
      </c>
      <c r="BL254" s="17" t="s">
        <v>189</v>
      </c>
      <c r="BM254" s="170" t="s">
        <v>345</v>
      </c>
    </row>
    <row r="255" spans="1:65" s="2" customFormat="1" ht="16.5" customHeight="1">
      <c r="A255" s="32"/>
      <c r="B255" s="157"/>
      <c r="C255" s="158">
        <v>48</v>
      </c>
      <c r="D255" s="158" t="s">
        <v>137</v>
      </c>
      <c r="E255" s="159" t="s">
        <v>346</v>
      </c>
      <c r="F255" s="160" t="s">
        <v>347</v>
      </c>
      <c r="G255" s="161" t="s">
        <v>272</v>
      </c>
      <c r="H255" s="162">
        <v>20</v>
      </c>
      <c r="I255" s="163"/>
      <c r="J255" s="164">
        <f t="shared" si="1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11"/>
        <v>0</v>
      </c>
      <c r="Q255" s="168">
        <v>1E-05</v>
      </c>
      <c r="R255" s="168">
        <f t="shared" si="12"/>
        <v>0.0002</v>
      </c>
      <c r="S255" s="168">
        <v>0</v>
      </c>
      <c r="T255" s="169">
        <f t="shared" si="1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189</v>
      </c>
      <c r="AT255" s="170" t="s">
        <v>137</v>
      </c>
      <c r="AU255" s="170" t="s">
        <v>81</v>
      </c>
      <c r="AY255" s="17" t="s">
        <v>134</v>
      </c>
      <c r="BE255" s="171">
        <f t="shared" si="14"/>
        <v>0</v>
      </c>
      <c r="BF255" s="171">
        <f t="shared" si="15"/>
        <v>0</v>
      </c>
      <c r="BG255" s="171">
        <f t="shared" si="16"/>
        <v>0</v>
      </c>
      <c r="BH255" s="171">
        <f t="shared" si="17"/>
        <v>0</v>
      </c>
      <c r="BI255" s="171">
        <f t="shared" si="18"/>
        <v>0</v>
      </c>
      <c r="BJ255" s="17" t="s">
        <v>81</v>
      </c>
      <c r="BK255" s="171">
        <f t="shared" si="19"/>
        <v>0</v>
      </c>
      <c r="BL255" s="17" t="s">
        <v>189</v>
      </c>
      <c r="BM255" s="170" t="s">
        <v>348</v>
      </c>
    </row>
    <row r="256" spans="1:65" s="2" customFormat="1" ht="21.75" customHeight="1">
      <c r="A256" s="32"/>
      <c r="B256" s="157"/>
      <c r="C256" s="158">
        <v>49</v>
      </c>
      <c r="D256" s="158" t="s">
        <v>137</v>
      </c>
      <c r="E256" s="159" t="s">
        <v>349</v>
      </c>
      <c r="F256" s="160" t="s">
        <v>350</v>
      </c>
      <c r="G256" s="161" t="s">
        <v>218</v>
      </c>
      <c r="H256" s="162">
        <v>0.02</v>
      </c>
      <c r="I256" s="163"/>
      <c r="J256" s="164">
        <f t="shared" si="10"/>
        <v>0</v>
      </c>
      <c r="K256" s="165"/>
      <c r="L256" s="33"/>
      <c r="M256" s="166" t="s">
        <v>1</v>
      </c>
      <c r="N256" s="167" t="s">
        <v>42</v>
      </c>
      <c r="O256" s="58"/>
      <c r="P256" s="168">
        <f t="shared" si="11"/>
        <v>0</v>
      </c>
      <c r="Q256" s="168">
        <v>0</v>
      </c>
      <c r="R256" s="168">
        <f t="shared" si="12"/>
        <v>0</v>
      </c>
      <c r="S256" s="168">
        <v>0</v>
      </c>
      <c r="T256" s="169">
        <f t="shared" si="1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189</v>
      </c>
      <c r="AT256" s="170" t="s">
        <v>137</v>
      </c>
      <c r="AU256" s="170" t="s">
        <v>81</v>
      </c>
      <c r="AY256" s="17" t="s">
        <v>134</v>
      </c>
      <c r="BE256" s="171">
        <f t="shared" si="14"/>
        <v>0</v>
      </c>
      <c r="BF256" s="171">
        <f t="shared" si="15"/>
        <v>0</v>
      </c>
      <c r="BG256" s="171">
        <f t="shared" si="16"/>
        <v>0</v>
      </c>
      <c r="BH256" s="171">
        <f t="shared" si="17"/>
        <v>0</v>
      </c>
      <c r="BI256" s="171">
        <f t="shared" si="18"/>
        <v>0</v>
      </c>
      <c r="BJ256" s="17" t="s">
        <v>81</v>
      </c>
      <c r="BK256" s="171">
        <f t="shared" si="19"/>
        <v>0</v>
      </c>
      <c r="BL256" s="17" t="s">
        <v>189</v>
      </c>
      <c r="BM256" s="170" t="s">
        <v>351</v>
      </c>
    </row>
    <row r="257" spans="1:65" s="2" customFormat="1" ht="21.75" customHeight="1">
      <c r="A257" s="32"/>
      <c r="B257" s="157"/>
      <c r="C257" s="158">
        <v>50</v>
      </c>
      <c r="D257" s="158" t="s">
        <v>137</v>
      </c>
      <c r="E257" s="159" t="s">
        <v>352</v>
      </c>
      <c r="F257" s="160" t="s">
        <v>353</v>
      </c>
      <c r="G257" s="161" t="s">
        <v>218</v>
      </c>
      <c r="H257" s="162">
        <v>0.02</v>
      </c>
      <c r="I257" s="163"/>
      <c r="J257" s="164">
        <f t="shared" si="1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11"/>
        <v>0</v>
      </c>
      <c r="Q257" s="168">
        <v>0</v>
      </c>
      <c r="R257" s="168">
        <f t="shared" si="12"/>
        <v>0</v>
      </c>
      <c r="S257" s="168">
        <v>0</v>
      </c>
      <c r="T257" s="169">
        <f t="shared" si="1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189</v>
      </c>
      <c r="AT257" s="170" t="s">
        <v>137</v>
      </c>
      <c r="AU257" s="170" t="s">
        <v>81</v>
      </c>
      <c r="AY257" s="17" t="s">
        <v>134</v>
      </c>
      <c r="BE257" s="171">
        <f t="shared" si="14"/>
        <v>0</v>
      </c>
      <c r="BF257" s="171">
        <f t="shared" si="15"/>
        <v>0</v>
      </c>
      <c r="BG257" s="171">
        <f t="shared" si="16"/>
        <v>0</v>
      </c>
      <c r="BH257" s="171">
        <f t="shared" si="17"/>
        <v>0</v>
      </c>
      <c r="BI257" s="171">
        <f t="shared" si="18"/>
        <v>0</v>
      </c>
      <c r="BJ257" s="17" t="s">
        <v>81</v>
      </c>
      <c r="BK257" s="171">
        <f t="shared" si="19"/>
        <v>0</v>
      </c>
      <c r="BL257" s="17" t="s">
        <v>189</v>
      </c>
      <c r="BM257" s="170" t="s">
        <v>354</v>
      </c>
    </row>
    <row r="258" spans="2:63" s="12" customFormat="1" ht="22.9" customHeight="1">
      <c r="B258" s="144"/>
      <c r="D258" s="145" t="s">
        <v>75</v>
      </c>
      <c r="E258" s="155" t="s">
        <v>355</v>
      </c>
      <c r="F258" s="155" t="s">
        <v>356</v>
      </c>
      <c r="I258" s="147"/>
      <c r="J258" s="156">
        <f>BK258</f>
        <v>0</v>
      </c>
      <c r="L258" s="144"/>
      <c r="M258" s="149"/>
      <c r="N258" s="150"/>
      <c r="O258" s="150"/>
      <c r="P258" s="151">
        <f>SUM(P259:P269)</f>
        <v>0</v>
      </c>
      <c r="Q258" s="150"/>
      <c r="R258" s="151">
        <f>SUM(R259:R269)</f>
        <v>0.0031499999999999996</v>
      </c>
      <c r="S258" s="150"/>
      <c r="T258" s="152">
        <f>SUM(T259:T269)</f>
        <v>0.00645</v>
      </c>
      <c r="AR258" s="145" t="s">
        <v>81</v>
      </c>
      <c r="AT258" s="153" t="s">
        <v>75</v>
      </c>
      <c r="AU258" s="153" t="s">
        <v>84</v>
      </c>
      <c r="AY258" s="145" t="s">
        <v>134</v>
      </c>
      <c r="BK258" s="154">
        <f>SUM(BK259:BK269)</f>
        <v>0</v>
      </c>
    </row>
    <row r="259" spans="1:65" s="2" customFormat="1" ht="21.75" customHeight="1">
      <c r="A259" s="32"/>
      <c r="B259" s="157"/>
      <c r="C259" s="158">
        <v>51</v>
      </c>
      <c r="D259" s="158" t="s">
        <v>137</v>
      </c>
      <c r="E259" s="159" t="s">
        <v>357</v>
      </c>
      <c r="F259" s="160" t="s">
        <v>358</v>
      </c>
      <c r="G259" s="161" t="s">
        <v>272</v>
      </c>
      <c r="H259" s="162">
        <v>3</v>
      </c>
      <c r="I259" s="163"/>
      <c r="J259" s="164">
        <f>ROUND(I259*H259,2)</f>
        <v>0</v>
      </c>
      <c r="K259" s="165"/>
      <c r="L259" s="33"/>
      <c r="M259" s="166" t="s">
        <v>1</v>
      </c>
      <c r="N259" s="167" t="s">
        <v>42</v>
      </c>
      <c r="O259" s="58"/>
      <c r="P259" s="168">
        <f>O259*H259</f>
        <v>0</v>
      </c>
      <c r="Q259" s="168">
        <v>0.00011</v>
      </c>
      <c r="R259" s="168">
        <f>Q259*H259</f>
        <v>0.00033</v>
      </c>
      <c r="S259" s="168">
        <v>0.00215</v>
      </c>
      <c r="T259" s="169">
        <f>S259*H259</f>
        <v>0.00645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189</v>
      </c>
      <c r="AT259" s="170" t="s">
        <v>137</v>
      </c>
      <c r="AU259" s="170" t="s">
        <v>81</v>
      </c>
      <c r="AY259" s="17" t="s">
        <v>134</v>
      </c>
      <c r="BE259" s="171">
        <f>IF(N259="základní",J259,0)</f>
        <v>0</v>
      </c>
      <c r="BF259" s="171">
        <f>IF(N259="snížená",J259,0)</f>
        <v>0</v>
      </c>
      <c r="BG259" s="171">
        <f>IF(N259="zákl. přenesená",J259,0)</f>
        <v>0</v>
      </c>
      <c r="BH259" s="171">
        <f>IF(N259="sníž. přenesená",J259,0)</f>
        <v>0</v>
      </c>
      <c r="BI259" s="171">
        <f>IF(N259="nulová",J259,0)</f>
        <v>0</v>
      </c>
      <c r="BJ259" s="17" t="s">
        <v>81</v>
      </c>
      <c r="BK259" s="171">
        <f>ROUND(I259*H259,2)</f>
        <v>0</v>
      </c>
      <c r="BL259" s="17" t="s">
        <v>189</v>
      </c>
      <c r="BM259" s="170" t="s">
        <v>359</v>
      </c>
    </row>
    <row r="260" spans="1:65" s="2" customFormat="1" ht="21.75" customHeight="1">
      <c r="A260" s="32"/>
      <c r="B260" s="157"/>
      <c r="C260" s="158">
        <v>52</v>
      </c>
      <c r="D260" s="158" t="s">
        <v>137</v>
      </c>
      <c r="E260" s="159" t="s">
        <v>360</v>
      </c>
      <c r="F260" s="160" t="s">
        <v>361</v>
      </c>
      <c r="G260" s="161" t="s">
        <v>272</v>
      </c>
      <c r="H260" s="162">
        <v>1</v>
      </c>
      <c r="I260" s="163"/>
      <c r="J260" s="164">
        <f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>O260*H260</f>
        <v>0</v>
      </c>
      <c r="Q260" s="168">
        <v>0.0006</v>
      </c>
      <c r="R260" s="168">
        <f>Q260*H260</f>
        <v>0.0006</v>
      </c>
      <c r="S260" s="168">
        <v>0</v>
      </c>
      <c r="T260" s="16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189</v>
      </c>
      <c r="AT260" s="170" t="s">
        <v>137</v>
      </c>
      <c r="AU260" s="170" t="s">
        <v>81</v>
      </c>
      <c r="AY260" s="17" t="s">
        <v>134</v>
      </c>
      <c r="BE260" s="171">
        <f>IF(N260="základní",J260,0)</f>
        <v>0</v>
      </c>
      <c r="BF260" s="171">
        <f>IF(N260="snížená",J260,0)</f>
        <v>0</v>
      </c>
      <c r="BG260" s="171">
        <f>IF(N260="zákl. přenesená",J260,0)</f>
        <v>0</v>
      </c>
      <c r="BH260" s="171">
        <f>IF(N260="sníž. přenesená",J260,0)</f>
        <v>0</v>
      </c>
      <c r="BI260" s="171">
        <f>IF(N260="nulová",J260,0)</f>
        <v>0</v>
      </c>
      <c r="BJ260" s="17" t="s">
        <v>81</v>
      </c>
      <c r="BK260" s="171">
        <f>ROUND(I260*H260,2)</f>
        <v>0</v>
      </c>
      <c r="BL260" s="17" t="s">
        <v>189</v>
      </c>
      <c r="BM260" s="170" t="s">
        <v>362</v>
      </c>
    </row>
    <row r="261" spans="2:51" s="15" customFormat="1" ht="12">
      <c r="B261" s="189"/>
      <c r="D261" s="173" t="s">
        <v>143</v>
      </c>
      <c r="E261" s="190" t="s">
        <v>1</v>
      </c>
      <c r="F261" s="191" t="s">
        <v>363</v>
      </c>
      <c r="H261" s="190" t="s">
        <v>1</v>
      </c>
      <c r="I261" s="192"/>
      <c r="L261" s="189"/>
      <c r="M261" s="193"/>
      <c r="N261" s="194"/>
      <c r="O261" s="194"/>
      <c r="P261" s="194"/>
      <c r="Q261" s="194"/>
      <c r="R261" s="194"/>
      <c r="S261" s="194"/>
      <c r="T261" s="195"/>
      <c r="AT261" s="190" t="s">
        <v>143</v>
      </c>
      <c r="AU261" s="190" t="s">
        <v>81</v>
      </c>
      <c r="AV261" s="15" t="s">
        <v>84</v>
      </c>
      <c r="AW261" s="15" t="s">
        <v>33</v>
      </c>
      <c r="AX261" s="15" t="s">
        <v>76</v>
      </c>
      <c r="AY261" s="190" t="s">
        <v>134</v>
      </c>
    </row>
    <row r="262" spans="2:51" s="13" customFormat="1" ht="12">
      <c r="B262" s="172"/>
      <c r="D262" s="173" t="s">
        <v>143</v>
      </c>
      <c r="E262" s="174" t="s">
        <v>1</v>
      </c>
      <c r="F262" s="175" t="s">
        <v>84</v>
      </c>
      <c r="H262" s="176">
        <v>1</v>
      </c>
      <c r="I262" s="177"/>
      <c r="L262" s="172"/>
      <c r="M262" s="178"/>
      <c r="N262" s="179"/>
      <c r="O262" s="179"/>
      <c r="P262" s="179"/>
      <c r="Q262" s="179"/>
      <c r="R262" s="179"/>
      <c r="S262" s="179"/>
      <c r="T262" s="180"/>
      <c r="AT262" s="174" t="s">
        <v>143</v>
      </c>
      <c r="AU262" s="174" t="s">
        <v>81</v>
      </c>
      <c r="AV262" s="13" t="s">
        <v>81</v>
      </c>
      <c r="AW262" s="13" t="s">
        <v>33</v>
      </c>
      <c r="AX262" s="13" t="s">
        <v>84</v>
      </c>
      <c r="AY262" s="174" t="s">
        <v>134</v>
      </c>
    </row>
    <row r="263" spans="1:65" s="2" customFormat="1" ht="21.75" customHeight="1">
      <c r="A263" s="32"/>
      <c r="B263" s="157"/>
      <c r="C263" s="158">
        <v>53</v>
      </c>
      <c r="D263" s="158" t="s">
        <v>137</v>
      </c>
      <c r="E263" s="159" t="s">
        <v>364</v>
      </c>
      <c r="F263" s="160" t="s">
        <v>365</v>
      </c>
      <c r="G263" s="161" t="s">
        <v>272</v>
      </c>
      <c r="H263" s="162">
        <v>3</v>
      </c>
      <c r="I263" s="163"/>
      <c r="J263" s="164">
        <f aca="true" t="shared" si="20" ref="J263:J269">ROUND(I263*H263,2)</f>
        <v>0</v>
      </c>
      <c r="K263" s="165"/>
      <c r="L263" s="33"/>
      <c r="M263" s="166" t="s">
        <v>1</v>
      </c>
      <c r="N263" s="167" t="s">
        <v>42</v>
      </c>
      <c r="O263" s="58"/>
      <c r="P263" s="168">
        <f aca="true" t="shared" si="21" ref="P263:P269">O263*H263</f>
        <v>0</v>
      </c>
      <c r="Q263" s="168">
        <v>0.00054</v>
      </c>
      <c r="R263" s="168">
        <f aca="true" t="shared" si="22" ref="R263:R269">Q263*H263</f>
        <v>0.00162</v>
      </c>
      <c r="S263" s="168">
        <v>0</v>
      </c>
      <c r="T263" s="169">
        <f aca="true" t="shared" si="23" ref="T263:T269"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189</v>
      </c>
      <c r="AT263" s="170" t="s">
        <v>137</v>
      </c>
      <c r="AU263" s="170" t="s">
        <v>81</v>
      </c>
      <c r="AY263" s="17" t="s">
        <v>134</v>
      </c>
      <c r="BE263" s="171">
        <f aca="true" t="shared" si="24" ref="BE263:BE269">IF(N263="základní",J263,0)</f>
        <v>0</v>
      </c>
      <c r="BF263" s="171">
        <f aca="true" t="shared" si="25" ref="BF263:BF269">IF(N263="snížená",J263,0)</f>
        <v>0</v>
      </c>
      <c r="BG263" s="171">
        <f aca="true" t="shared" si="26" ref="BG263:BG269">IF(N263="zákl. přenesená",J263,0)</f>
        <v>0</v>
      </c>
      <c r="BH263" s="171">
        <f aca="true" t="shared" si="27" ref="BH263:BH269">IF(N263="sníž. přenesená",J263,0)</f>
        <v>0</v>
      </c>
      <c r="BI263" s="171">
        <f aca="true" t="shared" si="28" ref="BI263:BI269">IF(N263="nulová",J263,0)</f>
        <v>0</v>
      </c>
      <c r="BJ263" s="17" t="s">
        <v>81</v>
      </c>
      <c r="BK263" s="171">
        <f aca="true" t="shared" si="29" ref="BK263:BK269">ROUND(I263*H263,2)</f>
        <v>0</v>
      </c>
      <c r="BL263" s="17" t="s">
        <v>189</v>
      </c>
      <c r="BM263" s="170" t="s">
        <v>366</v>
      </c>
    </row>
    <row r="264" spans="1:65" s="2" customFormat="1" ht="21.75" customHeight="1">
      <c r="A264" s="32"/>
      <c r="B264" s="157"/>
      <c r="C264" s="158">
        <v>54</v>
      </c>
      <c r="D264" s="158" t="s">
        <v>137</v>
      </c>
      <c r="E264" s="159" t="s">
        <v>367</v>
      </c>
      <c r="F264" s="160" t="s">
        <v>368</v>
      </c>
      <c r="G264" s="161" t="s">
        <v>338</v>
      </c>
      <c r="H264" s="162">
        <v>1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0.0006</v>
      </c>
      <c r="R264" s="168">
        <f t="shared" si="22"/>
        <v>0.0006</v>
      </c>
      <c r="S264" s="168">
        <v>0</v>
      </c>
      <c r="T264" s="169">
        <f t="shared" si="2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189</v>
      </c>
      <c r="AT264" s="170" t="s">
        <v>137</v>
      </c>
      <c r="AU264" s="170" t="s">
        <v>81</v>
      </c>
      <c r="AY264" s="17" t="s">
        <v>134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81</v>
      </c>
      <c r="BK264" s="171">
        <f t="shared" si="29"/>
        <v>0</v>
      </c>
      <c r="BL264" s="17" t="s">
        <v>189</v>
      </c>
      <c r="BM264" s="170" t="s">
        <v>369</v>
      </c>
    </row>
    <row r="265" spans="1:65" s="2" customFormat="1" ht="16.5" customHeight="1">
      <c r="A265" s="32"/>
      <c r="B265" s="157"/>
      <c r="C265" s="158">
        <v>55</v>
      </c>
      <c r="D265" s="158" t="s">
        <v>137</v>
      </c>
      <c r="E265" s="159" t="s">
        <v>370</v>
      </c>
      <c r="F265" s="160" t="s">
        <v>371</v>
      </c>
      <c r="G265" s="161" t="s">
        <v>180</v>
      </c>
      <c r="H265" s="162">
        <v>2</v>
      </c>
      <c r="I265" s="163"/>
      <c r="J265" s="164">
        <f t="shared" si="2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21"/>
        <v>0</v>
      </c>
      <c r="Q265" s="168">
        <v>0</v>
      </c>
      <c r="R265" s="168">
        <f t="shared" si="22"/>
        <v>0</v>
      </c>
      <c r="S265" s="168">
        <v>0</v>
      </c>
      <c r="T265" s="169">
        <f t="shared" si="2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189</v>
      </c>
      <c r="AT265" s="170" t="s">
        <v>137</v>
      </c>
      <c r="AU265" s="170" t="s">
        <v>81</v>
      </c>
      <c r="AY265" s="17" t="s">
        <v>134</v>
      </c>
      <c r="BE265" s="171">
        <f t="shared" si="24"/>
        <v>0</v>
      </c>
      <c r="BF265" s="171">
        <f t="shared" si="25"/>
        <v>0</v>
      </c>
      <c r="BG265" s="171">
        <f t="shared" si="26"/>
        <v>0</v>
      </c>
      <c r="BH265" s="171">
        <f t="shared" si="27"/>
        <v>0</v>
      </c>
      <c r="BI265" s="171">
        <f t="shared" si="28"/>
        <v>0</v>
      </c>
      <c r="BJ265" s="17" t="s">
        <v>81</v>
      </c>
      <c r="BK265" s="171">
        <f t="shared" si="29"/>
        <v>0</v>
      </c>
      <c r="BL265" s="17" t="s">
        <v>189</v>
      </c>
      <c r="BM265" s="170" t="s">
        <v>372</v>
      </c>
    </row>
    <row r="266" spans="1:65" s="2" customFormat="1" ht="16.5" customHeight="1">
      <c r="A266" s="32"/>
      <c r="B266" s="157"/>
      <c r="C266" s="158">
        <v>56</v>
      </c>
      <c r="D266" s="158" t="s">
        <v>137</v>
      </c>
      <c r="E266" s="159" t="s">
        <v>373</v>
      </c>
      <c r="F266" s="160" t="s">
        <v>374</v>
      </c>
      <c r="G266" s="161" t="s">
        <v>272</v>
      </c>
      <c r="H266" s="162">
        <v>3</v>
      </c>
      <c r="I266" s="163"/>
      <c r="J266" s="164">
        <f t="shared" si="2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21"/>
        <v>0</v>
      </c>
      <c r="Q266" s="168">
        <v>0</v>
      </c>
      <c r="R266" s="168">
        <f t="shared" si="22"/>
        <v>0</v>
      </c>
      <c r="S266" s="168">
        <v>0</v>
      </c>
      <c r="T266" s="169">
        <f t="shared" si="2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189</v>
      </c>
      <c r="AT266" s="170" t="s">
        <v>137</v>
      </c>
      <c r="AU266" s="170" t="s">
        <v>81</v>
      </c>
      <c r="AY266" s="17" t="s">
        <v>134</v>
      </c>
      <c r="BE266" s="171">
        <f t="shared" si="24"/>
        <v>0</v>
      </c>
      <c r="BF266" s="171">
        <f t="shared" si="25"/>
        <v>0</v>
      </c>
      <c r="BG266" s="171">
        <f t="shared" si="26"/>
        <v>0</v>
      </c>
      <c r="BH266" s="171">
        <f t="shared" si="27"/>
        <v>0</v>
      </c>
      <c r="BI266" s="171">
        <f t="shared" si="28"/>
        <v>0</v>
      </c>
      <c r="BJ266" s="17" t="s">
        <v>81</v>
      </c>
      <c r="BK266" s="171">
        <f t="shared" si="29"/>
        <v>0</v>
      </c>
      <c r="BL266" s="17" t="s">
        <v>189</v>
      </c>
      <c r="BM266" s="170" t="s">
        <v>375</v>
      </c>
    </row>
    <row r="267" spans="1:65" s="2" customFormat="1" ht="16.5" customHeight="1">
      <c r="A267" s="32"/>
      <c r="B267" s="157"/>
      <c r="C267" s="158">
        <v>57</v>
      </c>
      <c r="D267" s="158" t="s">
        <v>137</v>
      </c>
      <c r="E267" s="159" t="s">
        <v>376</v>
      </c>
      <c r="F267" s="160" t="s">
        <v>377</v>
      </c>
      <c r="G267" s="161" t="s">
        <v>180</v>
      </c>
      <c r="H267" s="162">
        <v>1</v>
      </c>
      <c r="I267" s="163"/>
      <c r="J267" s="164">
        <f t="shared" si="2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21"/>
        <v>0</v>
      </c>
      <c r="Q267" s="168">
        <v>0</v>
      </c>
      <c r="R267" s="168">
        <f t="shared" si="22"/>
        <v>0</v>
      </c>
      <c r="S267" s="168">
        <v>0</v>
      </c>
      <c r="T267" s="169">
        <f t="shared" si="2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189</v>
      </c>
      <c r="AT267" s="170" t="s">
        <v>137</v>
      </c>
      <c r="AU267" s="170" t="s">
        <v>81</v>
      </c>
      <c r="AY267" s="17" t="s">
        <v>134</v>
      </c>
      <c r="BE267" s="171">
        <f t="shared" si="24"/>
        <v>0</v>
      </c>
      <c r="BF267" s="171">
        <f t="shared" si="25"/>
        <v>0</v>
      </c>
      <c r="BG267" s="171">
        <f t="shared" si="26"/>
        <v>0</v>
      </c>
      <c r="BH267" s="171">
        <f t="shared" si="27"/>
        <v>0</v>
      </c>
      <c r="BI267" s="171">
        <f t="shared" si="28"/>
        <v>0</v>
      </c>
      <c r="BJ267" s="17" t="s">
        <v>81</v>
      </c>
      <c r="BK267" s="171">
        <f t="shared" si="29"/>
        <v>0</v>
      </c>
      <c r="BL267" s="17" t="s">
        <v>189</v>
      </c>
      <c r="BM267" s="170" t="s">
        <v>378</v>
      </c>
    </row>
    <row r="268" spans="1:65" s="2" customFormat="1" ht="21.75" customHeight="1">
      <c r="A268" s="32"/>
      <c r="B268" s="157"/>
      <c r="C268" s="158">
        <v>58</v>
      </c>
      <c r="D268" s="158" t="s">
        <v>137</v>
      </c>
      <c r="E268" s="159" t="s">
        <v>379</v>
      </c>
      <c r="F268" s="160" t="s">
        <v>380</v>
      </c>
      <c r="G268" s="161" t="s">
        <v>218</v>
      </c>
      <c r="H268" s="162">
        <v>0.003</v>
      </c>
      <c r="I268" s="163"/>
      <c r="J268" s="164">
        <f t="shared" si="2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21"/>
        <v>0</v>
      </c>
      <c r="Q268" s="168">
        <v>0</v>
      </c>
      <c r="R268" s="168">
        <f t="shared" si="22"/>
        <v>0</v>
      </c>
      <c r="S268" s="168">
        <v>0</v>
      </c>
      <c r="T268" s="169">
        <f t="shared" si="2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189</v>
      </c>
      <c r="AT268" s="170" t="s">
        <v>137</v>
      </c>
      <c r="AU268" s="170" t="s">
        <v>81</v>
      </c>
      <c r="AY268" s="17" t="s">
        <v>134</v>
      </c>
      <c r="BE268" s="171">
        <f t="shared" si="24"/>
        <v>0</v>
      </c>
      <c r="BF268" s="171">
        <f t="shared" si="25"/>
        <v>0</v>
      </c>
      <c r="BG268" s="171">
        <f t="shared" si="26"/>
        <v>0</v>
      </c>
      <c r="BH268" s="171">
        <f t="shared" si="27"/>
        <v>0</v>
      </c>
      <c r="BI268" s="171">
        <f t="shared" si="28"/>
        <v>0</v>
      </c>
      <c r="BJ268" s="17" t="s">
        <v>81</v>
      </c>
      <c r="BK268" s="171">
        <f t="shared" si="29"/>
        <v>0</v>
      </c>
      <c r="BL268" s="17" t="s">
        <v>189</v>
      </c>
      <c r="BM268" s="170" t="s">
        <v>381</v>
      </c>
    </row>
    <row r="269" spans="1:65" s="2" customFormat="1" ht="21.75" customHeight="1">
      <c r="A269" s="32"/>
      <c r="B269" s="157"/>
      <c r="C269" s="158">
        <v>59</v>
      </c>
      <c r="D269" s="158" t="s">
        <v>137</v>
      </c>
      <c r="E269" s="159" t="s">
        <v>382</v>
      </c>
      <c r="F269" s="160" t="s">
        <v>383</v>
      </c>
      <c r="G269" s="161" t="s">
        <v>218</v>
      </c>
      <c r="H269" s="162">
        <v>0.003</v>
      </c>
      <c r="I269" s="163"/>
      <c r="J269" s="164">
        <f t="shared" si="2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21"/>
        <v>0</v>
      </c>
      <c r="Q269" s="168">
        <v>0</v>
      </c>
      <c r="R269" s="168">
        <f t="shared" si="22"/>
        <v>0</v>
      </c>
      <c r="S269" s="168">
        <v>0</v>
      </c>
      <c r="T269" s="169">
        <f t="shared" si="2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189</v>
      </c>
      <c r="AT269" s="170" t="s">
        <v>137</v>
      </c>
      <c r="AU269" s="170" t="s">
        <v>81</v>
      </c>
      <c r="AY269" s="17" t="s">
        <v>134</v>
      </c>
      <c r="BE269" s="171">
        <f t="shared" si="24"/>
        <v>0</v>
      </c>
      <c r="BF269" s="171">
        <f t="shared" si="25"/>
        <v>0</v>
      </c>
      <c r="BG269" s="171">
        <f t="shared" si="26"/>
        <v>0</v>
      </c>
      <c r="BH269" s="171">
        <f t="shared" si="27"/>
        <v>0</v>
      </c>
      <c r="BI269" s="171">
        <f t="shared" si="28"/>
        <v>0</v>
      </c>
      <c r="BJ269" s="17" t="s">
        <v>81</v>
      </c>
      <c r="BK269" s="171">
        <f t="shared" si="29"/>
        <v>0</v>
      </c>
      <c r="BL269" s="17" t="s">
        <v>189</v>
      </c>
      <c r="BM269" s="170" t="s">
        <v>384</v>
      </c>
    </row>
    <row r="270" spans="2:63" s="12" customFormat="1" ht="22.9" customHeight="1">
      <c r="B270" s="144"/>
      <c r="D270" s="145" t="s">
        <v>75</v>
      </c>
      <c r="E270" s="155" t="s">
        <v>385</v>
      </c>
      <c r="F270" s="155" t="s">
        <v>386</v>
      </c>
      <c r="I270" s="147"/>
      <c r="J270" s="156">
        <f>BK270</f>
        <v>0</v>
      </c>
      <c r="L270" s="144"/>
      <c r="M270" s="149"/>
      <c r="N270" s="150"/>
      <c r="O270" s="150"/>
      <c r="P270" s="151">
        <f>SUM(P271:P289)</f>
        <v>0</v>
      </c>
      <c r="Q270" s="150"/>
      <c r="R270" s="151">
        <f>SUM(R271:R289)</f>
        <v>0.06511000000000002</v>
      </c>
      <c r="S270" s="150"/>
      <c r="T270" s="152">
        <f>SUM(T271:T289)</f>
        <v>0.07775</v>
      </c>
      <c r="AR270" s="145" t="s">
        <v>81</v>
      </c>
      <c r="AT270" s="153" t="s">
        <v>75</v>
      </c>
      <c r="AU270" s="153" t="s">
        <v>84</v>
      </c>
      <c r="AY270" s="145" t="s">
        <v>134</v>
      </c>
      <c r="BK270" s="154">
        <f>SUM(BK271:BK289)</f>
        <v>0</v>
      </c>
    </row>
    <row r="271" spans="1:65" s="2" customFormat="1" ht="16.5" customHeight="1">
      <c r="A271" s="32"/>
      <c r="B271" s="157"/>
      <c r="C271" s="158">
        <v>60</v>
      </c>
      <c r="D271" s="158" t="s">
        <v>137</v>
      </c>
      <c r="E271" s="159" t="s">
        <v>387</v>
      </c>
      <c r="F271" s="160" t="s">
        <v>388</v>
      </c>
      <c r="G271" s="161" t="s">
        <v>338</v>
      </c>
      <c r="H271" s="162">
        <v>1</v>
      </c>
      <c r="I271" s="163"/>
      <c r="J271" s="164">
        <f aca="true" t="shared" si="30" ref="J271:J289">ROUND(I271*H271,2)</f>
        <v>0</v>
      </c>
      <c r="K271" s="165"/>
      <c r="L271" s="33"/>
      <c r="M271" s="166" t="s">
        <v>1</v>
      </c>
      <c r="N271" s="167" t="s">
        <v>42</v>
      </c>
      <c r="O271" s="58"/>
      <c r="P271" s="168">
        <f aca="true" t="shared" si="31" ref="P271:P289">O271*H271</f>
        <v>0</v>
      </c>
      <c r="Q271" s="168">
        <v>0</v>
      </c>
      <c r="R271" s="168">
        <f aca="true" t="shared" si="32" ref="R271:R289">Q271*H271</f>
        <v>0</v>
      </c>
      <c r="S271" s="168">
        <v>0.01933</v>
      </c>
      <c r="T271" s="169">
        <f aca="true" t="shared" si="33" ref="T271:T289">S271*H271</f>
        <v>0.01933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189</v>
      </c>
      <c r="AT271" s="170" t="s">
        <v>137</v>
      </c>
      <c r="AU271" s="170" t="s">
        <v>81</v>
      </c>
      <c r="AY271" s="17" t="s">
        <v>134</v>
      </c>
      <c r="BE271" s="171">
        <f aca="true" t="shared" si="34" ref="BE271:BE289">IF(N271="základní",J271,0)</f>
        <v>0</v>
      </c>
      <c r="BF271" s="171">
        <f aca="true" t="shared" si="35" ref="BF271:BF289">IF(N271="snížená",J271,0)</f>
        <v>0</v>
      </c>
      <c r="BG271" s="171">
        <f aca="true" t="shared" si="36" ref="BG271:BG289">IF(N271="zákl. přenesená",J271,0)</f>
        <v>0</v>
      </c>
      <c r="BH271" s="171">
        <f aca="true" t="shared" si="37" ref="BH271:BH289">IF(N271="sníž. přenesená",J271,0)</f>
        <v>0</v>
      </c>
      <c r="BI271" s="171">
        <f aca="true" t="shared" si="38" ref="BI271:BI289">IF(N271="nulová",J271,0)</f>
        <v>0</v>
      </c>
      <c r="BJ271" s="17" t="s">
        <v>81</v>
      </c>
      <c r="BK271" s="171">
        <f aca="true" t="shared" si="39" ref="BK271:BK289">ROUND(I271*H271,2)</f>
        <v>0</v>
      </c>
      <c r="BL271" s="17" t="s">
        <v>189</v>
      </c>
      <c r="BM271" s="170" t="s">
        <v>389</v>
      </c>
    </row>
    <row r="272" spans="1:65" s="2" customFormat="1" ht="21.75" customHeight="1">
      <c r="A272" s="32"/>
      <c r="B272" s="157"/>
      <c r="C272" s="158">
        <v>61</v>
      </c>
      <c r="D272" s="158" t="s">
        <v>137</v>
      </c>
      <c r="E272" s="159" t="s">
        <v>390</v>
      </c>
      <c r="F272" s="160" t="s">
        <v>391</v>
      </c>
      <c r="G272" s="161" t="s">
        <v>338</v>
      </c>
      <c r="H272" s="162">
        <v>1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0.01382</v>
      </c>
      <c r="R272" s="168">
        <f t="shared" si="32"/>
        <v>0.01382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189</v>
      </c>
      <c r="AT272" s="170" t="s">
        <v>137</v>
      </c>
      <c r="AU272" s="170" t="s">
        <v>81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81</v>
      </c>
      <c r="BK272" s="171">
        <f t="shared" si="39"/>
        <v>0</v>
      </c>
      <c r="BL272" s="17" t="s">
        <v>189</v>
      </c>
      <c r="BM272" s="170" t="s">
        <v>392</v>
      </c>
    </row>
    <row r="273" spans="1:65" s="2" customFormat="1" ht="16.5" customHeight="1">
      <c r="A273" s="32"/>
      <c r="B273" s="157"/>
      <c r="C273" s="158">
        <v>62</v>
      </c>
      <c r="D273" s="158" t="s">
        <v>137</v>
      </c>
      <c r="E273" s="159" t="s">
        <v>393</v>
      </c>
      <c r="F273" s="160" t="s">
        <v>394</v>
      </c>
      <c r="G273" s="161" t="s">
        <v>338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</v>
      </c>
      <c r="R273" s="168">
        <f t="shared" si="32"/>
        <v>0</v>
      </c>
      <c r="S273" s="168">
        <v>0.01946</v>
      </c>
      <c r="T273" s="169">
        <f t="shared" si="33"/>
        <v>0.01946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189</v>
      </c>
      <c r="AT273" s="170" t="s">
        <v>137</v>
      </c>
      <c r="AU273" s="170" t="s">
        <v>81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81</v>
      </c>
      <c r="BK273" s="171">
        <f t="shared" si="39"/>
        <v>0</v>
      </c>
      <c r="BL273" s="17" t="s">
        <v>189</v>
      </c>
      <c r="BM273" s="170" t="s">
        <v>395</v>
      </c>
    </row>
    <row r="274" spans="1:65" s="2" customFormat="1" ht="21.75" customHeight="1">
      <c r="A274" s="32"/>
      <c r="B274" s="157"/>
      <c r="C274" s="158">
        <v>63</v>
      </c>
      <c r="D274" s="158" t="s">
        <v>137</v>
      </c>
      <c r="E274" s="159" t="s">
        <v>396</v>
      </c>
      <c r="F274" s="160" t="s">
        <v>397</v>
      </c>
      <c r="G274" s="161" t="s">
        <v>338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0.01375</v>
      </c>
      <c r="R274" s="168">
        <f t="shared" si="32"/>
        <v>0.01375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189</v>
      </c>
      <c r="AT274" s="170" t="s">
        <v>137</v>
      </c>
      <c r="AU274" s="170" t="s">
        <v>81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81</v>
      </c>
      <c r="BK274" s="171">
        <f t="shared" si="39"/>
        <v>0</v>
      </c>
      <c r="BL274" s="17" t="s">
        <v>189</v>
      </c>
      <c r="BM274" s="170" t="s">
        <v>398</v>
      </c>
    </row>
    <row r="275" spans="1:65" s="2" customFormat="1" ht="16.5" customHeight="1">
      <c r="A275" s="32"/>
      <c r="B275" s="157"/>
      <c r="C275" s="158">
        <v>64</v>
      </c>
      <c r="D275" s="158" t="s">
        <v>137</v>
      </c>
      <c r="E275" s="159" t="s">
        <v>399</v>
      </c>
      <c r="F275" s="160" t="s">
        <v>400</v>
      </c>
      <c r="G275" s="161" t="s">
        <v>338</v>
      </c>
      <c r="H275" s="162">
        <v>1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</v>
      </c>
      <c r="R275" s="168">
        <f t="shared" si="32"/>
        <v>0</v>
      </c>
      <c r="S275" s="168">
        <v>0.0329</v>
      </c>
      <c r="T275" s="169">
        <f t="shared" si="33"/>
        <v>0.0329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189</v>
      </c>
      <c r="AT275" s="170" t="s">
        <v>137</v>
      </c>
      <c r="AU275" s="170" t="s">
        <v>81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81</v>
      </c>
      <c r="BK275" s="171">
        <f t="shared" si="39"/>
        <v>0</v>
      </c>
      <c r="BL275" s="17" t="s">
        <v>189</v>
      </c>
      <c r="BM275" s="170" t="s">
        <v>401</v>
      </c>
    </row>
    <row r="276" spans="1:65" s="2" customFormat="1" ht="21.75" customHeight="1">
      <c r="A276" s="32"/>
      <c r="B276" s="157"/>
      <c r="C276" s="158">
        <v>65</v>
      </c>
      <c r="D276" s="158" t="s">
        <v>137</v>
      </c>
      <c r="E276" s="159" t="s">
        <v>402</v>
      </c>
      <c r="F276" s="160" t="s">
        <v>403</v>
      </c>
      <c r="G276" s="161" t="s">
        <v>338</v>
      </c>
      <c r="H276" s="162">
        <v>1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0.01999</v>
      </c>
      <c r="R276" s="168">
        <f t="shared" si="32"/>
        <v>0.01999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189</v>
      </c>
      <c r="AT276" s="170" t="s">
        <v>137</v>
      </c>
      <c r="AU276" s="170" t="s">
        <v>81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81</v>
      </c>
      <c r="BK276" s="171">
        <f t="shared" si="39"/>
        <v>0</v>
      </c>
      <c r="BL276" s="17" t="s">
        <v>189</v>
      </c>
      <c r="BM276" s="170" t="s">
        <v>404</v>
      </c>
    </row>
    <row r="277" spans="1:65" s="2" customFormat="1" ht="16.5" customHeight="1">
      <c r="A277" s="32"/>
      <c r="B277" s="157"/>
      <c r="C277" s="158">
        <v>66</v>
      </c>
      <c r="D277" s="158" t="s">
        <v>137</v>
      </c>
      <c r="E277" s="159" t="s">
        <v>405</v>
      </c>
      <c r="F277" s="160" t="s">
        <v>406</v>
      </c>
      <c r="G277" s="161" t="s">
        <v>180</v>
      </c>
      <c r="H277" s="162">
        <v>6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</v>
      </c>
      <c r="R277" s="168">
        <f t="shared" si="32"/>
        <v>0</v>
      </c>
      <c r="S277" s="168">
        <v>0.00049</v>
      </c>
      <c r="T277" s="169">
        <f t="shared" si="33"/>
        <v>0.00294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189</v>
      </c>
      <c r="AT277" s="170" t="s">
        <v>137</v>
      </c>
      <c r="AU277" s="170" t="s">
        <v>81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81</v>
      </c>
      <c r="BK277" s="171">
        <f t="shared" si="39"/>
        <v>0</v>
      </c>
      <c r="BL277" s="17" t="s">
        <v>189</v>
      </c>
      <c r="BM277" s="170" t="s">
        <v>407</v>
      </c>
    </row>
    <row r="278" spans="1:65" s="2" customFormat="1" ht="16.5" customHeight="1">
      <c r="A278" s="32"/>
      <c r="B278" s="157"/>
      <c r="C278" s="158">
        <v>67</v>
      </c>
      <c r="D278" s="158" t="s">
        <v>137</v>
      </c>
      <c r="E278" s="159" t="s">
        <v>408</v>
      </c>
      <c r="F278" s="160" t="s">
        <v>409</v>
      </c>
      <c r="G278" s="161" t="s">
        <v>338</v>
      </c>
      <c r="H278" s="162">
        <v>6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0.00189</v>
      </c>
      <c r="R278" s="168">
        <f t="shared" si="32"/>
        <v>0.01134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189</v>
      </c>
      <c r="AT278" s="170" t="s">
        <v>137</v>
      </c>
      <c r="AU278" s="170" t="s">
        <v>81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81</v>
      </c>
      <c r="BK278" s="171">
        <f t="shared" si="39"/>
        <v>0</v>
      </c>
      <c r="BL278" s="17" t="s">
        <v>189</v>
      </c>
      <c r="BM278" s="170" t="s">
        <v>410</v>
      </c>
    </row>
    <row r="279" spans="1:65" s="2" customFormat="1" ht="16.5" customHeight="1">
      <c r="A279" s="32"/>
      <c r="B279" s="157"/>
      <c r="C279" s="158">
        <v>68</v>
      </c>
      <c r="D279" s="158" t="s">
        <v>137</v>
      </c>
      <c r="E279" s="159" t="s">
        <v>411</v>
      </c>
      <c r="F279" s="160" t="s">
        <v>412</v>
      </c>
      <c r="G279" s="161" t="s">
        <v>338</v>
      </c>
      <c r="H279" s="162">
        <v>2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</v>
      </c>
      <c r="R279" s="168">
        <f t="shared" si="32"/>
        <v>0</v>
      </c>
      <c r="S279" s="168">
        <v>0.00156</v>
      </c>
      <c r="T279" s="169">
        <f t="shared" si="33"/>
        <v>0.00312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189</v>
      </c>
      <c r="AT279" s="170" t="s">
        <v>137</v>
      </c>
      <c r="AU279" s="170" t="s">
        <v>81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81</v>
      </c>
      <c r="BK279" s="171">
        <f t="shared" si="39"/>
        <v>0</v>
      </c>
      <c r="BL279" s="17" t="s">
        <v>189</v>
      </c>
      <c r="BM279" s="170" t="s">
        <v>413</v>
      </c>
    </row>
    <row r="280" spans="1:65" s="2" customFormat="1" ht="16.5" customHeight="1">
      <c r="A280" s="32"/>
      <c r="B280" s="157"/>
      <c r="C280" s="158">
        <v>69</v>
      </c>
      <c r="D280" s="158" t="s">
        <v>137</v>
      </c>
      <c r="E280" s="159" t="s">
        <v>414</v>
      </c>
      <c r="F280" s="160" t="s">
        <v>415</v>
      </c>
      <c r="G280" s="161" t="s">
        <v>338</v>
      </c>
      <c r="H280" s="162">
        <v>1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0.0018</v>
      </c>
      <c r="R280" s="168">
        <f t="shared" si="32"/>
        <v>0.0018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189</v>
      </c>
      <c r="AT280" s="170" t="s">
        <v>137</v>
      </c>
      <c r="AU280" s="170" t="s">
        <v>81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81</v>
      </c>
      <c r="BK280" s="171">
        <f t="shared" si="39"/>
        <v>0</v>
      </c>
      <c r="BL280" s="17" t="s">
        <v>189</v>
      </c>
      <c r="BM280" s="170" t="s">
        <v>416</v>
      </c>
    </row>
    <row r="281" spans="1:65" s="2" customFormat="1" ht="21.75" customHeight="1">
      <c r="A281" s="32"/>
      <c r="B281" s="157"/>
      <c r="C281" s="158">
        <v>70</v>
      </c>
      <c r="D281" s="158" t="s">
        <v>137</v>
      </c>
      <c r="E281" s="159" t="s">
        <v>417</v>
      </c>
      <c r="F281" s="160" t="s">
        <v>418</v>
      </c>
      <c r="G281" s="161" t="s">
        <v>338</v>
      </c>
      <c r="H281" s="162">
        <v>1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0.00196</v>
      </c>
      <c r="R281" s="168">
        <f t="shared" si="32"/>
        <v>0.00196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189</v>
      </c>
      <c r="AT281" s="170" t="s">
        <v>137</v>
      </c>
      <c r="AU281" s="170" t="s">
        <v>81</v>
      </c>
      <c r="AY281" s="17" t="s">
        <v>134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81</v>
      </c>
      <c r="BK281" s="171">
        <f t="shared" si="39"/>
        <v>0</v>
      </c>
      <c r="BL281" s="17" t="s">
        <v>189</v>
      </c>
      <c r="BM281" s="170" t="s">
        <v>419</v>
      </c>
    </row>
    <row r="282" spans="1:65" s="2" customFormat="1" ht="21.75" customHeight="1">
      <c r="A282" s="32"/>
      <c r="B282" s="157"/>
      <c r="C282" s="158">
        <v>71</v>
      </c>
      <c r="D282" s="158" t="s">
        <v>137</v>
      </c>
      <c r="E282" s="159" t="s">
        <v>420</v>
      </c>
      <c r="F282" s="160" t="s">
        <v>421</v>
      </c>
      <c r="G282" s="161" t="s">
        <v>180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0.00128</v>
      </c>
      <c r="R282" s="168">
        <f t="shared" si="32"/>
        <v>0.00128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189</v>
      </c>
      <c r="AT282" s="170" t="s">
        <v>137</v>
      </c>
      <c r="AU282" s="170" t="s">
        <v>81</v>
      </c>
      <c r="AY282" s="17" t="s">
        <v>134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81</v>
      </c>
      <c r="BK282" s="171">
        <f t="shared" si="39"/>
        <v>0</v>
      </c>
      <c r="BL282" s="17" t="s">
        <v>189</v>
      </c>
      <c r="BM282" s="170" t="s">
        <v>422</v>
      </c>
    </row>
    <row r="283" spans="1:65" s="2" customFormat="1" ht="16.5" customHeight="1">
      <c r="A283" s="32"/>
      <c r="B283" s="157"/>
      <c r="C283" s="158">
        <v>72</v>
      </c>
      <c r="D283" s="158" t="s">
        <v>137</v>
      </c>
      <c r="E283" s="159" t="s">
        <v>423</v>
      </c>
      <c r="F283" s="160" t="s">
        <v>424</v>
      </c>
      <c r="G283" s="161" t="s">
        <v>180</v>
      </c>
      <c r="H283" s="162">
        <v>3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0.00014</v>
      </c>
      <c r="R283" s="168">
        <f t="shared" si="32"/>
        <v>0.00041999999999999996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189</v>
      </c>
      <c r="AT283" s="170" t="s">
        <v>137</v>
      </c>
      <c r="AU283" s="170" t="s">
        <v>81</v>
      </c>
      <c r="AY283" s="17" t="s">
        <v>134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81</v>
      </c>
      <c r="BK283" s="171">
        <f t="shared" si="39"/>
        <v>0</v>
      </c>
      <c r="BL283" s="17" t="s">
        <v>189</v>
      </c>
      <c r="BM283" s="170" t="s">
        <v>425</v>
      </c>
    </row>
    <row r="284" spans="1:65" s="2" customFormat="1" ht="21.75" customHeight="1">
      <c r="A284" s="32"/>
      <c r="B284" s="157"/>
      <c r="C284" s="158">
        <v>73</v>
      </c>
      <c r="D284" s="196" t="s">
        <v>182</v>
      </c>
      <c r="E284" s="197" t="s">
        <v>426</v>
      </c>
      <c r="F284" s="198" t="s">
        <v>427</v>
      </c>
      <c r="G284" s="199" t="s">
        <v>180</v>
      </c>
      <c r="H284" s="200">
        <v>1</v>
      </c>
      <c r="I284" s="201"/>
      <c r="J284" s="202">
        <f t="shared" si="30"/>
        <v>0</v>
      </c>
      <c r="K284" s="203"/>
      <c r="L284" s="204"/>
      <c r="M284" s="205" t="s">
        <v>1</v>
      </c>
      <c r="N284" s="206" t="s">
        <v>42</v>
      </c>
      <c r="O284" s="58"/>
      <c r="P284" s="168">
        <f t="shared" si="31"/>
        <v>0</v>
      </c>
      <c r="Q284" s="168">
        <v>0.00044</v>
      </c>
      <c r="R284" s="168">
        <f t="shared" si="32"/>
        <v>0.00044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262</v>
      </c>
      <c r="AT284" s="170" t="s">
        <v>182</v>
      </c>
      <c r="AU284" s="170" t="s">
        <v>81</v>
      </c>
      <c r="AY284" s="17" t="s">
        <v>134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81</v>
      </c>
      <c r="BK284" s="171">
        <f t="shared" si="39"/>
        <v>0</v>
      </c>
      <c r="BL284" s="17" t="s">
        <v>189</v>
      </c>
      <c r="BM284" s="170" t="s">
        <v>428</v>
      </c>
    </row>
    <row r="285" spans="1:65" s="2" customFormat="1" ht="21.75" customHeight="1">
      <c r="A285" s="32"/>
      <c r="B285" s="157"/>
      <c r="C285" s="158">
        <v>74</v>
      </c>
      <c r="D285" s="196" t="s">
        <v>182</v>
      </c>
      <c r="E285" s="197" t="s">
        <v>429</v>
      </c>
      <c r="F285" s="198" t="s">
        <v>430</v>
      </c>
      <c r="G285" s="199" t="s">
        <v>180</v>
      </c>
      <c r="H285" s="200">
        <v>1</v>
      </c>
      <c r="I285" s="201"/>
      <c r="J285" s="202">
        <f t="shared" si="30"/>
        <v>0</v>
      </c>
      <c r="K285" s="203"/>
      <c r="L285" s="204"/>
      <c r="M285" s="205" t="s">
        <v>1</v>
      </c>
      <c r="N285" s="206" t="s">
        <v>42</v>
      </c>
      <c r="O285" s="58"/>
      <c r="P285" s="168">
        <f t="shared" si="31"/>
        <v>0</v>
      </c>
      <c r="Q285" s="168">
        <v>0</v>
      </c>
      <c r="R285" s="168">
        <f t="shared" si="32"/>
        <v>0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262</v>
      </c>
      <c r="AT285" s="170" t="s">
        <v>182</v>
      </c>
      <c r="AU285" s="170" t="s">
        <v>81</v>
      </c>
      <c r="AY285" s="17" t="s">
        <v>134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81</v>
      </c>
      <c r="BK285" s="171">
        <f t="shared" si="39"/>
        <v>0</v>
      </c>
      <c r="BL285" s="17" t="s">
        <v>189</v>
      </c>
      <c r="BM285" s="170" t="s">
        <v>431</v>
      </c>
    </row>
    <row r="286" spans="1:65" s="2" customFormat="1" ht="25.5" customHeight="1">
      <c r="A286" s="32"/>
      <c r="B286" s="157"/>
      <c r="C286" s="158">
        <v>75</v>
      </c>
      <c r="D286" s="158" t="s">
        <v>137</v>
      </c>
      <c r="E286" s="159" t="s">
        <v>432</v>
      </c>
      <c r="F286" s="160" t="s">
        <v>745</v>
      </c>
      <c r="G286" s="161" t="s">
        <v>180</v>
      </c>
      <c r="H286" s="162">
        <v>1</v>
      </c>
      <c r="I286" s="163"/>
      <c r="J286" s="164">
        <f t="shared" si="3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31"/>
        <v>0</v>
      </c>
      <c r="Q286" s="168">
        <v>0.00031</v>
      </c>
      <c r="R286" s="168">
        <f t="shared" si="32"/>
        <v>0.00031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189</v>
      </c>
      <c r="AT286" s="170" t="s">
        <v>137</v>
      </c>
      <c r="AU286" s="170" t="s">
        <v>81</v>
      </c>
      <c r="AY286" s="17" t="s">
        <v>134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81</v>
      </c>
      <c r="BK286" s="171">
        <f t="shared" si="39"/>
        <v>0</v>
      </c>
      <c r="BL286" s="17" t="s">
        <v>189</v>
      </c>
      <c r="BM286" s="170" t="s">
        <v>433</v>
      </c>
    </row>
    <row r="287" spans="1:65" s="2" customFormat="1" ht="21.75" customHeight="1">
      <c r="A287" s="32"/>
      <c r="B287" s="157"/>
      <c r="C287" s="158">
        <v>76</v>
      </c>
      <c r="D287" s="158" t="s">
        <v>137</v>
      </c>
      <c r="E287" s="159" t="s">
        <v>434</v>
      </c>
      <c r="F287" s="160" t="s">
        <v>435</v>
      </c>
      <c r="G287" s="161" t="s">
        <v>218</v>
      </c>
      <c r="H287" s="162">
        <v>0.065</v>
      </c>
      <c r="I287" s="163"/>
      <c r="J287" s="164">
        <f t="shared" si="30"/>
        <v>0</v>
      </c>
      <c r="K287" s="165"/>
      <c r="L287" s="33"/>
      <c r="M287" s="166" t="s">
        <v>1</v>
      </c>
      <c r="N287" s="167" t="s">
        <v>42</v>
      </c>
      <c r="O287" s="58"/>
      <c r="P287" s="168">
        <f t="shared" si="31"/>
        <v>0</v>
      </c>
      <c r="Q287" s="168">
        <v>0</v>
      </c>
      <c r="R287" s="168">
        <f t="shared" si="32"/>
        <v>0</v>
      </c>
      <c r="S287" s="168">
        <v>0</v>
      </c>
      <c r="T287" s="169">
        <f t="shared" si="3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189</v>
      </c>
      <c r="AT287" s="170" t="s">
        <v>137</v>
      </c>
      <c r="AU287" s="170" t="s">
        <v>81</v>
      </c>
      <c r="AY287" s="17" t="s">
        <v>134</v>
      </c>
      <c r="BE287" s="171">
        <f t="shared" si="34"/>
        <v>0</v>
      </c>
      <c r="BF287" s="171">
        <f t="shared" si="35"/>
        <v>0</v>
      </c>
      <c r="BG287" s="171">
        <f t="shared" si="36"/>
        <v>0</v>
      </c>
      <c r="BH287" s="171">
        <f t="shared" si="37"/>
        <v>0</v>
      </c>
      <c r="BI287" s="171">
        <f t="shared" si="38"/>
        <v>0</v>
      </c>
      <c r="BJ287" s="17" t="s">
        <v>81</v>
      </c>
      <c r="BK287" s="171">
        <f t="shared" si="39"/>
        <v>0</v>
      </c>
      <c r="BL287" s="17" t="s">
        <v>189</v>
      </c>
      <c r="BM287" s="170" t="s">
        <v>436</v>
      </c>
    </row>
    <row r="288" spans="1:65" s="2" customFormat="1" ht="21.75" customHeight="1">
      <c r="A288" s="32"/>
      <c r="B288" s="157"/>
      <c r="C288" s="158">
        <v>77</v>
      </c>
      <c r="D288" s="158" t="s">
        <v>137</v>
      </c>
      <c r="E288" s="159" t="s">
        <v>437</v>
      </c>
      <c r="F288" s="160" t="s">
        <v>438</v>
      </c>
      <c r="G288" s="161" t="s">
        <v>218</v>
      </c>
      <c r="H288" s="162">
        <v>0.065</v>
      </c>
      <c r="I288" s="163"/>
      <c r="J288" s="164">
        <f t="shared" si="3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31"/>
        <v>0</v>
      </c>
      <c r="Q288" s="168">
        <v>0</v>
      </c>
      <c r="R288" s="168">
        <f t="shared" si="32"/>
        <v>0</v>
      </c>
      <c r="S288" s="168">
        <v>0</v>
      </c>
      <c r="T288" s="169">
        <f t="shared" si="3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189</v>
      </c>
      <c r="AT288" s="170" t="s">
        <v>137</v>
      </c>
      <c r="AU288" s="170" t="s">
        <v>81</v>
      </c>
      <c r="AY288" s="17" t="s">
        <v>134</v>
      </c>
      <c r="BE288" s="171">
        <f t="shared" si="34"/>
        <v>0</v>
      </c>
      <c r="BF288" s="171">
        <f t="shared" si="35"/>
        <v>0</v>
      </c>
      <c r="BG288" s="171">
        <f t="shared" si="36"/>
        <v>0</v>
      </c>
      <c r="BH288" s="171">
        <f t="shared" si="37"/>
        <v>0</v>
      </c>
      <c r="BI288" s="171">
        <f t="shared" si="38"/>
        <v>0</v>
      </c>
      <c r="BJ288" s="17" t="s">
        <v>81</v>
      </c>
      <c r="BK288" s="171">
        <f t="shared" si="39"/>
        <v>0</v>
      </c>
      <c r="BL288" s="17" t="s">
        <v>189</v>
      </c>
      <c r="BM288" s="170" t="s">
        <v>439</v>
      </c>
    </row>
    <row r="289" spans="1:65" s="2" customFormat="1" ht="33" customHeight="1">
      <c r="A289" s="32"/>
      <c r="B289" s="157"/>
      <c r="C289" s="158">
        <v>78</v>
      </c>
      <c r="D289" s="158" t="s">
        <v>137</v>
      </c>
      <c r="E289" s="159" t="s">
        <v>440</v>
      </c>
      <c r="F289" s="160" t="s">
        <v>441</v>
      </c>
      <c r="G289" s="161" t="s">
        <v>442</v>
      </c>
      <c r="H289" s="162">
        <v>1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</v>
      </c>
      <c r="R289" s="168">
        <f t="shared" si="32"/>
        <v>0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189</v>
      </c>
      <c r="AT289" s="170" t="s">
        <v>137</v>
      </c>
      <c r="AU289" s="170" t="s">
        <v>81</v>
      </c>
      <c r="AY289" s="17" t="s">
        <v>134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81</v>
      </c>
      <c r="BK289" s="171">
        <f t="shared" si="39"/>
        <v>0</v>
      </c>
      <c r="BL289" s="17" t="s">
        <v>189</v>
      </c>
      <c r="BM289" s="170" t="s">
        <v>443</v>
      </c>
    </row>
    <row r="290" spans="2:63" s="12" customFormat="1" ht="22.9" customHeight="1">
      <c r="B290" s="144"/>
      <c r="D290" s="145" t="s">
        <v>75</v>
      </c>
      <c r="E290" s="155" t="s">
        <v>444</v>
      </c>
      <c r="F290" s="155" t="s">
        <v>445</v>
      </c>
      <c r="I290" s="147"/>
      <c r="J290" s="156">
        <f>BK290</f>
        <v>0</v>
      </c>
      <c r="L290" s="144"/>
      <c r="M290" s="149"/>
      <c r="N290" s="150"/>
      <c r="O290" s="150"/>
      <c r="P290" s="151">
        <f>SUM(P291:P293)</f>
        <v>0</v>
      </c>
      <c r="Q290" s="150"/>
      <c r="R290" s="151">
        <f>SUM(R291:R293)</f>
        <v>0.012</v>
      </c>
      <c r="S290" s="150"/>
      <c r="T290" s="152">
        <f>SUM(T291:T293)</f>
        <v>0</v>
      </c>
      <c r="AR290" s="145" t="s">
        <v>81</v>
      </c>
      <c r="AT290" s="153" t="s">
        <v>75</v>
      </c>
      <c r="AU290" s="153" t="s">
        <v>84</v>
      </c>
      <c r="AY290" s="145" t="s">
        <v>134</v>
      </c>
      <c r="BK290" s="154">
        <f>SUM(BK291:BK293)</f>
        <v>0</v>
      </c>
    </row>
    <row r="291" spans="1:65" s="2" customFormat="1" ht="21.75" customHeight="1">
      <c r="A291" s="32"/>
      <c r="B291" s="157"/>
      <c r="C291" s="158">
        <v>79</v>
      </c>
      <c r="D291" s="158" t="s">
        <v>137</v>
      </c>
      <c r="E291" s="159" t="s">
        <v>446</v>
      </c>
      <c r="F291" s="160" t="s">
        <v>447</v>
      </c>
      <c r="G291" s="161" t="s">
        <v>338</v>
      </c>
      <c r="H291" s="162">
        <v>1</v>
      </c>
      <c r="I291" s="163"/>
      <c r="J291" s="164">
        <f>ROUND(I291*H291,2)</f>
        <v>0</v>
      </c>
      <c r="K291" s="165"/>
      <c r="L291" s="33"/>
      <c r="M291" s="166" t="s">
        <v>1</v>
      </c>
      <c r="N291" s="167" t="s">
        <v>42</v>
      </c>
      <c r="O291" s="58"/>
      <c r="P291" s="168">
        <f>O291*H291</f>
        <v>0</v>
      </c>
      <c r="Q291" s="168">
        <v>0.012</v>
      </c>
      <c r="R291" s="168">
        <f>Q291*H291</f>
        <v>0.012</v>
      </c>
      <c r="S291" s="168">
        <v>0</v>
      </c>
      <c r="T291" s="169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189</v>
      </c>
      <c r="AT291" s="170" t="s">
        <v>137</v>
      </c>
      <c r="AU291" s="170" t="s">
        <v>81</v>
      </c>
      <c r="AY291" s="17" t="s">
        <v>134</v>
      </c>
      <c r="BE291" s="171">
        <f>IF(N291="základní",J291,0)</f>
        <v>0</v>
      </c>
      <c r="BF291" s="171">
        <f>IF(N291="snížená",J291,0)</f>
        <v>0</v>
      </c>
      <c r="BG291" s="171">
        <f>IF(N291="zákl. přenesená",J291,0)</f>
        <v>0</v>
      </c>
      <c r="BH291" s="171">
        <f>IF(N291="sníž. přenesená",J291,0)</f>
        <v>0</v>
      </c>
      <c r="BI291" s="171">
        <f>IF(N291="nulová",J291,0)</f>
        <v>0</v>
      </c>
      <c r="BJ291" s="17" t="s">
        <v>81</v>
      </c>
      <c r="BK291" s="171">
        <f>ROUND(I291*H291,2)</f>
        <v>0</v>
      </c>
      <c r="BL291" s="17" t="s">
        <v>189</v>
      </c>
      <c r="BM291" s="170" t="s">
        <v>448</v>
      </c>
    </row>
    <row r="292" spans="1:65" s="2" customFormat="1" ht="21.75" customHeight="1">
      <c r="A292" s="32"/>
      <c r="B292" s="157"/>
      <c r="C292" s="158">
        <v>80</v>
      </c>
      <c r="D292" s="158" t="s">
        <v>137</v>
      </c>
      <c r="E292" s="159" t="s">
        <v>449</v>
      </c>
      <c r="F292" s="160" t="s">
        <v>450</v>
      </c>
      <c r="G292" s="161" t="s">
        <v>218</v>
      </c>
      <c r="H292" s="162">
        <v>0.012</v>
      </c>
      <c r="I292" s="163"/>
      <c r="J292" s="164">
        <f>ROUND(I292*H292,2)</f>
        <v>0</v>
      </c>
      <c r="K292" s="165"/>
      <c r="L292" s="33"/>
      <c r="M292" s="166" t="s">
        <v>1</v>
      </c>
      <c r="N292" s="167" t="s">
        <v>42</v>
      </c>
      <c r="O292" s="58"/>
      <c r="P292" s="168">
        <f>O292*H292</f>
        <v>0</v>
      </c>
      <c r="Q292" s="168">
        <v>0</v>
      </c>
      <c r="R292" s="168">
        <f>Q292*H292</f>
        <v>0</v>
      </c>
      <c r="S292" s="168">
        <v>0</v>
      </c>
      <c r="T292" s="169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189</v>
      </c>
      <c r="AT292" s="170" t="s">
        <v>137</v>
      </c>
      <c r="AU292" s="170" t="s">
        <v>81</v>
      </c>
      <c r="AY292" s="17" t="s">
        <v>134</v>
      </c>
      <c r="BE292" s="171">
        <f>IF(N292="základní",J292,0)</f>
        <v>0</v>
      </c>
      <c r="BF292" s="171">
        <f>IF(N292="snížená",J292,0)</f>
        <v>0</v>
      </c>
      <c r="BG292" s="171">
        <f>IF(N292="zákl. přenesená",J292,0)</f>
        <v>0</v>
      </c>
      <c r="BH292" s="171">
        <f>IF(N292="sníž. přenesená",J292,0)</f>
        <v>0</v>
      </c>
      <c r="BI292" s="171">
        <f>IF(N292="nulová",J292,0)</f>
        <v>0</v>
      </c>
      <c r="BJ292" s="17" t="s">
        <v>81</v>
      </c>
      <c r="BK292" s="171">
        <f>ROUND(I292*H292,2)</f>
        <v>0</v>
      </c>
      <c r="BL292" s="17" t="s">
        <v>189</v>
      </c>
      <c r="BM292" s="170" t="s">
        <v>451</v>
      </c>
    </row>
    <row r="293" spans="1:65" s="2" customFormat="1" ht="21.75" customHeight="1">
      <c r="A293" s="32"/>
      <c r="B293" s="157"/>
      <c r="C293" s="158">
        <v>81</v>
      </c>
      <c r="D293" s="158" t="s">
        <v>137</v>
      </c>
      <c r="E293" s="159" t="s">
        <v>452</v>
      </c>
      <c r="F293" s="160" t="s">
        <v>453</v>
      </c>
      <c r="G293" s="161" t="s">
        <v>218</v>
      </c>
      <c r="H293" s="162">
        <v>0.012</v>
      </c>
      <c r="I293" s="163"/>
      <c r="J293" s="164">
        <f>ROUND(I293*H293,2)</f>
        <v>0</v>
      </c>
      <c r="K293" s="165"/>
      <c r="L293" s="33"/>
      <c r="M293" s="166" t="s">
        <v>1</v>
      </c>
      <c r="N293" s="167" t="s">
        <v>42</v>
      </c>
      <c r="O293" s="58"/>
      <c r="P293" s="168">
        <f>O293*H293</f>
        <v>0</v>
      </c>
      <c r="Q293" s="168">
        <v>0</v>
      </c>
      <c r="R293" s="168">
        <f>Q293*H293</f>
        <v>0</v>
      </c>
      <c r="S293" s="168">
        <v>0</v>
      </c>
      <c r="T293" s="169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189</v>
      </c>
      <c r="AT293" s="170" t="s">
        <v>137</v>
      </c>
      <c r="AU293" s="170" t="s">
        <v>81</v>
      </c>
      <c r="AY293" s="17" t="s">
        <v>134</v>
      </c>
      <c r="BE293" s="171">
        <f>IF(N293="základní",J293,0)</f>
        <v>0</v>
      </c>
      <c r="BF293" s="171">
        <f>IF(N293="snížená",J293,0)</f>
        <v>0</v>
      </c>
      <c r="BG293" s="171">
        <f>IF(N293="zákl. přenesená",J293,0)</f>
        <v>0</v>
      </c>
      <c r="BH293" s="171">
        <f>IF(N293="sníž. přenesená",J293,0)</f>
        <v>0</v>
      </c>
      <c r="BI293" s="171">
        <f>IF(N293="nulová",J293,0)</f>
        <v>0</v>
      </c>
      <c r="BJ293" s="17" t="s">
        <v>81</v>
      </c>
      <c r="BK293" s="171">
        <f>ROUND(I293*H293,2)</f>
        <v>0</v>
      </c>
      <c r="BL293" s="17" t="s">
        <v>189</v>
      </c>
      <c r="BM293" s="170" t="s">
        <v>454</v>
      </c>
    </row>
    <row r="294" spans="2:63" s="12" customFormat="1" ht="22.9" customHeight="1">
      <c r="B294" s="144"/>
      <c r="D294" s="145" t="s">
        <v>75</v>
      </c>
      <c r="E294" s="155" t="s">
        <v>455</v>
      </c>
      <c r="F294" s="155" t="s">
        <v>456</v>
      </c>
      <c r="I294" s="147"/>
      <c r="J294" s="156">
        <f>BK294</f>
        <v>0</v>
      </c>
      <c r="L294" s="144"/>
      <c r="M294" s="149"/>
      <c r="N294" s="150"/>
      <c r="O294" s="150"/>
      <c r="P294" s="151">
        <f>SUM(P295:P314)</f>
        <v>0</v>
      </c>
      <c r="Q294" s="150"/>
      <c r="R294" s="151">
        <f>SUM(R295:R314)</f>
        <v>0.0759</v>
      </c>
      <c r="S294" s="150"/>
      <c r="T294" s="152">
        <f>SUM(T295:T314)</f>
        <v>0.05725</v>
      </c>
      <c r="AR294" s="145" t="s">
        <v>81</v>
      </c>
      <c r="AT294" s="153" t="s">
        <v>75</v>
      </c>
      <c r="AU294" s="153" t="s">
        <v>84</v>
      </c>
      <c r="AY294" s="145" t="s">
        <v>134</v>
      </c>
      <c r="BK294" s="154">
        <f>SUM(BK295:BK314)</f>
        <v>0</v>
      </c>
    </row>
    <row r="295" spans="1:65" s="2" customFormat="1" ht="16.5" customHeight="1">
      <c r="A295" s="32"/>
      <c r="B295" s="157"/>
      <c r="C295" s="158">
        <v>82</v>
      </c>
      <c r="D295" s="158" t="s">
        <v>137</v>
      </c>
      <c r="E295" s="159" t="s">
        <v>457</v>
      </c>
      <c r="F295" s="160" t="s">
        <v>458</v>
      </c>
      <c r="G295" s="161" t="s">
        <v>180</v>
      </c>
      <c r="H295" s="162">
        <v>1</v>
      </c>
      <c r="I295" s="163"/>
      <c r="J295" s="164">
        <f aca="true" t="shared" si="40" ref="J295:J314">ROUND(I295*H295,2)</f>
        <v>0</v>
      </c>
      <c r="K295" s="165"/>
      <c r="L295" s="33"/>
      <c r="M295" s="166" t="s">
        <v>1</v>
      </c>
      <c r="N295" s="167" t="s">
        <v>42</v>
      </c>
      <c r="O295" s="58"/>
      <c r="P295" s="168">
        <f aca="true" t="shared" si="41" ref="P295:P314">O295*H295</f>
        <v>0</v>
      </c>
      <c r="Q295" s="168">
        <v>0.00177</v>
      </c>
      <c r="R295" s="168">
        <f aca="true" t="shared" si="42" ref="R295:R314">Q295*H295</f>
        <v>0.00177</v>
      </c>
      <c r="S295" s="168">
        <v>0.05725</v>
      </c>
      <c r="T295" s="169">
        <f aca="true" t="shared" si="43" ref="T295:T314">S295*H295</f>
        <v>0.05725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189</v>
      </c>
      <c r="AT295" s="170" t="s">
        <v>137</v>
      </c>
      <c r="AU295" s="170" t="s">
        <v>81</v>
      </c>
      <c r="AY295" s="17" t="s">
        <v>134</v>
      </c>
      <c r="BE295" s="171">
        <f aca="true" t="shared" si="44" ref="BE295:BE314">IF(N295="základní",J295,0)</f>
        <v>0</v>
      </c>
      <c r="BF295" s="171">
        <f aca="true" t="shared" si="45" ref="BF295:BF314">IF(N295="snížená",J295,0)</f>
        <v>0</v>
      </c>
      <c r="BG295" s="171">
        <f aca="true" t="shared" si="46" ref="BG295:BG314">IF(N295="zákl. přenesená",J295,0)</f>
        <v>0</v>
      </c>
      <c r="BH295" s="171">
        <f aca="true" t="shared" si="47" ref="BH295:BH314">IF(N295="sníž. přenesená",J295,0)</f>
        <v>0</v>
      </c>
      <c r="BI295" s="171">
        <f aca="true" t="shared" si="48" ref="BI295:BI314">IF(N295="nulová",J295,0)</f>
        <v>0</v>
      </c>
      <c r="BJ295" s="17" t="s">
        <v>81</v>
      </c>
      <c r="BK295" s="171">
        <f aca="true" t="shared" si="49" ref="BK295:BK314">ROUND(I295*H295,2)</f>
        <v>0</v>
      </c>
      <c r="BL295" s="17" t="s">
        <v>189</v>
      </c>
      <c r="BM295" s="170" t="s">
        <v>459</v>
      </c>
    </row>
    <row r="296" spans="1:65" s="2" customFormat="1" ht="27" customHeight="1">
      <c r="A296" s="32"/>
      <c r="B296" s="157"/>
      <c r="C296" s="158">
        <v>83</v>
      </c>
      <c r="D296" s="196" t="s">
        <v>182</v>
      </c>
      <c r="E296" s="197" t="s">
        <v>460</v>
      </c>
      <c r="F296" s="198" t="s">
        <v>733</v>
      </c>
      <c r="G296" s="199" t="s">
        <v>180</v>
      </c>
      <c r="H296" s="200">
        <v>1</v>
      </c>
      <c r="I296" s="201"/>
      <c r="J296" s="202">
        <f t="shared" si="40"/>
        <v>0</v>
      </c>
      <c r="K296" s="203"/>
      <c r="L296" s="204"/>
      <c r="M296" s="205" t="s">
        <v>1</v>
      </c>
      <c r="N296" s="206" t="s">
        <v>42</v>
      </c>
      <c r="O296" s="58"/>
      <c r="P296" s="168">
        <f t="shared" si="41"/>
        <v>0</v>
      </c>
      <c r="Q296" s="168">
        <v>0.036</v>
      </c>
      <c r="R296" s="168">
        <f t="shared" si="42"/>
        <v>0.036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262</v>
      </c>
      <c r="AT296" s="170" t="s">
        <v>182</v>
      </c>
      <c r="AU296" s="170" t="s">
        <v>81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81</v>
      </c>
      <c r="BK296" s="171">
        <f t="shared" si="49"/>
        <v>0</v>
      </c>
      <c r="BL296" s="17" t="s">
        <v>189</v>
      </c>
      <c r="BM296" s="170" t="s">
        <v>461</v>
      </c>
    </row>
    <row r="297" spans="1:65" s="2" customFormat="1" ht="16.5" customHeight="1">
      <c r="A297" s="32"/>
      <c r="B297" s="157"/>
      <c r="C297" s="158">
        <v>84</v>
      </c>
      <c r="D297" s="158" t="s">
        <v>137</v>
      </c>
      <c r="E297" s="159" t="s">
        <v>462</v>
      </c>
      <c r="F297" s="160" t="s">
        <v>463</v>
      </c>
      <c r="G297" s="161" t="s">
        <v>180</v>
      </c>
      <c r="H297" s="162">
        <v>2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189</v>
      </c>
      <c r="AT297" s="170" t="s">
        <v>137</v>
      </c>
      <c r="AU297" s="170" t="s">
        <v>81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81</v>
      </c>
      <c r="BK297" s="171">
        <f t="shared" si="49"/>
        <v>0</v>
      </c>
      <c r="BL297" s="17" t="s">
        <v>189</v>
      </c>
      <c r="BM297" s="170" t="s">
        <v>464</v>
      </c>
    </row>
    <row r="298" spans="1:65" s="2" customFormat="1" ht="21.75" customHeight="1">
      <c r="A298" s="32"/>
      <c r="B298" s="157"/>
      <c r="C298" s="158">
        <v>85</v>
      </c>
      <c r="D298" s="196" t="s">
        <v>182</v>
      </c>
      <c r="E298" s="197" t="s">
        <v>465</v>
      </c>
      <c r="F298" s="198" t="s">
        <v>466</v>
      </c>
      <c r="G298" s="199" t="s">
        <v>180</v>
      </c>
      <c r="H298" s="200">
        <v>2</v>
      </c>
      <c r="I298" s="201"/>
      <c r="J298" s="202">
        <f t="shared" si="40"/>
        <v>0</v>
      </c>
      <c r="K298" s="203"/>
      <c r="L298" s="204"/>
      <c r="M298" s="205" t="s">
        <v>1</v>
      </c>
      <c r="N298" s="206" t="s">
        <v>42</v>
      </c>
      <c r="O298" s="58"/>
      <c r="P298" s="168">
        <f t="shared" si="41"/>
        <v>0</v>
      </c>
      <c r="Q298" s="168">
        <v>2E-05</v>
      </c>
      <c r="R298" s="168">
        <f t="shared" si="42"/>
        <v>4E-05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262</v>
      </c>
      <c r="AT298" s="170" t="s">
        <v>182</v>
      </c>
      <c r="AU298" s="170" t="s">
        <v>81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81</v>
      </c>
      <c r="BK298" s="171">
        <f t="shared" si="49"/>
        <v>0</v>
      </c>
      <c r="BL298" s="17" t="s">
        <v>189</v>
      </c>
      <c r="BM298" s="170" t="s">
        <v>467</v>
      </c>
    </row>
    <row r="299" spans="1:65" s="2" customFormat="1" ht="21.75" customHeight="1">
      <c r="A299" s="32"/>
      <c r="B299" s="157"/>
      <c r="C299" s="158">
        <v>86</v>
      </c>
      <c r="D299" s="158" t="s">
        <v>137</v>
      </c>
      <c r="E299" s="159" t="s">
        <v>468</v>
      </c>
      <c r="F299" s="160" t="s">
        <v>469</v>
      </c>
      <c r="G299" s="161" t="s">
        <v>272</v>
      </c>
      <c r="H299" s="162">
        <v>90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189</v>
      </c>
      <c r="AT299" s="170" t="s">
        <v>137</v>
      </c>
      <c r="AU299" s="170" t="s">
        <v>81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81</v>
      </c>
      <c r="BK299" s="171">
        <f t="shared" si="49"/>
        <v>0</v>
      </c>
      <c r="BL299" s="17" t="s">
        <v>189</v>
      </c>
      <c r="BM299" s="170" t="s">
        <v>470</v>
      </c>
    </row>
    <row r="300" spans="1:65" s="2" customFormat="1" ht="16.5" customHeight="1">
      <c r="A300" s="32"/>
      <c r="B300" s="157"/>
      <c r="C300" s="158">
        <v>87</v>
      </c>
      <c r="D300" s="196" t="s">
        <v>182</v>
      </c>
      <c r="E300" s="197" t="s">
        <v>471</v>
      </c>
      <c r="F300" s="198" t="s">
        <v>472</v>
      </c>
      <c r="G300" s="199" t="s">
        <v>272</v>
      </c>
      <c r="H300" s="200">
        <v>50</v>
      </c>
      <c r="I300" s="201"/>
      <c r="J300" s="202">
        <f t="shared" si="40"/>
        <v>0</v>
      </c>
      <c r="K300" s="203"/>
      <c r="L300" s="204"/>
      <c r="M300" s="205" t="s">
        <v>1</v>
      </c>
      <c r="N300" s="206" t="s">
        <v>42</v>
      </c>
      <c r="O300" s="58"/>
      <c r="P300" s="168">
        <f t="shared" si="41"/>
        <v>0</v>
      </c>
      <c r="Q300" s="168">
        <v>0.00017</v>
      </c>
      <c r="R300" s="168">
        <f t="shared" si="42"/>
        <v>0.0085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262</v>
      </c>
      <c r="AT300" s="170" t="s">
        <v>182</v>
      </c>
      <c r="AU300" s="170" t="s">
        <v>81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81</v>
      </c>
      <c r="BK300" s="171">
        <f t="shared" si="49"/>
        <v>0</v>
      </c>
      <c r="BL300" s="17" t="s">
        <v>189</v>
      </c>
      <c r="BM300" s="170" t="s">
        <v>473</v>
      </c>
    </row>
    <row r="301" spans="1:65" s="2" customFormat="1" ht="16.5" customHeight="1">
      <c r="A301" s="32"/>
      <c r="B301" s="157"/>
      <c r="C301" s="158">
        <v>88</v>
      </c>
      <c r="D301" s="196" t="s">
        <v>182</v>
      </c>
      <c r="E301" s="197" t="s">
        <v>474</v>
      </c>
      <c r="F301" s="198" t="s">
        <v>475</v>
      </c>
      <c r="G301" s="199" t="s">
        <v>272</v>
      </c>
      <c r="H301" s="200">
        <v>5</v>
      </c>
      <c r="I301" s="201"/>
      <c r="J301" s="202">
        <f t="shared" si="4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41"/>
        <v>0</v>
      </c>
      <c r="Q301" s="168">
        <v>0.00028</v>
      </c>
      <c r="R301" s="168">
        <f t="shared" si="42"/>
        <v>0.0013999999999999998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262</v>
      </c>
      <c r="AT301" s="170" t="s">
        <v>182</v>
      </c>
      <c r="AU301" s="170" t="s">
        <v>81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81</v>
      </c>
      <c r="BK301" s="171">
        <f t="shared" si="49"/>
        <v>0</v>
      </c>
      <c r="BL301" s="17" t="s">
        <v>189</v>
      </c>
      <c r="BM301" s="170" t="s">
        <v>476</v>
      </c>
    </row>
    <row r="302" spans="1:65" s="2" customFormat="1" ht="21.75" customHeight="1">
      <c r="A302" s="32"/>
      <c r="B302" s="157"/>
      <c r="C302" s="158">
        <v>89</v>
      </c>
      <c r="D302" s="158" t="s">
        <v>137</v>
      </c>
      <c r="E302" s="159" t="s">
        <v>477</v>
      </c>
      <c r="F302" s="160" t="s">
        <v>478</v>
      </c>
      <c r="G302" s="161" t="s">
        <v>180</v>
      </c>
      <c r="H302" s="162">
        <v>1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189</v>
      </c>
      <c r="AT302" s="170" t="s">
        <v>137</v>
      </c>
      <c r="AU302" s="170" t="s">
        <v>81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81</v>
      </c>
      <c r="BK302" s="171">
        <f t="shared" si="49"/>
        <v>0</v>
      </c>
      <c r="BL302" s="17" t="s">
        <v>189</v>
      </c>
      <c r="BM302" s="170" t="s">
        <v>479</v>
      </c>
    </row>
    <row r="303" spans="1:65" s="2" customFormat="1" ht="21.75" customHeight="1">
      <c r="A303" s="32"/>
      <c r="B303" s="157"/>
      <c r="C303" s="158">
        <v>90</v>
      </c>
      <c r="D303" s="196" t="s">
        <v>182</v>
      </c>
      <c r="E303" s="197" t="s">
        <v>480</v>
      </c>
      <c r="F303" s="198" t="s">
        <v>481</v>
      </c>
      <c r="G303" s="199" t="s">
        <v>180</v>
      </c>
      <c r="H303" s="200">
        <v>1</v>
      </c>
      <c r="I303" s="201"/>
      <c r="J303" s="202">
        <f t="shared" si="40"/>
        <v>0</v>
      </c>
      <c r="K303" s="203"/>
      <c r="L303" s="204"/>
      <c r="M303" s="205" t="s">
        <v>1</v>
      </c>
      <c r="N303" s="206" t="s">
        <v>42</v>
      </c>
      <c r="O303" s="58"/>
      <c r="P303" s="168">
        <f t="shared" si="41"/>
        <v>0</v>
      </c>
      <c r="Q303" s="168">
        <v>0.0169</v>
      </c>
      <c r="R303" s="168">
        <f t="shared" si="42"/>
        <v>0.0169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262</v>
      </c>
      <c r="AT303" s="170" t="s">
        <v>182</v>
      </c>
      <c r="AU303" s="170" t="s">
        <v>81</v>
      </c>
      <c r="AY303" s="17" t="s">
        <v>134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81</v>
      </c>
      <c r="BK303" s="171">
        <f t="shared" si="49"/>
        <v>0</v>
      </c>
      <c r="BL303" s="17" t="s">
        <v>189</v>
      </c>
      <c r="BM303" s="170" t="s">
        <v>482</v>
      </c>
    </row>
    <row r="304" spans="1:65" s="2" customFormat="1" ht="21.75" customHeight="1">
      <c r="A304" s="32"/>
      <c r="B304" s="157"/>
      <c r="C304" s="158">
        <v>91</v>
      </c>
      <c r="D304" s="158" t="s">
        <v>137</v>
      </c>
      <c r="E304" s="159" t="s">
        <v>483</v>
      </c>
      <c r="F304" s="160" t="s">
        <v>484</v>
      </c>
      <c r="G304" s="161" t="s">
        <v>180</v>
      </c>
      <c r="H304" s="162">
        <v>4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189</v>
      </c>
      <c r="AT304" s="170" t="s">
        <v>137</v>
      </c>
      <c r="AU304" s="170" t="s">
        <v>81</v>
      </c>
      <c r="AY304" s="17" t="s">
        <v>134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81</v>
      </c>
      <c r="BK304" s="171">
        <f t="shared" si="49"/>
        <v>0</v>
      </c>
      <c r="BL304" s="17" t="s">
        <v>189</v>
      </c>
      <c r="BM304" s="170" t="s">
        <v>485</v>
      </c>
    </row>
    <row r="305" spans="1:65" s="2" customFormat="1" ht="21.75" customHeight="1">
      <c r="A305" s="32"/>
      <c r="B305" s="157"/>
      <c r="C305" s="158">
        <v>92</v>
      </c>
      <c r="D305" s="196" t="s">
        <v>182</v>
      </c>
      <c r="E305" s="197" t="s">
        <v>486</v>
      </c>
      <c r="F305" s="198" t="s">
        <v>487</v>
      </c>
      <c r="G305" s="199" t="s">
        <v>180</v>
      </c>
      <c r="H305" s="200">
        <v>4</v>
      </c>
      <c r="I305" s="201"/>
      <c r="J305" s="202">
        <f t="shared" si="40"/>
        <v>0</v>
      </c>
      <c r="K305" s="203"/>
      <c r="L305" s="204"/>
      <c r="M305" s="205" t="s">
        <v>1</v>
      </c>
      <c r="N305" s="206" t="s">
        <v>42</v>
      </c>
      <c r="O305" s="58"/>
      <c r="P305" s="168">
        <f t="shared" si="41"/>
        <v>0</v>
      </c>
      <c r="Q305" s="168">
        <v>0.0001</v>
      </c>
      <c r="R305" s="168">
        <f t="shared" si="42"/>
        <v>0.0004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262</v>
      </c>
      <c r="AT305" s="170" t="s">
        <v>182</v>
      </c>
      <c r="AU305" s="170" t="s">
        <v>81</v>
      </c>
      <c r="AY305" s="17" t="s">
        <v>134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81</v>
      </c>
      <c r="BK305" s="171">
        <f t="shared" si="49"/>
        <v>0</v>
      </c>
      <c r="BL305" s="17" t="s">
        <v>189</v>
      </c>
      <c r="BM305" s="170" t="s">
        <v>488</v>
      </c>
    </row>
    <row r="306" spans="1:65" s="2" customFormat="1" ht="21.75" customHeight="1">
      <c r="A306" s="32"/>
      <c r="B306" s="157"/>
      <c r="C306" s="158">
        <v>93</v>
      </c>
      <c r="D306" s="158" t="s">
        <v>137</v>
      </c>
      <c r="E306" s="159" t="s">
        <v>489</v>
      </c>
      <c r="F306" s="160" t="s">
        <v>490</v>
      </c>
      <c r="G306" s="161" t="s">
        <v>180</v>
      </c>
      <c r="H306" s="162">
        <v>7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189</v>
      </c>
      <c r="AT306" s="170" t="s">
        <v>137</v>
      </c>
      <c r="AU306" s="170" t="s">
        <v>81</v>
      </c>
      <c r="AY306" s="17" t="s">
        <v>134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81</v>
      </c>
      <c r="BK306" s="171">
        <f t="shared" si="49"/>
        <v>0</v>
      </c>
      <c r="BL306" s="17" t="s">
        <v>189</v>
      </c>
      <c r="BM306" s="170" t="s">
        <v>491</v>
      </c>
    </row>
    <row r="307" spans="1:65" s="2" customFormat="1" ht="16.5" customHeight="1">
      <c r="A307" s="32"/>
      <c r="B307" s="157"/>
      <c r="C307" s="158">
        <v>94</v>
      </c>
      <c r="D307" s="196" t="s">
        <v>182</v>
      </c>
      <c r="E307" s="197" t="s">
        <v>492</v>
      </c>
      <c r="F307" s="198" t="s">
        <v>493</v>
      </c>
      <c r="G307" s="199" t="s">
        <v>180</v>
      </c>
      <c r="H307" s="200">
        <v>7</v>
      </c>
      <c r="I307" s="201"/>
      <c r="J307" s="202">
        <f t="shared" si="40"/>
        <v>0</v>
      </c>
      <c r="K307" s="203"/>
      <c r="L307" s="204"/>
      <c r="M307" s="205" t="s">
        <v>1</v>
      </c>
      <c r="N307" s="206" t="s">
        <v>42</v>
      </c>
      <c r="O307" s="58"/>
      <c r="P307" s="168">
        <f t="shared" si="41"/>
        <v>0</v>
      </c>
      <c r="Q307" s="168">
        <v>0.00027</v>
      </c>
      <c r="R307" s="168">
        <f t="shared" si="42"/>
        <v>0.00189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262</v>
      </c>
      <c r="AT307" s="170" t="s">
        <v>182</v>
      </c>
      <c r="AU307" s="170" t="s">
        <v>81</v>
      </c>
      <c r="AY307" s="17" t="s">
        <v>134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81</v>
      </c>
      <c r="BK307" s="171">
        <f t="shared" si="49"/>
        <v>0</v>
      </c>
      <c r="BL307" s="17" t="s">
        <v>189</v>
      </c>
      <c r="BM307" s="170" t="s">
        <v>494</v>
      </c>
    </row>
    <row r="308" spans="1:65" s="2" customFormat="1" ht="21.75" customHeight="1">
      <c r="A308" s="32"/>
      <c r="B308" s="157"/>
      <c r="C308" s="158">
        <v>95</v>
      </c>
      <c r="D308" s="158" t="s">
        <v>137</v>
      </c>
      <c r="E308" s="159" t="s">
        <v>495</v>
      </c>
      <c r="F308" s="160" t="s">
        <v>496</v>
      </c>
      <c r="G308" s="161" t="s">
        <v>180</v>
      </c>
      <c r="H308" s="162">
        <v>4</v>
      </c>
      <c r="I308" s="163"/>
      <c r="J308" s="164">
        <f t="shared" si="40"/>
        <v>0</v>
      </c>
      <c r="K308" s="165"/>
      <c r="L308" s="33"/>
      <c r="M308" s="166" t="s">
        <v>1</v>
      </c>
      <c r="N308" s="167" t="s">
        <v>42</v>
      </c>
      <c r="O308" s="58"/>
      <c r="P308" s="168">
        <f t="shared" si="41"/>
        <v>0</v>
      </c>
      <c r="Q308" s="168">
        <v>0</v>
      </c>
      <c r="R308" s="168">
        <f t="shared" si="42"/>
        <v>0</v>
      </c>
      <c r="S308" s="168">
        <v>0</v>
      </c>
      <c r="T308" s="169">
        <f t="shared" si="4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189</v>
      </c>
      <c r="AT308" s="170" t="s">
        <v>137</v>
      </c>
      <c r="AU308" s="170" t="s">
        <v>81</v>
      </c>
      <c r="AY308" s="17" t="s">
        <v>134</v>
      </c>
      <c r="BE308" s="171">
        <f t="shared" si="44"/>
        <v>0</v>
      </c>
      <c r="BF308" s="171">
        <f t="shared" si="45"/>
        <v>0</v>
      </c>
      <c r="BG308" s="171">
        <f t="shared" si="46"/>
        <v>0</v>
      </c>
      <c r="BH308" s="171">
        <f t="shared" si="47"/>
        <v>0</v>
      </c>
      <c r="BI308" s="171">
        <f t="shared" si="48"/>
        <v>0</v>
      </c>
      <c r="BJ308" s="17" t="s">
        <v>81</v>
      </c>
      <c r="BK308" s="171">
        <f t="shared" si="49"/>
        <v>0</v>
      </c>
      <c r="BL308" s="17" t="s">
        <v>189</v>
      </c>
      <c r="BM308" s="170" t="s">
        <v>497</v>
      </c>
    </row>
    <row r="309" spans="1:65" s="2" customFormat="1" ht="16.5" customHeight="1">
      <c r="A309" s="32"/>
      <c r="B309" s="157"/>
      <c r="C309" s="158">
        <v>96</v>
      </c>
      <c r="D309" s="196" t="s">
        <v>182</v>
      </c>
      <c r="E309" s="197" t="s">
        <v>498</v>
      </c>
      <c r="F309" s="198" t="s">
        <v>499</v>
      </c>
      <c r="G309" s="199" t="s">
        <v>180</v>
      </c>
      <c r="H309" s="200">
        <v>2</v>
      </c>
      <c r="I309" s="201"/>
      <c r="J309" s="202">
        <f t="shared" si="40"/>
        <v>0</v>
      </c>
      <c r="K309" s="203"/>
      <c r="L309" s="204"/>
      <c r="M309" s="205" t="s">
        <v>1</v>
      </c>
      <c r="N309" s="206" t="s">
        <v>42</v>
      </c>
      <c r="O309" s="58"/>
      <c r="P309" s="168">
        <f t="shared" si="41"/>
        <v>0</v>
      </c>
      <c r="Q309" s="168">
        <v>0.0008</v>
      </c>
      <c r="R309" s="168">
        <f t="shared" si="42"/>
        <v>0.0016</v>
      </c>
      <c r="S309" s="168">
        <v>0</v>
      </c>
      <c r="T309" s="169">
        <f t="shared" si="4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262</v>
      </c>
      <c r="AT309" s="170" t="s">
        <v>182</v>
      </c>
      <c r="AU309" s="170" t="s">
        <v>81</v>
      </c>
      <c r="AY309" s="17" t="s">
        <v>134</v>
      </c>
      <c r="BE309" s="171">
        <f t="shared" si="44"/>
        <v>0</v>
      </c>
      <c r="BF309" s="171">
        <f t="shared" si="45"/>
        <v>0</v>
      </c>
      <c r="BG309" s="171">
        <f t="shared" si="46"/>
        <v>0</v>
      </c>
      <c r="BH309" s="171">
        <f t="shared" si="47"/>
        <v>0</v>
      </c>
      <c r="BI309" s="171">
        <f t="shared" si="48"/>
        <v>0</v>
      </c>
      <c r="BJ309" s="17" t="s">
        <v>81</v>
      </c>
      <c r="BK309" s="171">
        <f t="shared" si="49"/>
        <v>0</v>
      </c>
      <c r="BL309" s="17" t="s">
        <v>189</v>
      </c>
      <c r="BM309" s="170" t="s">
        <v>500</v>
      </c>
    </row>
    <row r="310" spans="1:65" s="2" customFormat="1" ht="16.5" customHeight="1">
      <c r="A310" s="32"/>
      <c r="B310" s="157"/>
      <c r="C310" s="158">
        <v>97</v>
      </c>
      <c r="D310" s="196" t="s">
        <v>182</v>
      </c>
      <c r="E310" s="197" t="s">
        <v>501</v>
      </c>
      <c r="F310" s="198" t="s">
        <v>502</v>
      </c>
      <c r="G310" s="199" t="s">
        <v>272</v>
      </c>
      <c r="H310" s="200">
        <v>35</v>
      </c>
      <c r="I310" s="201"/>
      <c r="J310" s="202">
        <f t="shared" si="40"/>
        <v>0</v>
      </c>
      <c r="K310" s="203"/>
      <c r="L310" s="204"/>
      <c r="M310" s="205" t="s">
        <v>1</v>
      </c>
      <c r="N310" s="206" t="s">
        <v>42</v>
      </c>
      <c r="O310" s="58"/>
      <c r="P310" s="168">
        <f t="shared" si="41"/>
        <v>0</v>
      </c>
      <c r="Q310" s="168">
        <v>0.00012</v>
      </c>
      <c r="R310" s="168">
        <f t="shared" si="42"/>
        <v>0.0042</v>
      </c>
      <c r="S310" s="168">
        <v>0</v>
      </c>
      <c r="T310" s="169">
        <f t="shared" si="4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262</v>
      </c>
      <c r="AT310" s="170" t="s">
        <v>182</v>
      </c>
      <c r="AU310" s="170" t="s">
        <v>81</v>
      </c>
      <c r="AY310" s="17" t="s">
        <v>134</v>
      </c>
      <c r="BE310" s="171">
        <f t="shared" si="44"/>
        <v>0</v>
      </c>
      <c r="BF310" s="171">
        <f t="shared" si="45"/>
        <v>0</v>
      </c>
      <c r="BG310" s="171">
        <f t="shared" si="46"/>
        <v>0</v>
      </c>
      <c r="BH310" s="171">
        <f t="shared" si="47"/>
        <v>0</v>
      </c>
      <c r="BI310" s="171">
        <f t="shared" si="48"/>
        <v>0</v>
      </c>
      <c r="BJ310" s="17" t="s">
        <v>81</v>
      </c>
      <c r="BK310" s="171">
        <f t="shared" si="49"/>
        <v>0</v>
      </c>
      <c r="BL310" s="17" t="s">
        <v>189</v>
      </c>
      <c r="BM310" s="170" t="s">
        <v>503</v>
      </c>
    </row>
    <row r="311" spans="1:65" s="2" customFormat="1" ht="21.75" customHeight="1">
      <c r="A311" s="32"/>
      <c r="B311" s="157"/>
      <c r="C311" s="158">
        <v>98</v>
      </c>
      <c r="D311" s="158" t="s">
        <v>137</v>
      </c>
      <c r="E311" s="159" t="s">
        <v>504</v>
      </c>
      <c r="F311" s="160" t="s">
        <v>505</v>
      </c>
      <c r="G311" s="161" t="s">
        <v>180</v>
      </c>
      <c r="H311" s="162">
        <v>1</v>
      </c>
      <c r="I311" s="163"/>
      <c r="J311" s="164">
        <f t="shared" si="40"/>
        <v>0</v>
      </c>
      <c r="K311" s="165"/>
      <c r="L311" s="33"/>
      <c r="M311" s="166" t="s">
        <v>1</v>
      </c>
      <c r="N311" s="167" t="s">
        <v>42</v>
      </c>
      <c r="O311" s="58"/>
      <c r="P311" s="168">
        <f t="shared" si="41"/>
        <v>0</v>
      </c>
      <c r="Q311" s="168">
        <v>0</v>
      </c>
      <c r="R311" s="168">
        <f t="shared" si="42"/>
        <v>0</v>
      </c>
      <c r="S311" s="168">
        <v>0</v>
      </c>
      <c r="T311" s="169">
        <f t="shared" si="4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189</v>
      </c>
      <c r="AT311" s="170" t="s">
        <v>137</v>
      </c>
      <c r="AU311" s="170" t="s">
        <v>81</v>
      </c>
      <c r="AY311" s="17" t="s">
        <v>134</v>
      </c>
      <c r="BE311" s="171">
        <f t="shared" si="44"/>
        <v>0</v>
      </c>
      <c r="BF311" s="171">
        <f t="shared" si="45"/>
        <v>0</v>
      </c>
      <c r="BG311" s="171">
        <f t="shared" si="46"/>
        <v>0</v>
      </c>
      <c r="BH311" s="171">
        <f t="shared" si="47"/>
        <v>0</v>
      </c>
      <c r="BI311" s="171">
        <f t="shared" si="48"/>
        <v>0</v>
      </c>
      <c r="BJ311" s="17" t="s">
        <v>81</v>
      </c>
      <c r="BK311" s="171">
        <f t="shared" si="49"/>
        <v>0</v>
      </c>
      <c r="BL311" s="17" t="s">
        <v>189</v>
      </c>
      <c r="BM311" s="170" t="s">
        <v>506</v>
      </c>
    </row>
    <row r="312" spans="1:65" s="2" customFormat="1" ht="21.75" customHeight="1">
      <c r="A312" s="32"/>
      <c r="B312" s="157"/>
      <c r="C312" s="158">
        <v>99</v>
      </c>
      <c r="D312" s="158" t="s">
        <v>137</v>
      </c>
      <c r="E312" s="159" t="s">
        <v>507</v>
      </c>
      <c r="F312" s="160" t="s">
        <v>508</v>
      </c>
      <c r="G312" s="161" t="s">
        <v>218</v>
      </c>
      <c r="H312" s="162">
        <v>0.076</v>
      </c>
      <c r="I312" s="163"/>
      <c r="J312" s="164">
        <f t="shared" si="40"/>
        <v>0</v>
      </c>
      <c r="K312" s="165"/>
      <c r="L312" s="33"/>
      <c r="M312" s="166" t="s">
        <v>1</v>
      </c>
      <c r="N312" s="167" t="s">
        <v>42</v>
      </c>
      <c r="O312" s="58"/>
      <c r="P312" s="168">
        <f t="shared" si="41"/>
        <v>0</v>
      </c>
      <c r="Q312" s="168">
        <v>0</v>
      </c>
      <c r="R312" s="168">
        <f t="shared" si="42"/>
        <v>0</v>
      </c>
      <c r="S312" s="168">
        <v>0</v>
      </c>
      <c r="T312" s="169">
        <f t="shared" si="43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189</v>
      </c>
      <c r="AT312" s="170" t="s">
        <v>137</v>
      </c>
      <c r="AU312" s="170" t="s">
        <v>81</v>
      </c>
      <c r="AY312" s="17" t="s">
        <v>134</v>
      </c>
      <c r="BE312" s="171">
        <f t="shared" si="44"/>
        <v>0</v>
      </c>
      <c r="BF312" s="171">
        <f t="shared" si="45"/>
        <v>0</v>
      </c>
      <c r="BG312" s="171">
        <f t="shared" si="46"/>
        <v>0</v>
      </c>
      <c r="BH312" s="171">
        <f t="shared" si="47"/>
        <v>0</v>
      </c>
      <c r="BI312" s="171">
        <f t="shared" si="48"/>
        <v>0</v>
      </c>
      <c r="BJ312" s="17" t="s">
        <v>81</v>
      </c>
      <c r="BK312" s="171">
        <f t="shared" si="49"/>
        <v>0</v>
      </c>
      <c r="BL312" s="17" t="s">
        <v>189</v>
      </c>
      <c r="BM312" s="170" t="s">
        <v>509</v>
      </c>
    </row>
    <row r="313" spans="1:65" s="2" customFormat="1" ht="21.75" customHeight="1">
      <c r="A313" s="32"/>
      <c r="B313" s="157"/>
      <c r="C313" s="158">
        <v>100</v>
      </c>
      <c r="D313" s="158" t="s">
        <v>137</v>
      </c>
      <c r="E313" s="159" t="s">
        <v>510</v>
      </c>
      <c r="F313" s="160" t="s">
        <v>511</v>
      </c>
      <c r="G313" s="161" t="s">
        <v>218</v>
      </c>
      <c r="H313" s="162">
        <v>0.076</v>
      </c>
      <c r="I313" s="163"/>
      <c r="J313" s="164">
        <f t="shared" si="40"/>
        <v>0</v>
      </c>
      <c r="K313" s="165"/>
      <c r="L313" s="33"/>
      <c r="M313" s="166" t="s">
        <v>1</v>
      </c>
      <c r="N313" s="167" t="s">
        <v>42</v>
      </c>
      <c r="O313" s="58"/>
      <c r="P313" s="168">
        <f t="shared" si="41"/>
        <v>0</v>
      </c>
      <c r="Q313" s="168">
        <v>0</v>
      </c>
      <c r="R313" s="168">
        <f t="shared" si="42"/>
        <v>0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189</v>
      </c>
      <c r="AT313" s="170" t="s">
        <v>137</v>
      </c>
      <c r="AU313" s="170" t="s">
        <v>81</v>
      </c>
      <c r="AY313" s="17" t="s">
        <v>134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81</v>
      </c>
      <c r="BK313" s="171">
        <f t="shared" si="49"/>
        <v>0</v>
      </c>
      <c r="BL313" s="17" t="s">
        <v>189</v>
      </c>
      <c r="BM313" s="170" t="s">
        <v>512</v>
      </c>
    </row>
    <row r="314" spans="1:65" s="2" customFormat="1" ht="21.75" customHeight="1">
      <c r="A314" s="32"/>
      <c r="B314" s="157"/>
      <c r="C314" s="158">
        <v>101</v>
      </c>
      <c r="D314" s="196" t="s">
        <v>182</v>
      </c>
      <c r="E314" s="197" t="s">
        <v>513</v>
      </c>
      <c r="F314" s="198" t="s">
        <v>514</v>
      </c>
      <c r="G314" s="199" t="s">
        <v>180</v>
      </c>
      <c r="H314" s="200">
        <v>2</v>
      </c>
      <c r="I314" s="201"/>
      <c r="J314" s="202">
        <f t="shared" si="40"/>
        <v>0</v>
      </c>
      <c r="K314" s="203"/>
      <c r="L314" s="204"/>
      <c r="M314" s="205" t="s">
        <v>1</v>
      </c>
      <c r="N314" s="206" t="s">
        <v>42</v>
      </c>
      <c r="O314" s="58"/>
      <c r="P314" s="168">
        <f t="shared" si="41"/>
        <v>0</v>
      </c>
      <c r="Q314" s="168">
        <v>0.0016</v>
      </c>
      <c r="R314" s="168">
        <f t="shared" si="42"/>
        <v>0.0032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262</v>
      </c>
      <c r="AT314" s="170" t="s">
        <v>182</v>
      </c>
      <c r="AU314" s="170" t="s">
        <v>81</v>
      </c>
      <c r="AY314" s="17" t="s">
        <v>134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81</v>
      </c>
      <c r="BK314" s="171">
        <f t="shared" si="49"/>
        <v>0</v>
      </c>
      <c r="BL314" s="17" t="s">
        <v>189</v>
      </c>
      <c r="BM314" s="170" t="s">
        <v>515</v>
      </c>
    </row>
    <row r="315" spans="2:63" s="12" customFormat="1" ht="22.9" customHeight="1">
      <c r="B315" s="144"/>
      <c r="D315" s="145" t="s">
        <v>75</v>
      </c>
      <c r="E315" s="155" t="s">
        <v>516</v>
      </c>
      <c r="F315" s="155" t="s">
        <v>517</v>
      </c>
      <c r="I315" s="147"/>
      <c r="J315" s="156">
        <f>BK315</f>
        <v>0</v>
      </c>
      <c r="L315" s="144"/>
      <c r="M315" s="149"/>
      <c r="N315" s="150"/>
      <c r="O315" s="150"/>
      <c r="P315" s="151">
        <f>SUM(P316:P320)</f>
        <v>0</v>
      </c>
      <c r="Q315" s="150"/>
      <c r="R315" s="151">
        <f>SUM(R316:R320)</f>
        <v>0.01</v>
      </c>
      <c r="S315" s="150"/>
      <c r="T315" s="152">
        <f>SUM(T316:T320)</f>
        <v>0.004</v>
      </c>
      <c r="AR315" s="145" t="s">
        <v>81</v>
      </c>
      <c r="AT315" s="153" t="s">
        <v>75</v>
      </c>
      <c r="AU315" s="153" t="s">
        <v>84</v>
      </c>
      <c r="AY315" s="145" t="s">
        <v>134</v>
      </c>
      <c r="BK315" s="154">
        <f>SUM(BK316:BK320)</f>
        <v>0</v>
      </c>
    </row>
    <row r="316" spans="1:65" s="2" customFormat="1" ht="16.5" customHeight="1">
      <c r="A316" s="32"/>
      <c r="B316" s="157"/>
      <c r="C316" s="158">
        <v>102</v>
      </c>
      <c r="D316" s="158" t="s">
        <v>137</v>
      </c>
      <c r="E316" s="159" t="s">
        <v>518</v>
      </c>
      <c r="F316" s="160" t="s">
        <v>519</v>
      </c>
      <c r="G316" s="161" t="s">
        <v>180</v>
      </c>
      <c r="H316" s="162">
        <v>2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0</v>
      </c>
      <c r="R316" s="168">
        <f>Q316*H316</f>
        <v>0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189</v>
      </c>
      <c r="AT316" s="170" t="s">
        <v>137</v>
      </c>
      <c r="AU316" s="170" t="s">
        <v>81</v>
      </c>
      <c r="AY316" s="17" t="s">
        <v>134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81</v>
      </c>
      <c r="BK316" s="171">
        <f>ROUND(I316*H316,2)</f>
        <v>0</v>
      </c>
      <c r="BL316" s="17" t="s">
        <v>189</v>
      </c>
      <c r="BM316" s="170" t="s">
        <v>520</v>
      </c>
    </row>
    <row r="317" spans="1:65" s="2" customFormat="1" ht="16.5" customHeight="1">
      <c r="A317" s="32"/>
      <c r="B317" s="157"/>
      <c r="C317" s="158">
        <v>103</v>
      </c>
      <c r="D317" s="196" t="s">
        <v>182</v>
      </c>
      <c r="E317" s="197" t="s">
        <v>521</v>
      </c>
      <c r="F317" s="198" t="s">
        <v>522</v>
      </c>
      <c r="G317" s="199" t="s">
        <v>180</v>
      </c>
      <c r="H317" s="200">
        <v>2</v>
      </c>
      <c r="I317" s="201"/>
      <c r="J317" s="202">
        <f>ROUND(I317*H317,2)</f>
        <v>0</v>
      </c>
      <c r="K317" s="203"/>
      <c r="L317" s="204"/>
      <c r="M317" s="205" t="s">
        <v>1</v>
      </c>
      <c r="N317" s="206" t="s">
        <v>42</v>
      </c>
      <c r="O317" s="58"/>
      <c r="P317" s="168">
        <f>O317*H317</f>
        <v>0</v>
      </c>
      <c r="Q317" s="168">
        <v>0.005</v>
      </c>
      <c r="R317" s="168">
        <f>Q317*H317</f>
        <v>0.01</v>
      </c>
      <c r="S317" s="168">
        <v>0</v>
      </c>
      <c r="T317" s="169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262</v>
      </c>
      <c r="AT317" s="170" t="s">
        <v>182</v>
      </c>
      <c r="AU317" s="170" t="s">
        <v>81</v>
      </c>
      <c r="AY317" s="17" t="s">
        <v>134</v>
      </c>
      <c r="BE317" s="171">
        <f>IF(N317="základní",J317,0)</f>
        <v>0</v>
      </c>
      <c r="BF317" s="171">
        <f>IF(N317="snížená",J317,0)</f>
        <v>0</v>
      </c>
      <c r="BG317" s="171">
        <f>IF(N317="zákl. přenesená",J317,0)</f>
        <v>0</v>
      </c>
      <c r="BH317" s="171">
        <f>IF(N317="sníž. přenesená",J317,0)</f>
        <v>0</v>
      </c>
      <c r="BI317" s="171">
        <f>IF(N317="nulová",J317,0)</f>
        <v>0</v>
      </c>
      <c r="BJ317" s="17" t="s">
        <v>81</v>
      </c>
      <c r="BK317" s="171">
        <f>ROUND(I317*H317,2)</f>
        <v>0</v>
      </c>
      <c r="BL317" s="17" t="s">
        <v>189</v>
      </c>
      <c r="BM317" s="170" t="s">
        <v>523</v>
      </c>
    </row>
    <row r="318" spans="1:65" s="2" customFormat="1" ht="21.75" customHeight="1">
      <c r="A318" s="32"/>
      <c r="B318" s="157"/>
      <c r="C318" s="158">
        <v>104</v>
      </c>
      <c r="D318" s="158" t="s">
        <v>137</v>
      </c>
      <c r="E318" s="159" t="s">
        <v>524</v>
      </c>
      <c r="F318" s="160" t="s">
        <v>525</v>
      </c>
      <c r="G318" s="161" t="s">
        <v>180</v>
      </c>
      <c r="H318" s="162">
        <v>2</v>
      </c>
      <c r="I318" s="163"/>
      <c r="J318" s="164">
        <f>ROUND(I318*H318,2)</f>
        <v>0</v>
      </c>
      <c r="K318" s="165"/>
      <c r="L318" s="33"/>
      <c r="M318" s="166" t="s">
        <v>1</v>
      </c>
      <c r="N318" s="167" t="s">
        <v>42</v>
      </c>
      <c r="O318" s="58"/>
      <c r="P318" s="168">
        <f>O318*H318</f>
        <v>0</v>
      </c>
      <c r="Q318" s="168">
        <v>0</v>
      </c>
      <c r="R318" s="168">
        <f>Q318*H318</f>
        <v>0</v>
      </c>
      <c r="S318" s="168">
        <v>0.002</v>
      </c>
      <c r="T318" s="169">
        <f>S318*H318</f>
        <v>0.004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189</v>
      </c>
      <c r="AT318" s="170" t="s">
        <v>137</v>
      </c>
      <c r="AU318" s="170" t="s">
        <v>81</v>
      </c>
      <c r="AY318" s="17" t="s">
        <v>134</v>
      </c>
      <c r="BE318" s="171">
        <f>IF(N318="základní",J318,0)</f>
        <v>0</v>
      </c>
      <c r="BF318" s="171">
        <f>IF(N318="snížená",J318,0)</f>
        <v>0</v>
      </c>
      <c r="BG318" s="171">
        <f>IF(N318="zákl. přenesená",J318,0)</f>
        <v>0</v>
      </c>
      <c r="BH318" s="171">
        <f>IF(N318="sníž. přenesená",J318,0)</f>
        <v>0</v>
      </c>
      <c r="BI318" s="171">
        <f>IF(N318="nulová",J318,0)</f>
        <v>0</v>
      </c>
      <c r="BJ318" s="17" t="s">
        <v>81</v>
      </c>
      <c r="BK318" s="171">
        <f>ROUND(I318*H318,2)</f>
        <v>0</v>
      </c>
      <c r="BL318" s="17" t="s">
        <v>189</v>
      </c>
      <c r="BM318" s="170" t="s">
        <v>526</v>
      </c>
    </row>
    <row r="319" spans="1:65" s="2" customFormat="1" ht="21.75" customHeight="1">
      <c r="A319" s="32"/>
      <c r="B319" s="157"/>
      <c r="C319" s="158">
        <v>105</v>
      </c>
      <c r="D319" s="158" t="s">
        <v>137</v>
      </c>
      <c r="E319" s="159" t="s">
        <v>527</v>
      </c>
      <c r="F319" s="160" t="s">
        <v>528</v>
      </c>
      <c r="G319" s="161" t="s">
        <v>218</v>
      </c>
      <c r="H319" s="162">
        <v>0.01</v>
      </c>
      <c r="I319" s="163"/>
      <c r="J319" s="164">
        <f>ROUND(I319*H319,2)</f>
        <v>0</v>
      </c>
      <c r="K319" s="165"/>
      <c r="L319" s="33"/>
      <c r="M319" s="166" t="s">
        <v>1</v>
      </c>
      <c r="N319" s="167" t="s">
        <v>42</v>
      </c>
      <c r="O319" s="58"/>
      <c r="P319" s="168">
        <f>O319*H319</f>
        <v>0</v>
      </c>
      <c r="Q319" s="168">
        <v>0</v>
      </c>
      <c r="R319" s="168">
        <f>Q319*H319</f>
        <v>0</v>
      </c>
      <c r="S319" s="168">
        <v>0</v>
      </c>
      <c r="T319" s="16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189</v>
      </c>
      <c r="AT319" s="170" t="s">
        <v>137</v>
      </c>
      <c r="AU319" s="170" t="s">
        <v>81</v>
      </c>
      <c r="AY319" s="17" t="s">
        <v>134</v>
      </c>
      <c r="BE319" s="171">
        <f>IF(N319="základní",J319,0)</f>
        <v>0</v>
      </c>
      <c r="BF319" s="171">
        <f>IF(N319="snížená",J319,0)</f>
        <v>0</v>
      </c>
      <c r="BG319" s="171">
        <f>IF(N319="zákl. přenesená",J319,0)</f>
        <v>0</v>
      </c>
      <c r="BH319" s="171">
        <f>IF(N319="sníž. přenesená",J319,0)</f>
        <v>0</v>
      </c>
      <c r="BI319" s="171">
        <f>IF(N319="nulová",J319,0)</f>
        <v>0</v>
      </c>
      <c r="BJ319" s="17" t="s">
        <v>81</v>
      </c>
      <c r="BK319" s="171">
        <f>ROUND(I319*H319,2)</f>
        <v>0</v>
      </c>
      <c r="BL319" s="17" t="s">
        <v>189</v>
      </c>
      <c r="BM319" s="170" t="s">
        <v>529</v>
      </c>
    </row>
    <row r="320" spans="1:65" s="2" customFormat="1" ht="21.75" customHeight="1">
      <c r="A320" s="32"/>
      <c r="B320" s="157"/>
      <c r="C320" s="158">
        <v>106</v>
      </c>
      <c r="D320" s="158" t="s">
        <v>137</v>
      </c>
      <c r="E320" s="159" t="s">
        <v>530</v>
      </c>
      <c r="F320" s="160" t="s">
        <v>531</v>
      </c>
      <c r="G320" s="161" t="s">
        <v>218</v>
      </c>
      <c r="H320" s="162">
        <v>0.01</v>
      </c>
      <c r="I320" s="163"/>
      <c r="J320" s="164">
        <f>ROUND(I320*H320,2)</f>
        <v>0</v>
      </c>
      <c r="K320" s="165"/>
      <c r="L320" s="33"/>
      <c r="M320" s="166" t="s">
        <v>1</v>
      </c>
      <c r="N320" s="167" t="s">
        <v>42</v>
      </c>
      <c r="O320" s="58"/>
      <c r="P320" s="168">
        <f>O320*H320</f>
        <v>0</v>
      </c>
      <c r="Q320" s="168">
        <v>0</v>
      </c>
      <c r="R320" s="168">
        <f>Q320*H320</f>
        <v>0</v>
      </c>
      <c r="S320" s="168">
        <v>0</v>
      </c>
      <c r="T320" s="169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189</v>
      </c>
      <c r="AT320" s="170" t="s">
        <v>137</v>
      </c>
      <c r="AU320" s="170" t="s">
        <v>81</v>
      </c>
      <c r="AY320" s="17" t="s">
        <v>134</v>
      </c>
      <c r="BE320" s="171">
        <f>IF(N320="základní",J320,0)</f>
        <v>0</v>
      </c>
      <c r="BF320" s="171">
        <f>IF(N320="snížená",J320,0)</f>
        <v>0</v>
      </c>
      <c r="BG320" s="171">
        <f>IF(N320="zákl. přenesená",J320,0)</f>
        <v>0</v>
      </c>
      <c r="BH320" s="171">
        <f>IF(N320="sníž. přenesená",J320,0)</f>
        <v>0</v>
      </c>
      <c r="BI320" s="171">
        <f>IF(N320="nulová",J320,0)</f>
        <v>0</v>
      </c>
      <c r="BJ320" s="17" t="s">
        <v>81</v>
      </c>
      <c r="BK320" s="171">
        <f>ROUND(I320*H320,2)</f>
        <v>0</v>
      </c>
      <c r="BL320" s="17" t="s">
        <v>189</v>
      </c>
      <c r="BM320" s="170" t="s">
        <v>532</v>
      </c>
    </row>
    <row r="321" spans="2:63" s="12" customFormat="1" ht="22.9" customHeight="1">
      <c r="B321" s="144"/>
      <c r="D321" s="145" t="s">
        <v>75</v>
      </c>
      <c r="E321" s="155" t="s">
        <v>533</v>
      </c>
      <c r="F321" s="155" t="s">
        <v>534</v>
      </c>
      <c r="I321" s="147"/>
      <c r="J321" s="156">
        <f>BK321</f>
        <v>0</v>
      </c>
      <c r="L321" s="144"/>
      <c r="M321" s="149"/>
      <c r="N321" s="150"/>
      <c r="O321" s="150"/>
      <c r="P321" s="151">
        <f>SUM(P322:P347)</f>
        <v>0</v>
      </c>
      <c r="Q321" s="150"/>
      <c r="R321" s="151">
        <f>SUM(R322:R347)</f>
        <v>0.7991991999999999</v>
      </c>
      <c r="S321" s="150"/>
      <c r="T321" s="152">
        <f>SUM(T322:T347)</f>
        <v>0</v>
      </c>
      <c r="AR321" s="145" t="s">
        <v>81</v>
      </c>
      <c r="AT321" s="153" t="s">
        <v>75</v>
      </c>
      <c r="AU321" s="153" t="s">
        <v>84</v>
      </c>
      <c r="AY321" s="145" t="s">
        <v>134</v>
      </c>
      <c r="BK321" s="154">
        <f>SUM(BK322:BK347)</f>
        <v>0</v>
      </c>
    </row>
    <row r="322" spans="1:65" s="2" customFormat="1" ht="21.75" customHeight="1">
      <c r="A322" s="32"/>
      <c r="B322" s="157"/>
      <c r="C322" s="158">
        <v>107</v>
      </c>
      <c r="D322" s="158" t="s">
        <v>137</v>
      </c>
      <c r="E322" s="159" t="s">
        <v>535</v>
      </c>
      <c r="F322" s="160" t="s">
        <v>742</v>
      </c>
      <c r="G322" s="161" t="s">
        <v>140</v>
      </c>
      <c r="H322" s="162">
        <v>30.08</v>
      </c>
      <c r="I322" s="163"/>
      <c r="J322" s="164">
        <f>ROUND(I322*H322,2)</f>
        <v>0</v>
      </c>
      <c r="K322" s="165"/>
      <c r="L322" s="33"/>
      <c r="M322" s="166" t="s">
        <v>1</v>
      </c>
      <c r="N322" s="167" t="s">
        <v>42</v>
      </c>
      <c r="O322" s="58"/>
      <c r="P322" s="168">
        <f>O322*H322</f>
        <v>0</v>
      </c>
      <c r="Q322" s="168">
        <v>0.02541</v>
      </c>
      <c r="R322" s="168">
        <f>Q322*H322</f>
        <v>0.7643327999999999</v>
      </c>
      <c r="S322" s="168">
        <v>0</v>
      </c>
      <c r="T322" s="169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189</v>
      </c>
      <c r="AT322" s="170" t="s">
        <v>137</v>
      </c>
      <c r="AU322" s="170" t="s">
        <v>81</v>
      </c>
      <c r="AY322" s="17" t="s">
        <v>134</v>
      </c>
      <c r="BE322" s="171">
        <f>IF(N322="základní",J322,0)</f>
        <v>0</v>
      </c>
      <c r="BF322" s="171">
        <f>IF(N322="snížená",J322,0)</f>
        <v>0</v>
      </c>
      <c r="BG322" s="171">
        <f>IF(N322="zákl. přenesená",J322,0)</f>
        <v>0</v>
      </c>
      <c r="BH322" s="171">
        <f>IF(N322="sníž. přenesená",J322,0)</f>
        <v>0</v>
      </c>
      <c r="BI322" s="171">
        <f>IF(N322="nulová",J322,0)</f>
        <v>0</v>
      </c>
      <c r="BJ322" s="17" t="s">
        <v>81</v>
      </c>
      <c r="BK322" s="171">
        <f>ROUND(I322*H322,2)</f>
        <v>0</v>
      </c>
      <c r="BL322" s="17" t="s">
        <v>189</v>
      </c>
      <c r="BM322" s="170" t="s">
        <v>536</v>
      </c>
    </row>
    <row r="323" spans="2:51" s="13" customFormat="1" ht="12">
      <c r="B323" s="172"/>
      <c r="D323" s="173" t="s">
        <v>143</v>
      </c>
      <c r="E323" s="174" t="s">
        <v>1</v>
      </c>
      <c r="F323" s="175" t="s">
        <v>738</v>
      </c>
      <c r="H323" s="176">
        <v>8.75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143</v>
      </c>
      <c r="AU323" s="174" t="s">
        <v>81</v>
      </c>
      <c r="AV323" s="13" t="s">
        <v>81</v>
      </c>
      <c r="AW323" s="13" t="s">
        <v>33</v>
      </c>
      <c r="AX323" s="13" t="s">
        <v>76</v>
      </c>
      <c r="AY323" s="174" t="s">
        <v>134</v>
      </c>
    </row>
    <row r="324" spans="2:51" s="13" customFormat="1" ht="12">
      <c r="B324" s="172"/>
      <c r="D324" s="173" t="s">
        <v>143</v>
      </c>
      <c r="E324" s="174" t="s">
        <v>1</v>
      </c>
      <c r="F324" s="175" t="s">
        <v>739</v>
      </c>
      <c r="H324" s="176">
        <v>7.55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143</v>
      </c>
      <c r="AU324" s="174" t="s">
        <v>81</v>
      </c>
      <c r="AV324" s="13" t="s">
        <v>81</v>
      </c>
      <c r="AW324" s="13" t="s">
        <v>33</v>
      </c>
      <c r="AX324" s="13" t="s">
        <v>76</v>
      </c>
      <c r="AY324" s="174" t="s">
        <v>134</v>
      </c>
    </row>
    <row r="325" spans="2:51" s="13" customFormat="1" ht="12">
      <c r="B325" s="172"/>
      <c r="D325" s="173" t="s">
        <v>143</v>
      </c>
      <c r="E325" s="174"/>
      <c r="F325" s="175" t="s">
        <v>741</v>
      </c>
      <c r="H325" s="176">
        <v>2.39</v>
      </c>
      <c r="I325" s="177"/>
      <c r="L325" s="172"/>
      <c r="M325" s="178"/>
      <c r="N325" s="179"/>
      <c r="O325" s="179"/>
      <c r="P325" s="179"/>
      <c r="Q325" s="179"/>
      <c r="R325" s="179"/>
      <c r="S325" s="179"/>
      <c r="T325" s="180"/>
      <c r="AT325" s="174"/>
      <c r="AU325" s="174"/>
      <c r="AY325" s="174"/>
    </row>
    <row r="326" spans="2:51" s="13" customFormat="1" ht="12">
      <c r="B326" s="172"/>
      <c r="D326" s="173" t="s">
        <v>143</v>
      </c>
      <c r="E326" s="174"/>
      <c r="F326" s="175" t="s">
        <v>740</v>
      </c>
      <c r="H326" s="176">
        <v>7.1</v>
      </c>
      <c r="I326" s="177"/>
      <c r="L326" s="172"/>
      <c r="M326" s="178"/>
      <c r="N326" s="179"/>
      <c r="O326" s="179"/>
      <c r="P326" s="179"/>
      <c r="Q326" s="179"/>
      <c r="R326" s="179"/>
      <c r="S326" s="179"/>
      <c r="T326" s="180"/>
      <c r="AT326" s="174"/>
      <c r="AU326" s="174"/>
      <c r="AY326" s="174"/>
    </row>
    <row r="327" spans="2:51" s="13" customFormat="1" ht="12">
      <c r="B327" s="172"/>
      <c r="D327" s="173" t="s">
        <v>143</v>
      </c>
      <c r="E327" s="174"/>
      <c r="F327" s="175" t="s">
        <v>743</v>
      </c>
      <c r="H327" s="176">
        <v>4.29</v>
      </c>
      <c r="I327" s="177"/>
      <c r="L327" s="172"/>
      <c r="M327" s="178"/>
      <c r="N327" s="179"/>
      <c r="O327" s="179"/>
      <c r="P327" s="179"/>
      <c r="Q327" s="179"/>
      <c r="R327" s="179"/>
      <c r="S327" s="179"/>
      <c r="T327" s="180"/>
      <c r="AT327" s="174"/>
      <c r="AU327" s="174"/>
      <c r="AY327" s="174"/>
    </row>
    <row r="328" spans="2:51" s="14" customFormat="1" ht="12">
      <c r="B328" s="181"/>
      <c r="D328" s="173" t="s">
        <v>143</v>
      </c>
      <c r="E328" s="182" t="s">
        <v>1</v>
      </c>
      <c r="F328" s="183" t="s">
        <v>152</v>
      </c>
      <c r="H328" s="184">
        <v>30.08</v>
      </c>
      <c r="I328" s="185"/>
      <c r="L328" s="181"/>
      <c r="M328" s="186"/>
      <c r="N328" s="187"/>
      <c r="O328" s="187"/>
      <c r="P328" s="187"/>
      <c r="Q328" s="187"/>
      <c r="R328" s="187"/>
      <c r="S328" s="187"/>
      <c r="T328" s="188"/>
      <c r="AT328" s="182" t="s">
        <v>143</v>
      </c>
      <c r="AU328" s="182" t="s">
        <v>81</v>
      </c>
      <c r="AV328" s="14" t="s">
        <v>141</v>
      </c>
      <c r="AW328" s="14" t="s">
        <v>33</v>
      </c>
      <c r="AX328" s="14" t="s">
        <v>84</v>
      </c>
      <c r="AY328" s="182" t="s">
        <v>134</v>
      </c>
    </row>
    <row r="329" spans="1:65" s="2" customFormat="1" ht="21.75" customHeight="1">
      <c r="A329" s="32"/>
      <c r="B329" s="157"/>
      <c r="C329" s="158">
        <v>108</v>
      </c>
      <c r="D329" s="158" t="s">
        <v>137</v>
      </c>
      <c r="E329" s="159" t="s">
        <v>538</v>
      </c>
      <c r="F329" s="160" t="s">
        <v>539</v>
      </c>
      <c r="G329" s="161" t="s">
        <v>272</v>
      </c>
      <c r="H329" s="162">
        <v>34.71</v>
      </c>
      <c r="I329" s="163"/>
      <c r="J329" s="164">
        <f>ROUND(I329*H329,2)</f>
        <v>0</v>
      </c>
      <c r="K329" s="165"/>
      <c r="L329" s="33"/>
      <c r="M329" s="166" t="s">
        <v>1</v>
      </c>
      <c r="N329" s="167" t="s">
        <v>42</v>
      </c>
      <c r="O329" s="58"/>
      <c r="P329" s="168">
        <f>O329*H329</f>
        <v>0</v>
      </c>
      <c r="Q329" s="168">
        <v>4E-05</v>
      </c>
      <c r="R329" s="168">
        <f>Q329*H329</f>
        <v>0.0013884000000000001</v>
      </c>
      <c r="S329" s="168">
        <v>0</v>
      </c>
      <c r="T329" s="169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189</v>
      </c>
      <c r="AT329" s="170" t="s">
        <v>137</v>
      </c>
      <c r="AU329" s="170" t="s">
        <v>81</v>
      </c>
      <c r="AY329" s="17" t="s">
        <v>134</v>
      </c>
      <c r="BE329" s="171">
        <f>IF(N329="základní",J329,0)</f>
        <v>0</v>
      </c>
      <c r="BF329" s="171">
        <f>IF(N329="snížená",J329,0)</f>
        <v>0</v>
      </c>
      <c r="BG329" s="171">
        <f>IF(N329="zákl. přenesená",J329,0)</f>
        <v>0</v>
      </c>
      <c r="BH329" s="171">
        <f>IF(N329="sníž. přenesená",J329,0)</f>
        <v>0</v>
      </c>
      <c r="BI329" s="171">
        <f>IF(N329="nulová",J329,0)</f>
        <v>0</v>
      </c>
      <c r="BJ329" s="17" t="s">
        <v>81</v>
      </c>
      <c r="BK329" s="171">
        <f>ROUND(I329*H329,2)</f>
        <v>0</v>
      </c>
      <c r="BL329" s="17" t="s">
        <v>189</v>
      </c>
      <c r="BM329" s="170" t="s">
        <v>540</v>
      </c>
    </row>
    <row r="330" spans="2:51" s="13" customFormat="1" ht="12">
      <c r="B330" s="172"/>
      <c r="D330" s="173" t="s">
        <v>143</v>
      </c>
      <c r="E330" s="174" t="s">
        <v>1</v>
      </c>
      <c r="F330" s="175" t="s">
        <v>541</v>
      </c>
      <c r="H330" s="176">
        <v>2.85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143</v>
      </c>
      <c r="AU330" s="174" t="s">
        <v>81</v>
      </c>
      <c r="AV330" s="13" t="s">
        <v>81</v>
      </c>
      <c r="AW330" s="13" t="s">
        <v>33</v>
      </c>
      <c r="AX330" s="13" t="s">
        <v>76</v>
      </c>
      <c r="AY330" s="174" t="s">
        <v>134</v>
      </c>
    </row>
    <row r="331" spans="2:51" s="13" customFormat="1" ht="12">
      <c r="B331" s="172"/>
      <c r="D331" s="173" t="s">
        <v>143</v>
      </c>
      <c r="E331" s="174" t="s">
        <v>1</v>
      </c>
      <c r="F331" s="175" t="s">
        <v>542</v>
      </c>
      <c r="H331" s="176">
        <v>4.01</v>
      </c>
      <c r="I331" s="177"/>
      <c r="L331" s="172"/>
      <c r="M331" s="178"/>
      <c r="N331" s="179"/>
      <c r="O331" s="179"/>
      <c r="P331" s="179"/>
      <c r="Q331" s="179"/>
      <c r="R331" s="179"/>
      <c r="S331" s="179"/>
      <c r="T331" s="180"/>
      <c r="AT331" s="174" t="s">
        <v>143</v>
      </c>
      <c r="AU331" s="174" t="s">
        <v>81</v>
      </c>
      <c r="AV331" s="13" t="s">
        <v>81</v>
      </c>
      <c r="AW331" s="13" t="s">
        <v>33</v>
      </c>
      <c r="AX331" s="13" t="s">
        <v>76</v>
      </c>
      <c r="AY331" s="174" t="s">
        <v>134</v>
      </c>
    </row>
    <row r="332" spans="2:51" s="13" customFormat="1" ht="12">
      <c r="B332" s="172"/>
      <c r="D332" s="173" t="s">
        <v>143</v>
      </c>
      <c r="E332" s="174" t="s">
        <v>1</v>
      </c>
      <c r="F332" s="175" t="s">
        <v>275</v>
      </c>
      <c r="H332" s="176">
        <v>6.81</v>
      </c>
      <c r="I332" s="177"/>
      <c r="L332" s="172"/>
      <c r="M332" s="178"/>
      <c r="N332" s="179"/>
      <c r="O332" s="179"/>
      <c r="P332" s="179"/>
      <c r="Q332" s="179"/>
      <c r="R332" s="179"/>
      <c r="S332" s="179"/>
      <c r="T332" s="180"/>
      <c r="AT332" s="174" t="s">
        <v>143</v>
      </c>
      <c r="AU332" s="174" t="s">
        <v>81</v>
      </c>
      <c r="AV332" s="13" t="s">
        <v>81</v>
      </c>
      <c r="AW332" s="13" t="s">
        <v>33</v>
      </c>
      <c r="AX332" s="13" t="s">
        <v>76</v>
      </c>
      <c r="AY332" s="174" t="s">
        <v>134</v>
      </c>
    </row>
    <row r="333" spans="2:51" s="13" customFormat="1" ht="12">
      <c r="B333" s="172"/>
      <c r="D333" s="173" t="s">
        <v>143</v>
      </c>
      <c r="E333" s="174" t="s">
        <v>1</v>
      </c>
      <c r="F333" s="175" t="s">
        <v>543</v>
      </c>
      <c r="H333" s="176">
        <v>5.44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143</v>
      </c>
      <c r="AU333" s="174" t="s">
        <v>81</v>
      </c>
      <c r="AV333" s="13" t="s">
        <v>81</v>
      </c>
      <c r="AW333" s="13" t="s">
        <v>33</v>
      </c>
      <c r="AX333" s="13" t="s">
        <v>76</v>
      </c>
      <c r="AY333" s="174" t="s">
        <v>134</v>
      </c>
    </row>
    <row r="334" spans="2:51" s="13" customFormat="1" ht="12">
      <c r="B334" s="172"/>
      <c r="D334" s="173" t="s">
        <v>143</v>
      </c>
      <c r="E334" s="174" t="s">
        <v>1</v>
      </c>
      <c r="F334" s="175" t="s">
        <v>544</v>
      </c>
      <c r="H334" s="176">
        <v>15.6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143</v>
      </c>
      <c r="AU334" s="174" t="s">
        <v>81</v>
      </c>
      <c r="AV334" s="13" t="s">
        <v>81</v>
      </c>
      <c r="AW334" s="13" t="s">
        <v>33</v>
      </c>
      <c r="AX334" s="13" t="s">
        <v>76</v>
      </c>
      <c r="AY334" s="174" t="s">
        <v>134</v>
      </c>
    </row>
    <row r="335" spans="2:51" s="14" customFormat="1" ht="12">
      <c r="B335" s="181"/>
      <c r="D335" s="173" t="s">
        <v>143</v>
      </c>
      <c r="E335" s="182" t="s">
        <v>1</v>
      </c>
      <c r="F335" s="183" t="s">
        <v>152</v>
      </c>
      <c r="H335" s="184">
        <v>34.71</v>
      </c>
      <c r="I335" s="185"/>
      <c r="L335" s="181"/>
      <c r="M335" s="186"/>
      <c r="N335" s="187"/>
      <c r="O335" s="187"/>
      <c r="P335" s="187"/>
      <c r="Q335" s="187"/>
      <c r="R335" s="187"/>
      <c r="S335" s="187"/>
      <c r="T335" s="188"/>
      <c r="AT335" s="182" t="s">
        <v>143</v>
      </c>
      <c r="AU335" s="182" t="s">
        <v>81</v>
      </c>
      <c r="AV335" s="14" t="s">
        <v>141</v>
      </c>
      <c r="AW335" s="14" t="s">
        <v>33</v>
      </c>
      <c r="AX335" s="14" t="s">
        <v>84</v>
      </c>
      <c r="AY335" s="182" t="s">
        <v>134</v>
      </c>
    </row>
    <row r="336" spans="1:65" s="2" customFormat="1" ht="16.5" customHeight="1">
      <c r="A336" s="32"/>
      <c r="B336" s="157"/>
      <c r="C336" s="158">
        <v>109</v>
      </c>
      <c r="D336" s="158" t="s">
        <v>137</v>
      </c>
      <c r="E336" s="159" t="s">
        <v>545</v>
      </c>
      <c r="F336" s="160" t="s">
        <v>546</v>
      </c>
      <c r="G336" s="161" t="s">
        <v>272</v>
      </c>
      <c r="H336" s="162">
        <v>2.6</v>
      </c>
      <c r="I336" s="163"/>
      <c r="J336" s="164">
        <f>ROUND(I336*H336,2)</f>
        <v>0</v>
      </c>
      <c r="K336" s="165"/>
      <c r="L336" s="33"/>
      <c r="M336" s="166" t="s">
        <v>1</v>
      </c>
      <c r="N336" s="167" t="s">
        <v>42</v>
      </c>
      <c r="O336" s="58"/>
      <c r="P336" s="168">
        <f>O336*H336</f>
        <v>0</v>
      </c>
      <c r="Q336" s="168">
        <v>0.00015</v>
      </c>
      <c r="R336" s="168">
        <f>Q336*H336</f>
        <v>0.00039</v>
      </c>
      <c r="S336" s="168">
        <v>0</v>
      </c>
      <c r="T336" s="16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189</v>
      </c>
      <c r="AT336" s="170" t="s">
        <v>137</v>
      </c>
      <c r="AU336" s="170" t="s">
        <v>81</v>
      </c>
      <c r="AY336" s="17" t="s">
        <v>134</v>
      </c>
      <c r="BE336" s="171">
        <f>IF(N336="základní",J336,0)</f>
        <v>0</v>
      </c>
      <c r="BF336" s="171">
        <f>IF(N336="snížená",J336,0)</f>
        <v>0</v>
      </c>
      <c r="BG336" s="171">
        <f>IF(N336="zákl. přenesená",J336,0)</f>
        <v>0</v>
      </c>
      <c r="BH336" s="171">
        <f>IF(N336="sníž. přenesená",J336,0)</f>
        <v>0</v>
      </c>
      <c r="BI336" s="171">
        <f>IF(N336="nulová",J336,0)</f>
        <v>0</v>
      </c>
      <c r="BJ336" s="17" t="s">
        <v>81</v>
      </c>
      <c r="BK336" s="171">
        <f>ROUND(I336*H336,2)</f>
        <v>0</v>
      </c>
      <c r="BL336" s="17" t="s">
        <v>189</v>
      </c>
      <c r="BM336" s="170" t="s">
        <v>547</v>
      </c>
    </row>
    <row r="337" spans="2:51" s="13" customFormat="1" ht="12">
      <c r="B337" s="172"/>
      <c r="D337" s="173" t="s">
        <v>143</v>
      </c>
      <c r="E337" s="174" t="s">
        <v>1</v>
      </c>
      <c r="F337" s="175" t="s">
        <v>548</v>
      </c>
      <c r="H337" s="176">
        <v>2.6</v>
      </c>
      <c r="I337" s="177"/>
      <c r="L337" s="172"/>
      <c r="M337" s="178"/>
      <c r="N337" s="179"/>
      <c r="O337" s="179"/>
      <c r="P337" s="179"/>
      <c r="Q337" s="179"/>
      <c r="R337" s="179"/>
      <c r="S337" s="179"/>
      <c r="T337" s="180"/>
      <c r="AT337" s="174" t="s">
        <v>143</v>
      </c>
      <c r="AU337" s="174" t="s">
        <v>81</v>
      </c>
      <c r="AV337" s="13" t="s">
        <v>81</v>
      </c>
      <c r="AW337" s="13" t="s">
        <v>33</v>
      </c>
      <c r="AX337" s="13" t="s">
        <v>76</v>
      </c>
      <c r="AY337" s="174" t="s">
        <v>134</v>
      </c>
    </row>
    <row r="338" spans="2:51" s="14" customFormat="1" ht="12">
      <c r="B338" s="181"/>
      <c r="D338" s="173" t="s">
        <v>143</v>
      </c>
      <c r="E338" s="182" t="s">
        <v>1</v>
      </c>
      <c r="F338" s="183" t="s">
        <v>152</v>
      </c>
      <c r="H338" s="184">
        <v>2.6</v>
      </c>
      <c r="I338" s="185"/>
      <c r="L338" s="181"/>
      <c r="M338" s="186"/>
      <c r="N338" s="187"/>
      <c r="O338" s="187"/>
      <c r="P338" s="187"/>
      <c r="Q338" s="187"/>
      <c r="R338" s="187"/>
      <c r="S338" s="187"/>
      <c r="T338" s="188"/>
      <c r="AT338" s="182" t="s">
        <v>143</v>
      </c>
      <c r="AU338" s="182" t="s">
        <v>81</v>
      </c>
      <c r="AV338" s="14" t="s">
        <v>141</v>
      </c>
      <c r="AW338" s="14" t="s">
        <v>33</v>
      </c>
      <c r="AX338" s="14" t="s">
        <v>84</v>
      </c>
      <c r="AY338" s="182" t="s">
        <v>134</v>
      </c>
    </row>
    <row r="339" spans="1:65" s="2" customFormat="1" ht="16.5" customHeight="1">
      <c r="A339" s="32"/>
      <c r="B339" s="157"/>
      <c r="C339" s="158">
        <v>110</v>
      </c>
      <c r="D339" s="158" t="s">
        <v>137</v>
      </c>
      <c r="E339" s="159" t="s">
        <v>549</v>
      </c>
      <c r="F339" s="160" t="s">
        <v>550</v>
      </c>
      <c r="G339" s="161" t="s">
        <v>140</v>
      </c>
      <c r="H339" s="162">
        <v>30.08</v>
      </c>
      <c r="I339" s="163"/>
      <c r="J339" s="164">
        <f>ROUND(I339*H339,2)</f>
        <v>0</v>
      </c>
      <c r="K339" s="165"/>
      <c r="L339" s="33"/>
      <c r="M339" s="166" t="s">
        <v>1</v>
      </c>
      <c r="N339" s="167" t="s">
        <v>42</v>
      </c>
      <c r="O339" s="58"/>
      <c r="P339" s="168">
        <f>O339*H339</f>
        <v>0</v>
      </c>
      <c r="Q339" s="168">
        <v>0</v>
      </c>
      <c r="R339" s="168">
        <f>Q339*H339</f>
        <v>0</v>
      </c>
      <c r="S339" s="168">
        <v>0</v>
      </c>
      <c r="T339" s="169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189</v>
      </c>
      <c r="AT339" s="170" t="s">
        <v>137</v>
      </c>
      <c r="AU339" s="170" t="s">
        <v>81</v>
      </c>
      <c r="AY339" s="17" t="s">
        <v>134</v>
      </c>
      <c r="BE339" s="171">
        <f>IF(N339="základní",J339,0)</f>
        <v>0</v>
      </c>
      <c r="BF339" s="171">
        <f>IF(N339="snížená",J339,0)</f>
        <v>0</v>
      </c>
      <c r="BG339" s="171">
        <f>IF(N339="zákl. přenesená",J339,0)</f>
        <v>0</v>
      </c>
      <c r="BH339" s="171">
        <f>IF(N339="sníž. přenesená",J339,0)</f>
        <v>0</v>
      </c>
      <c r="BI339" s="171">
        <f>IF(N339="nulová",J339,0)</f>
        <v>0</v>
      </c>
      <c r="BJ339" s="17" t="s">
        <v>81</v>
      </c>
      <c r="BK339" s="171">
        <f>ROUND(I339*H339,2)</f>
        <v>0</v>
      </c>
      <c r="BL339" s="17" t="s">
        <v>189</v>
      </c>
      <c r="BM339" s="170" t="s">
        <v>551</v>
      </c>
    </row>
    <row r="340" spans="1:65" s="2" customFormat="1" ht="21.75" customHeight="1">
      <c r="A340" s="32"/>
      <c r="B340" s="157"/>
      <c r="C340" s="158">
        <v>111</v>
      </c>
      <c r="D340" s="158" t="s">
        <v>137</v>
      </c>
      <c r="E340" s="159" t="s">
        <v>552</v>
      </c>
      <c r="F340" s="160" t="s">
        <v>553</v>
      </c>
      <c r="G340" s="161" t="s">
        <v>140</v>
      </c>
      <c r="H340" s="162">
        <v>30.08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0.0007</v>
      </c>
      <c r="R340" s="168">
        <f>Q340*H340</f>
        <v>0.021056</v>
      </c>
      <c r="S340" s="168">
        <v>0</v>
      </c>
      <c r="T340" s="16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189</v>
      </c>
      <c r="AT340" s="170" t="s">
        <v>137</v>
      </c>
      <c r="AU340" s="170" t="s">
        <v>81</v>
      </c>
      <c r="AY340" s="17" t="s">
        <v>134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81</v>
      </c>
      <c r="BK340" s="171">
        <f>ROUND(I340*H340,2)</f>
        <v>0</v>
      </c>
      <c r="BL340" s="17" t="s">
        <v>189</v>
      </c>
      <c r="BM340" s="170" t="s">
        <v>554</v>
      </c>
    </row>
    <row r="341" spans="1:65" s="2" customFormat="1" ht="16.5" customHeight="1">
      <c r="A341" s="32"/>
      <c r="B341" s="157"/>
      <c r="C341" s="158">
        <v>112</v>
      </c>
      <c r="D341" s="158" t="s">
        <v>137</v>
      </c>
      <c r="E341" s="159" t="s">
        <v>555</v>
      </c>
      <c r="F341" s="160" t="s">
        <v>556</v>
      </c>
      <c r="G341" s="161" t="s">
        <v>140</v>
      </c>
      <c r="H341" s="162">
        <v>60.16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0.0002</v>
      </c>
      <c r="R341" s="168">
        <f>Q341*H341</f>
        <v>0.012032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189</v>
      </c>
      <c r="AT341" s="170" t="s">
        <v>137</v>
      </c>
      <c r="AU341" s="170" t="s">
        <v>81</v>
      </c>
      <c r="AY341" s="17" t="s">
        <v>134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81</v>
      </c>
      <c r="BK341" s="171">
        <f>ROUND(I341*H341,2)</f>
        <v>0</v>
      </c>
      <c r="BL341" s="17" t="s">
        <v>189</v>
      </c>
      <c r="BM341" s="170" t="s">
        <v>557</v>
      </c>
    </row>
    <row r="342" spans="2:51" s="13" customFormat="1" ht="12">
      <c r="B342" s="172"/>
      <c r="D342" s="173" t="s">
        <v>143</v>
      </c>
      <c r="E342" s="174" t="s">
        <v>1</v>
      </c>
      <c r="F342" s="175" t="s">
        <v>744</v>
      </c>
      <c r="H342" s="176">
        <v>60.16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143</v>
      </c>
      <c r="AU342" s="174" t="s">
        <v>81</v>
      </c>
      <c r="AV342" s="13" t="s">
        <v>81</v>
      </c>
      <c r="AW342" s="13" t="s">
        <v>33</v>
      </c>
      <c r="AX342" s="13" t="s">
        <v>76</v>
      </c>
      <c r="AY342" s="174" t="s">
        <v>134</v>
      </c>
    </row>
    <row r="343" spans="2:51" s="14" customFormat="1" ht="12">
      <c r="B343" s="181"/>
      <c r="D343" s="173" t="s">
        <v>143</v>
      </c>
      <c r="E343" s="182" t="s">
        <v>1</v>
      </c>
      <c r="F343" s="183" t="s">
        <v>152</v>
      </c>
      <c r="H343" s="184">
        <v>60.16</v>
      </c>
      <c r="I343" s="185"/>
      <c r="L343" s="181"/>
      <c r="M343" s="186"/>
      <c r="N343" s="187"/>
      <c r="O343" s="187"/>
      <c r="P343" s="187"/>
      <c r="Q343" s="187"/>
      <c r="R343" s="187"/>
      <c r="S343" s="187"/>
      <c r="T343" s="188"/>
      <c r="AT343" s="182" t="s">
        <v>143</v>
      </c>
      <c r="AU343" s="182" t="s">
        <v>81</v>
      </c>
      <c r="AV343" s="14" t="s">
        <v>141</v>
      </c>
      <c r="AW343" s="14" t="s">
        <v>33</v>
      </c>
      <c r="AX343" s="14" t="s">
        <v>84</v>
      </c>
      <c r="AY343" s="182" t="s">
        <v>134</v>
      </c>
    </row>
    <row r="344" spans="1:65" s="2" customFormat="1" ht="21.75" customHeight="1">
      <c r="A344" s="32"/>
      <c r="B344" s="157"/>
      <c r="C344" s="158">
        <v>113</v>
      </c>
      <c r="D344" s="158" t="s">
        <v>137</v>
      </c>
      <c r="E344" s="159" t="s">
        <v>558</v>
      </c>
      <c r="F344" s="160" t="s">
        <v>559</v>
      </c>
      <c r="G344" s="161" t="s">
        <v>218</v>
      </c>
      <c r="H344" s="162">
        <v>0.707</v>
      </c>
      <c r="I344" s="163"/>
      <c r="J344" s="164">
        <f>ROUND(I344*H344,2)</f>
        <v>0</v>
      </c>
      <c r="K344" s="165"/>
      <c r="L344" s="33"/>
      <c r="M344" s="166" t="s">
        <v>1</v>
      </c>
      <c r="N344" s="167" t="s">
        <v>42</v>
      </c>
      <c r="O344" s="58"/>
      <c r="P344" s="168">
        <f>O344*H344</f>
        <v>0</v>
      </c>
      <c r="Q344" s="168">
        <v>0</v>
      </c>
      <c r="R344" s="168">
        <f>Q344*H344</f>
        <v>0</v>
      </c>
      <c r="S344" s="168">
        <v>0</v>
      </c>
      <c r="T344" s="169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189</v>
      </c>
      <c r="AT344" s="170" t="s">
        <v>137</v>
      </c>
      <c r="AU344" s="170" t="s">
        <v>81</v>
      </c>
      <c r="AY344" s="17" t="s">
        <v>134</v>
      </c>
      <c r="BE344" s="171">
        <f>IF(N344="základní",J344,0)</f>
        <v>0</v>
      </c>
      <c r="BF344" s="171">
        <f>IF(N344="snížená",J344,0)</f>
        <v>0</v>
      </c>
      <c r="BG344" s="171">
        <f>IF(N344="zákl. přenesená",J344,0)</f>
        <v>0</v>
      </c>
      <c r="BH344" s="171">
        <f>IF(N344="sníž. přenesená",J344,0)</f>
        <v>0</v>
      </c>
      <c r="BI344" s="171">
        <f>IF(N344="nulová",J344,0)</f>
        <v>0</v>
      </c>
      <c r="BJ344" s="17" t="s">
        <v>81</v>
      </c>
      <c r="BK344" s="171">
        <f>ROUND(I344*H344,2)</f>
        <v>0</v>
      </c>
      <c r="BL344" s="17" t="s">
        <v>189</v>
      </c>
      <c r="BM344" s="170" t="s">
        <v>560</v>
      </c>
    </row>
    <row r="345" spans="1:65" s="2" customFormat="1" ht="21.75" customHeight="1">
      <c r="A345" s="32"/>
      <c r="B345" s="157"/>
      <c r="C345" s="158">
        <v>114</v>
      </c>
      <c r="D345" s="158" t="s">
        <v>137</v>
      </c>
      <c r="E345" s="159" t="s">
        <v>561</v>
      </c>
      <c r="F345" s="160" t="s">
        <v>562</v>
      </c>
      <c r="G345" s="161" t="s">
        <v>218</v>
      </c>
      <c r="H345" s="162">
        <v>0.707</v>
      </c>
      <c r="I345" s="163"/>
      <c r="J345" s="164">
        <f>ROUND(I345*H345,2)</f>
        <v>0</v>
      </c>
      <c r="K345" s="165"/>
      <c r="L345" s="33"/>
      <c r="M345" s="166" t="s">
        <v>1</v>
      </c>
      <c r="N345" s="167" t="s">
        <v>42</v>
      </c>
      <c r="O345" s="58"/>
      <c r="P345" s="168">
        <f>O345*H345</f>
        <v>0</v>
      </c>
      <c r="Q345" s="168">
        <v>0</v>
      </c>
      <c r="R345" s="168">
        <f>Q345*H345</f>
        <v>0</v>
      </c>
      <c r="S345" s="168">
        <v>0</v>
      </c>
      <c r="T345" s="169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189</v>
      </c>
      <c r="AT345" s="170" t="s">
        <v>137</v>
      </c>
      <c r="AU345" s="170" t="s">
        <v>81</v>
      </c>
      <c r="AY345" s="17" t="s">
        <v>134</v>
      </c>
      <c r="BE345" s="171">
        <f>IF(N345="základní",J345,0)</f>
        <v>0</v>
      </c>
      <c r="BF345" s="171">
        <f>IF(N345="snížená",J345,0)</f>
        <v>0</v>
      </c>
      <c r="BG345" s="171">
        <f>IF(N345="zákl. přenesená",J345,0)</f>
        <v>0</v>
      </c>
      <c r="BH345" s="171">
        <f>IF(N345="sníž. přenesená",J345,0)</f>
        <v>0</v>
      </c>
      <c r="BI345" s="171">
        <f>IF(N345="nulová",J345,0)</f>
        <v>0</v>
      </c>
      <c r="BJ345" s="17" t="s">
        <v>81</v>
      </c>
      <c r="BK345" s="171">
        <f>ROUND(I345*H345,2)</f>
        <v>0</v>
      </c>
      <c r="BL345" s="17" t="s">
        <v>189</v>
      </c>
      <c r="BM345" s="170" t="s">
        <v>563</v>
      </c>
    </row>
    <row r="346" spans="1:65" s="2" customFormat="1" ht="21.75" customHeight="1">
      <c r="A346" s="32"/>
      <c r="B346" s="157"/>
      <c r="C346" s="158">
        <v>115</v>
      </c>
      <c r="D346" s="158" t="s">
        <v>137</v>
      </c>
      <c r="E346" s="159" t="s">
        <v>564</v>
      </c>
      <c r="F346" s="160" t="s">
        <v>565</v>
      </c>
      <c r="G346" s="161" t="s">
        <v>140</v>
      </c>
      <c r="H346" s="162">
        <v>7.41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0</v>
      </c>
      <c r="R346" s="168">
        <f>Q346*H346</f>
        <v>0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189</v>
      </c>
      <c r="AT346" s="170" t="s">
        <v>137</v>
      </c>
      <c r="AU346" s="170" t="s">
        <v>81</v>
      </c>
      <c r="AY346" s="17" t="s">
        <v>134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81</v>
      </c>
      <c r="BK346" s="171">
        <f>ROUND(I346*H346,2)</f>
        <v>0</v>
      </c>
      <c r="BL346" s="17" t="s">
        <v>189</v>
      </c>
      <c r="BM346" s="170" t="s">
        <v>566</v>
      </c>
    </row>
    <row r="347" spans="2:51" s="13" customFormat="1" ht="12">
      <c r="B347" s="172"/>
      <c r="D347" s="173" t="s">
        <v>143</v>
      </c>
      <c r="E347" s="174" t="s">
        <v>1</v>
      </c>
      <c r="F347" s="175" t="s">
        <v>537</v>
      </c>
      <c r="H347" s="176">
        <v>7.41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143</v>
      </c>
      <c r="AU347" s="174" t="s">
        <v>81</v>
      </c>
      <c r="AV347" s="13" t="s">
        <v>81</v>
      </c>
      <c r="AW347" s="13" t="s">
        <v>33</v>
      </c>
      <c r="AX347" s="13" t="s">
        <v>84</v>
      </c>
      <c r="AY347" s="174" t="s">
        <v>134</v>
      </c>
    </row>
    <row r="348" spans="2:63" s="12" customFormat="1" ht="22.9" customHeight="1">
      <c r="B348" s="144"/>
      <c r="D348" s="145" t="s">
        <v>75</v>
      </c>
      <c r="E348" s="155" t="s">
        <v>567</v>
      </c>
      <c r="F348" s="155" t="s">
        <v>568</v>
      </c>
      <c r="I348" s="147"/>
      <c r="J348" s="156">
        <f>BK348</f>
        <v>0</v>
      </c>
      <c r="L348" s="144"/>
      <c r="M348" s="149"/>
      <c r="N348" s="150"/>
      <c r="O348" s="150"/>
      <c r="P348" s="151">
        <f>SUM(P349:P364)</f>
        <v>0</v>
      </c>
      <c r="Q348" s="150"/>
      <c r="R348" s="151">
        <f>SUM(R349:R364)</f>
        <v>0.037</v>
      </c>
      <c r="S348" s="150"/>
      <c r="T348" s="152">
        <f>SUM(T349:T364)</f>
        <v>0.29545055</v>
      </c>
      <c r="AR348" s="145" t="s">
        <v>81</v>
      </c>
      <c r="AT348" s="153" t="s">
        <v>75</v>
      </c>
      <c r="AU348" s="153" t="s">
        <v>84</v>
      </c>
      <c r="AY348" s="145" t="s">
        <v>134</v>
      </c>
      <c r="BK348" s="154">
        <f>SUM(BK349:BK364)</f>
        <v>0</v>
      </c>
    </row>
    <row r="349" spans="1:65" s="2" customFormat="1" ht="21.75" customHeight="1">
      <c r="A349" s="32"/>
      <c r="B349" s="157"/>
      <c r="C349" s="158">
        <v>116</v>
      </c>
      <c r="D349" s="158" t="s">
        <v>137</v>
      </c>
      <c r="E349" s="159" t="s">
        <v>569</v>
      </c>
      <c r="F349" s="160" t="s">
        <v>570</v>
      </c>
      <c r="G349" s="161" t="s">
        <v>140</v>
      </c>
      <c r="H349" s="162">
        <v>4.927</v>
      </c>
      <c r="I349" s="163"/>
      <c r="J349" s="164">
        <f>ROUND(I349*H349,2)</f>
        <v>0</v>
      </c>
      <c r="K349" s="165"/>
      <c r="L349" s="33"/>
      <c r="M349" s="166" t="s">
        <v>1</v>
      </c>
      <c r="N349" s="167" t="s">
        <v>42</v>
      </c>
      <c r="O349" s="58"/>
      <c r="P349" s="168">
        <f>O349*H349</f>
        <v>0</v>
      </c>
      <c r="Q349" s="168">
        <v>0</v>
      </c>
      <c r="R349" s="168">
        <f>Q349*H349</f>
        <v>0</v>
      </c>
      <c r="S349" s="168">
        <v>0.02465</v>
      </c>
      <c r="T349" s="169">
        <f>S349*H349</f>
        <v>0.12145054999999998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189</v>
      </c>
      <c r="AT349" s="170" t="s">
        <v>137</v>
      </c>
      <c r="AU349" s="170" t="s">
        <v>81</v>
      </c>
      <c r="AY349" s="17" t="s">
        <v>134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81</v>
      </c>
      <c r="BK349" s="171">
        <f>ROUND(I349*H349,2)</f>
        <v>0</v>
      </c>
      <c r="BL349" s="17" t="s">
        <v>189</v>
      </c>
      <c r="BM349" s="170" t="s">
        <v>571</v>
      </c>
    </row>
    <row r="350" spans="2:51" s="15" customFormat="1" ht="12">
      <c r="B350" s="189"/>
      <c r="D350" s="173" t="s">
        <v>143</v>
      </c>
      <c r="E350" s="190" t="s">
        <v>1</v>
      </c>
      <c r="F350" s="191" t="s">
        <v>572</v>
      </c>
      <c r="H350" s="190" t="s">
        <v>1</v>
      </c>
      <c r="I350" s="192"/>
      <c r="L350" s="189"/>
      <c r="M350" s="193"/>
      <c r="N350" s="194"/>
      <c r="O350" s="194"/>
      <c r="P350" s="194"/>
      <c r="Q350" s="194"/>
      <c r="R350" s="194"/>
      <c r="S350" s="194"/>
      <c r="T350" s="195"/>
      <c r="AT350" s="190" t="s">
        <v>143</v>
      </c>
      <c r="AU350" s="190" t="s">
        <v>81</v>
      </c>
      <c r="AV350" s="15" t="s">
        <v>84</v>
      </c>
      <c r="AW350" s="15" t="s">
        <v>33</v>
      </c>
      <c r="AX350" s="15" t="s">
        <v>76</v>
      </c>
      <c r="AY350" s="190" t="s">
        <v>134</v>
      </c>
    </row>
    <row r="351" spans="2:51" s="13" customFormat="1" ht="12">
      <c r="B351" s="172"/>
      <c r="D351" s="173" t="s">
        <v>143</v>
      </c>
      <c r="E351" s="174" t="s">
        <v>1</v>
      </c>
      <c r="F351" s="175" t="s">
        <v>573</v>
      </c>
      <c r="H351" s="176">
        <v>4.927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143</v>
      </c>
      <c r="AU351" s="174" t="s">
        <v>81</v>
      </c>
      <c r="AV351" s="13" t="s">
        <v>81</v>
      </c>
      <c r="AW351" s="13" t="s">
        <v>33</v>
      </c>
      <c r="AX351" s="13" t="s">
        <v>76</v>
      </c>
      <c r="AY351" s="174" t="s">
        <v>134</v>
      </c>
    </row>
    <row r="352" spans="2:51" s="14" customFormat="1" ht="12">
      <c r="B352" s="181"/>
      <c r="D352" s="173" t="s">
        <v>143</v>
      </c>
      <c r="E352" s="182" t="s">
        <v>1</v>
      </c>
      <c r="F352" s="183" t="s">
        <v>152</v>
      </c>
      <c r="H352" s="184">
        <v>4.927</v>
      </c>
      <c r="I352" s="185"/>
      <c r="L352" s="181"/>
      <c r="M352" s="186"/>
      <c r="N352" s="187"/>
      <c r="O352" s="187"/>
      <c r="P352" s="187"/>
      <c r="Q352" s="187"/>
      <c r="R352" s="187"/>
      <c r="S352" s="187"/>
      <c r="T352" s="188"/>
      <c r="AT352" s="182" t="s">
        <v>143</v>
      </c>
      <c r="AU352" s="182" t="s">
        <v>81</v>
      </c>
      <c r="AV352" s="14" t="s">
        <v>141</v>
      </c>
      <c r="AW352" s="14" t="s">
        <v>33</v>
      </c>
      <c r="AX352" s="14" t="s">
        <v>84</v>
      </c>
      <c r="AY352" s="182" t="s">
        <v>134</v>
      </c>
    </row>
    <row r="353" spans="1:65" s="2" customFormat="1" ht="21.75" customHeight="1">
      <c r="A353" s="32"/>
      <c r="B353" s="157"/>
      <c r="C353" s="158">
        <v>117</v>
      </c>
      <c r="D353" s="158" t="s">
        <v>137</v>
      </c>
      <c r="E353" s="159" t="s">
        <v>574</v>
      </c>
      <c r="F353" s="160" t="s">
        <v>575</v>
      </c>
      <c r="G353" s="161" t="s">
        <v>180</v>
      </c>
      <c r="H353" s="162">
        <v>2</v>
      </c>
      <c r="I353" s="163"/>
      <c r="J353" s="164">
        <f aca="true" t="shared" si="50" ref="J353:J364"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 aca="true" t="shared" si="51" ref="P353:P364">O353*H353</f>
        <v>0</v>
      </c>
      <c r="Q353" s="168">
        <v>0</v>
      </c>
      <c r="R353" s="168">
        <f aca="true" t="shared" si="52" ref="R353:R364">Q353*H353</f>
        <v>0</v>
      </c>
      <c r="S353" s="168">
        <v>0</v>
      </c>
      <c r="T353" s="169">
        <f aca="true" t="shared" si="53" ref="T353:T364"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189</v>
      </c>
      <c r="AT353" s="170" t="s">
        <v>137</v>
      </c>
      <c r="AU353" s="170" t="s">
        <v>81</v>
      </c>
      <c r="AY353" s="17" t="s">
        <v>134</v>
      </c>
      <c r="BE353" s="171">
        <f aca="true" t="shared" si="54" ref="BE353:BE364">IF(N353="základní",J353,0)</f>
        <v>0</v>
      </c>
      <c r="BF353" s="171">
        <f aca="true" t="shared" si="55" ref="BF353:BF364">IF(N353="snížená",J353,0)</f>
        <v>0</v>
      </c>
      <c r="BG353" s="171">
        <f aca="true" t="shared" si="56" ref="BG353:BG364">IF(N353="zákl. přenesená",J353,0)</f>
        <v>0</v>
      </c>
      <c r="BH353" s="171">
        <f aca="true" t="shared" si="57" ref="BH353:BH364">IF(N353="sníž. přenesená",J353,0)</f>
        <v>0</v>
      </c>
      <c r="BI353" s="171">
        <f aca="true" t="shared" si="58" ref="BI353:BI364">IF(N353="nulová",J353,0)</f>
        <v>0</v>
      </c>
      <c r="BJ353" s="17" t="s">
        <v>81</v>
      </c>
      <c r="BK353" s="171">
        <f aca="true" t="shared" si="59" ref="BK353:BK364">ROUND(I353*H353,2)</f>
        <v>0</v>
      </c>
      <c r="BL353" s="17" t="s">
        <v>189</v>
      </c>
      <c r="BM353" s="170" t="s">
        <v>576</v>
      </c>
    </row>
    <row r="354" spans="1:65" s="2" customFormat="1" ht="16.5" customHeight="1">
      <c r="A354" s="32"/>
      <c r="B354" s="157"/>
      <c r="C354" s="158">
        <v>118</v>
      </c>
      <c r="D354" s="196" t="s">
        <v>182</v>
      </c>
      <c r="E354" s="197" t="s">
        <v>577</v>
      </c>
      <c r="F354" s="198" t="s">
        <v>578</v>
      </c>
      <c r="G354" s="199" t="s">
        <v>180</v>
      </c>
      <c r="H354" s="200">
        <v>2</v>
      </c>
      <c r="I354" s="201"/>
      <c r="J354" s="202">
        <f t="shared" si="50"/>
        <v>0</v>
      </c>
      <c r="K354" s="203"/>
      <c r="L354" s="204"/>
      <c r="M354" s="205" t="s">
        <v>1</v>
      </c>
      <c r="N354" s="206" t="s">
        <v>42</v>
      </c>
      <c r="O354" s="58"/>
      <c r="P354" s="168">
        <f t="shared" si="51"/>
        <v>0</v>
      </c>
      <c r="Q354" s="168">
        <v>0.0155</v>
      </c>
      <c r="R354" s="168">
        <f t="shared" si="52"/>
        <v>0.031</v>
      </c>
      <c r="S354" s="168">
        <v>0</v>
      </c>
      <c r="T354" s="169">
        <f t="shared" si="5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262</v>
      </c>
      <c r="AT354" s="170" t="s">
        <v>182</v>
      </c>
      <c r="AU354" s="170" t="s">
        <v>81</v>
      </c>
      <c r="AY354" s="17" t="s">
        <v>134</v>
      </c>
      <c r="BE354" s="171">
        <f t="shared" si="54"/>
        <v>0</v>
      </c>
      <c r="BF354" s="171">
        <f t="shared" si="55"/>
        <v>0</v>
      </c>
      <c r="BG354" s="171">
        <f t="shared" si="56"/>
        <v>0</v>
      </c>
      <c r="BH354" s="171">
        <f t="shared" si="57"/>
        <v>0</v>
      </c>
      <c r="BI354" s="171">
        <f t="shared" si="58"/>
        <v>0</v>
      </c>
      <c r="BJ354" s="17" t="s">
        <v>81</v>
      </c>
      <c r="BK354" s="171">
        <f t="shared" si="59"/>
        <v>0</v>
      </c>
      <c r="BL354" s="17" t="s">
        <v>189</v>
      </c>
      <c r="BM354" s="170" t="s">
        <v>579</v>
      </c>
    </row>
    <row r="355" spans="1:65" s="2" customFormat="1" ht="21.75" customHeight="1">
      <c r="A355" s="32"/>
      <c r="B355" s="157"/>
      <c r="C355" s="158">
        <v>119</v>
      </c>
      <c r="D355" s="196" t="s">
        <v>182</v>
      </c>
      <c r="E355" s="197" t="s">
        <v>580</v>
      </c>
      <c r="F355" s="198" t="s">
        <v>581</v>
      </c>
      <c r="G355" s="199" t="s">
        <v>180</v>
      </c>
      <c r="H355" s="200">
        <v>2</v>
      </c>
      <c r="I355" s="201"/>
      <c r="J355" s="202">
        <f t="shared" si="50"/>
        <v>0</v>
      </c>
      <c r="K355" s="203"/>
      <c r="L355" s="204"/>
      <c r="M355" s="205" t="s">
        <v>1</v>
      </c>
      <c r="N355" s="206" t="s">
        <v>42</v>
      </c>
      <c r="O355" s="58"/>
      <c r="P355" s="168">
        <f t="shared" si="51"/>
        <v>0</v>
      </c>
      <c r="Q355" s="168">
        <v>0.0012</v>
      </c>
      <c r="R355" s="168">
        <f t="shared" si="52"/>
        <v>0.0024</v>
      </c>
      <c r="S355" s="168">
        <v>0</v>
      </c>
      <c r="T355" s="169">
        <f t="shared" si="5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262</v>
      </c>
      <c r="AT355" s="170" t="s">
        <v>182</v>
      </c>
      <c r="AU355" s="170" t="s">
        <v>81</v>
      </c>
      <c r="AY355" s="17" t="s">
        <v>134</v>
      </c>
      <c r="BE355" s="171">
        <f t="shared" si="54"/>
        <v>0</v>
      </c>
      <c r="BF355" s="171">
        <f t="shared" si="55"/>
        <v>0</v>
      </c>
      <c r="BG355" s="171">
        <f t="shared" si="56"/>
        <v>0</v>
      </c>
      <c r="BH355" s="171">
        <f t="shared" si="57"/>
        <v>0</v>
      </c>
      <c r="BI355" s="171">
        <f t="shared" si="58"/>
        <v>0</v>
      </c>
      <c r="BJ355" s="17" t="s">
        <v>81</v>
      </c>
      <c r="BK355" s="171">
        <f t="shared" si="59"/>
        <v>0</v>
      </c>
      <c r="BL355" s="17" t="s">
        <v>189</v>
      </c>
      <c r="BM355" s="170" t="s">
        <v>582</v>
      </c>
    </row>
    <row r="356" spans="1:65" s="2" customFormat="1" ht="16.5" customHeight="1">
      <c r="A356" s="32"/>
      <c r="B356" s="157"/>
      <c r="C356" s="158">
        <v>120</v>
      </c>
      <c r="D356" s="158" t="s">
        <v>137</v>
      </c>
      <c r="E356" s="159" t="s">
        <v>583</v>
      </c>
      <c r="F356" s="160" t="s">
        <v>584</v>
      </c>
      <c r="G356" s="161" t="s">
        <v>180</v>
      </c>
      <c r="H356" s="162">
        <v>2</v>
      </c>
      <c r="I356" s="163"/>
      <c r="J356" s="164">
        <f t="shared" si="50"/>
        <v>0</v>
      </c>
      <c r="K356" s="165"/>
      <c r="L356" s="33"/>
      <c r="M356" s="166" t="s">
        <v>1</v>
      </c>
      <c r="N356" s="167" t="s">
        <v>42</v>
      </c>
      <c r="O356" s="58"/>
      <c r="P356" s="168">
        <f t="shared" si="51"/>
        <v>0</v>
      </c>
      <c r="Q356" s="168">
        <v>0</v>
      </c>
      <c r="R356" s="168">
        <f t="shared" si="52"/>
        <v>0</v>
      </c>
      <c r="S356" s="168">
        <v>0</v>
      </c>
      <c r="T356" s="169">
        <f t="shared" si="5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189</v>
      </c>
      <c r="AT356" s="170" t="s">
        <v>137</v>
      </c>
      <c r="AU356" s="170" t="s">
        <v>81</v>
      </c>
      <c r="AY356" s="17" t="s">
        <v>134</v>
      </c>
      <c r="BE356" s="171">
        <f t="shared" si="54"/>
        <v>0</v>
      </c>
      <c r="BF356" s="171">
        <f t="shared" si="55"/>
        <v>0</v>
      </c>
      <c r="BG356" s="171">
        <f t="shared" si="56"/>
        <v>0</v>
      </c>
      <c r="BH356" s="171">
        <f t="shared" si="57"/>
        <v>0</v>
      </c>
      <c r="BI356" s="171">
        <f t="shared" si="58"/>
        <v>0</v>
      </c>
      <c r="BJ356" s="17" t="s">
        <v>81</v>
      </c>
      <c r="BK356" s="171">
        <f t="shared" si="59"/>
        <v>0</v>
      </c>
      <c r="BL356" s="17" t="s">
        <v>189</v>
      </c>
      <c r="BM356" s="170" t="s">
        <v>585</v>
      </c>
    </row>
    <row r="357" spans="1:65" s="2" customFormat="1" ht="16.5" customHeight="1">
      <c r="A357" s="32"/>
      <c r="B357" s="157"/>
      <c r="C357" s="158">
        <v>121</v>
      </c>
      <c r="D357" s="196" t="s">
        <v>182</v>
      </c>
      <c r="E357" s="197" t="s">
        <v>586</v>
      </c>
      <c r="F357" s="198" t="s">
        <v>734</v>
      </c>
      <c r="G357" s="199" t="s">
        <v>180</v>
      </c>
      <c r="H357" s="200">
        <v>2</v>
      </c>
      <c r="I357" s="201"/>
      <c r="J357" s="202">
        <f t="shared" si="50"/>
        <v>0</v>
      </c>
      <c r="K357" s="203"/>
      <c r="L357" s="204"/>
      <c r="M357" s="205" t="s">
        <v>1</v>
      </c>
      <c r="N357" s="206" t="s">
        <v>42</v>
      </c>
      <c r="O357" s="58"/>
      <c r="P357" s="168">
        <f t="shared" si="51"/>
        <v>0</v>
      </c>
      <c r="Q357" s="168">
        <v>0.00045</v>
      </c>
      <c r="R357" s="168">
        <f t="shared" si="52"/>
        <v>0.0009</v>
      </c>
      <c r="S357" s="168">
        <v>0</v>
      </c>
      <c r="T357" s="169">
        <f t="shared" si="5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262</v>
      </c>
      <c r="AT357" s="170" t="s">
        <v>182</v>
      </c>
      <c r="AU357" s="170" t="s">
        <v>81</v>
      </c>
      <c r="AY357" s="17" t="s">
        <v>134</v>
      </c>
      <c r="BE357" s="171">
        <f t="shared" si="54"/>
        <v>0</v>
      </c>
      <c r="BF357" s="171">
        <f t="shared" si="55"/>
        <v>0</v>
      </c>
      <c r="BG357" s="171">
        <f t="shared" si="56"/>
        <v>0</v>
      </c>
      <c r="BH357" s="171">
        <f t="shared" si="57"/>
        <v>0</v>
      </c>
      <c r="BI357" s="171">
        <f t="shared" si="58"/>
        <v>0</v>
      </c>
      <c r="BJ357" s="17" t="s">
        <v>81</v>
      </c>
      <c r="BK357" s="171">
        <f t="shared" si="59"/>
        <v>0</v>
      </c>
      <c r="BL357" s="17" t="s">
        <v>189</v>
      </c>
      <c r="BM357" s="170" t="s">
        <v>587</v>
      </c>
    </row>
    <row r="358" spans="1:65" s="2" customFormat="1" ht="21.75" customHeight="1">
      <c r="A358" s="32"/>
      <c r="B358" s="157"/>
      <c r="C358" s="158">
        <v>122</v>
      </c>
      <c r="D358" s="158" t="s">
        <v>137</v>
      </c>
      <c r="E358" s="159" t="s">
        <v>588</v>
      </c>
      <c r="F358" s="160" t="s">
        <v>589</v>
      </c>
      <c r="G358" s="161" t="s">
        <v>180</v>
      </c>
      <c r="H358" s="162">
        <v>2</v>
      </c>
      <c r="I358" s="163"/>
      <c r="J358" s="164">
        <f t="shared" si="50"/>
        <v>0</v>
      </c>
      <c r="K358" s="165"/>
      <c r="L358" s="33"/>
      <c r="M358" s="166" t="s">
        <v>1</v>
      </c>
      <c r="N358" s="167" t="s">
        <v>42</v>
      </c>
      <c r="O358" s="58"/>
      <c r="P358" s="168">
        <f t="shared" si="51"/>
        <v>0</v>
      </c>
      <c r="Q358" s="168">
        <v>0</v>
      </c>
      <c r="R358" s="168">
        <f t="shared" si="52"/>
        <v>0</v>
      </c>
      <c r="S358" s="168">
        <v>0</v>
      </c>
      <c r="T358" s="169">
        <f t="shared" si="5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189</v>
      </c>
      <c r="AT358" s="170" t="s">
        <v>137</v>
      </c>
      <c r="AU358" s="170" t="s">
        <v>81</v>
      </c>
      <c r="AY358" s="17" t="s">
        <v>134</v>
      </c>
      <c r="BE358" s="171">
        <f t="shared" si="54"/>
        <v>0</v>
      </c>
      <c r="BF358" s="171">
        <f t="shared" si="55"/>
        <v>0</v>
      </c>
      <c r="BG358" s="171">
        <f t="shared" si="56"/>
        <v>0</v>
      </c>
      <c r="BH358" s="171">
        <f t="shared" si="57"/>
        <v>0</v>
      </c>
      <c r="BI358" s="171">
        <f t="shared" si="58"/>
        <v>0</v>
      </c>
      <c r="BJ358" s="17" t="s">
        <v>81</v>
      </c>
      <c r="BK358" s="171">
        <f t="shared" si="59"/>
        <v>0</v>
      </c>
      <c r="BL358" s="17" t="s">
        <v>189</v>
      </c>
      <c r="BM358" s="170" t="s">
        <v>590</v>
      </c>
    </row>
    <row r="359" spans="1:65" s="2" customFormat="1" ht="16.5" customHeight="1">
      <c r="A359" s="32"/>
      <c r="B359" s="157"/>
      <c r="C359" s="158">
        <v>123</v>
      </c>
      <c r="D359" s="196" t="s">
        <v>182</v>
      </c>
      <c r="E359" s="197" t="s">
        <v>591</v>
      </c>
      <c r="F359" s="198" t="s">
        <v>592</v>
      </c>
      <c r="G359" s="199" t="s">
        <v>180</v>
      </c>
      <c r="H359" s="200">
        <v>2</v>
      </c>
      <c r="I359" s="201"/>
      <c r="J359" s="202">
        <f t="shared" si="50"/>
        <v>0</v>
      </c>
      <c r="K359" s="203"/>
      <c r="L359" s="204"/>
      <c r="M359" s="205" t="s">
        <v>1</v>
      </c>
      <c r="N359" s="206" t="s">
        <v>42</v>
      </c>
      <c r="O359" s="58"/>
      <c r="P359" s="168">
        <f t="shared" si="51"/>
        <v>0</v>
      </c>
      <c r="Q359" s="168">
        <v>0.00135</v>
      </c>
      <c r="R359" s="168">
        <f t="shared" si="52"/>
        <v>0.0027</v>
      </c>
      <c r="S359" s="168">
        <v>0</v>
      </c>
      <c r="T359" s="169">
        <f t="shared" si="53"/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262</v>
      </c>
      <c r="AT359" s="170" t="s">
        <v>182</v>
      </c>
      <c r="AU359" s="170" t="s">
        <v>81</v>
      </c>
      <c r="AY359" s="17" t="s">
        <v>134</v>
      </c>
      <c r="BE359" s="171">
        <f t="shared" si="54"/>
        <v>0</v>
      </c>
      <c r="BF359" s="171">
        <f t="shared" si="55"/>
        <v>0</v>
      </c>
      <c r="BG359" s="171">
        <f t="shared" si="56"/>
        <v>0</v>
      </c>
      <c r="BH359" s="171">
        <f t="shared" si="57"/>
        <v>0</v>
      </c>
      <c r="BI359" s="171">
        <f t="shared" si="58"/>
        <v>0</v>
      </c>
      <c r="BJ359" s="17" t="s">
        <v>81</v>
      </c>
      <c r="BK359" s="171">
        <f t="shared" si="59"/>
        <v>0</v>
      </c>
      <c r="BL359" s="17" t="s">
        <v>189</v>
      </c>
      <c r="BM359" s="170" t="s">
        <v>593</v>
      </c>
    </row>
    <row r="360" spans="1:65" s="2" customFormat="1" ht="21.75" customHeight="1">
      <c r="A360" s="32"/>
      <c r="B360" s="157"/>
      <c r="C360" s="158">
        <v>124</v>
      </c>
      <c r="D360" s="158" t="s">
        <v>137</v>
      </c>
      <c r="E360" s="159" t="s">
        <v>594</v>
      </c>
      <c r="F360" s="160" t="s">
        <v>595</v>
      </c>
      <c r="G360" s="161" t="s">
        <v>180</v>
      </c>
      <c r="H360" s="162">
        <v>1</v>
      </c>
      <c r="I360" s="163"/>
      <c r="J360" s="164">
        <f t="shared" si="50"/>
        <v>0</v>
      </c>
      <c r="K360" s="165"/>
      <c r="L360" s="33"/>
      <c r="M360" s="166" t="s">
        <v>1</v>
      </c>
      <c r="N360" s="167" t="s">
        <v>42</v>
      </c>
      <c r="O360" s="58"/>
      <c r="P360" s="168">
        <f t="shared" si="51"/>
        <v>0</v>
      </c>
      <c r="Q360" s="168">
        <v>0</v>
      </c>
      <c r="R360" s="168">
        <f t="shared" si="52"/>
        <v>0</v>
      </c>
      <c r="S360" s="168">
        <v>0.174</v>
      </c>
      <c r="T360" s="169">
        <f t="shared" si="53"/>
        <v>0.174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189</v>
      </c>
      <c r="AT360" s="170" t="s">
        <v>137</v>
      </c>
      <c r="AU360" s="170" t="s">
        <v>81</v>
      </c>
      <c r="AY360" s="17" t="s">
        <v>134</v>
      </c>
      <c r="BE360" s="171">
        <f t="shared" si="54"/>
        <v>0</v>
      </c>
      <c r="BF360" s="171">
        <f t="shared" si="55"/>
        <v>0</v>
      </c>
      <c r="BG360" s="171">
        <f t="shared" si="56"/>
        <v>0</v>
      </c>
      <c r="BH360" s="171">
        <f t="shared" si="57"/>
        <v>0</v>
      </c>
      <c r="BI360" s="171">
        <f t="shared" si="58"/>
        <v>0</v>
      </c>
      <c r="BJ360" s="17" t="s">
        <v>81</v>
      </c>
      <c r="BK360" s="171">
        <f t="shared" si="59"/>
        <v>0</v>
      </c>
      <c r="BL360" s="17" t="s">
        <v>189</v>
      </c>
      <c r="BM360" s="170" t="s">
        <v>596</v>
      </c>
    </row>
    <row r="361" spans="1:65" s="2" customFormat="1" ht="21.75" customHeight="1">
      <c r="A361" s="32"/>
      <c r="B361" s="157"/>
      <c r="C361" s="158">
        <v>125</v>
      </c>
      <c r="D361" s="158" t="s">
        <v>137</v>
      </c>
      <c r="E361" s="159" t="s">
        <v>597</v>
      </c>
      <c r="F361" s="160" t="s">
        <v>598</v>
      </c>
      <c r="G361" s="161" t="s">
        <v>218</v>
      </c>
      <c r="H361" s="162">
        <v>0.037</v>
      </c>
      <c r="I361" s="163"/>
      <c r="J361" s="164">
        <f t="shared" si="50"/>
        <v>0</v>
      </c>
      <c r="K361" s="165"/>
      <c r="L361" s="33"/>
      <c r="M361" s="166" t="s">
        <v>1</v>
      </c>
      <c r="N361" s="167" t="s">
        <v>42</v>
      </c>
      <c r="O361" s="58"/>
      <c r="P361" s="168">
        <f t="shared" si="51"/>
        <v>0</v>
      </c>
      <c r="Q361" s="168">
        <v>0</v>
      </c>
      <c r="R361" s="168">
        <f t="shared" si="52"/>
        <v>0</v>
      </c>
      <c r="S361" s="168">
        <v>0</v>
      </c>
      <c r="T361" s="169">
        <f t="shared" si="53"/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189</v>
      </c>
      <c r="AT361" s="170" t="s">
        <v>137</v>
      </c>
      <c r="AU361" s="170" t="s">
        <v>81</v>
      </c>
      <c r="AY361" s="17" t="s">
        <v>134</v>
      </c>
      <c r="BE361" s="171">
        <f t="shared" si="54"/>
        <v>0</v>
      </c>
      <c r="BF361" s="171">
        <f t="shared" si="55"/>
        <v>0</v>
      </c>
      <c r="BG361" s="171">
        <f t="shared" si="56"/>
        <v>0</v>
      </c>
      <c r="BH361" s="171">
        <f t="shared" si="57"/>
        <v>0</v>
      </c>
      <c r="BI361" s="171">
        <f t="shared" si="58"/>
        <v>0</v>
      </c>
      <c r="BJ361" s="17" t="s">
        <v>81</v>
      </c>
      <c r="BK361" s="171">
        <f t="shared" si="59"/>
        <v>0</v>
      </c>
      <c r="BL361" s="17" t="s">
        <v>189</v>
      </c>
      <c r="BM361" s="170" t="s">
        <v>599</v>
      </c>
    </row>
    <row r="362" spans="1:65" s="2" customFormat="1" ht="21.75" customHeight="1">
      <c r="A362" s="32"/>
      <c r="B362" s="157"/>
      <c r="C362" s="158">
        <v>126</v>
      </c>
      <c r="D362" s="158" t="s">
        <v>137</v>
      </c>
      <c r="E362" s="159" t="s">
        <v>600</v>
      </c>
      <c r="F362" s="160" t="s">
        <v>601</v>
      </c>
      <c r="G362" s="161" t="s">
        <v>218</v>
      </c>
      <c r="H362" s="162">
        <v>0.037</v>
      </c>
      <c r="I362" s="163"/>
      <c r="J362" s="164">
        <f t="shared" si="50"/>
        <v>0</v>
      </c>
      <c r="K362" s="165"/>
      <c r="L362" s="33"/>
      <c r="M362" s="166" t="s">
        <v>1</v>
      </c>
      <c r="N362" s="167" t="s">
        <v>42</v>
      </c>
      <c r="O362" s="58"/>
      <c r="P362" s="168">
        <f t="shared" si="51"/>
        <v>0</v>
      </c>
      <c r="Q362" s="168">
        <v>0</v>
      </c>
      <c r="R362" s="168">
        <f t="shared" si="52"/>
        <v>0</v>
      </c>
      <c r="S362" s="168">
        <v>0</v>
      </c>
      <c r="T362" s="169">
        <f t="shared" si="53"/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189</v>
      </c>
      <c r="AT362" s="170" t="s">
        <v>137</v>
      </c>
      <c r="AU362" s="170" t="s">
        <v>81</v>
      </c>
      <c r="AY362" s="17" t="s">
        <v>134</v>
      </c>
      <c r="BE362" s="171">
        <f t="shared" si="54"/>
        <v>0</v>
      </c>
      <c r="BF362" s="171">
        <f t="shared" si="55"/>
        <v>0</v>
      </c>
      <c r="BG362" s="171">
        <f t="shared" si="56"/>
        <v>0</v>
      </c>
      <c r="BH362" s="171">
        <f t="shared" si="57"/>
        <v>0</v>
      </c>
      <c r="BI362" s="171">
        <f t="shared" si="58"/>
        <v>0</v>
      </c>
      <c r="BJ362" s="17" t="s">
        <v>81</v>
      </c>
      <c r="BK362" s="171">
        <f t="shared" si="59"/>
        <v>0</v>
      </c>
      <c r="BL362" s="17" t="s">
        <v>189</v>
      </c>
      <c r="BM362" s="170" t="s">
        <v>602</v>
      </c>
    </row>
    <row r="363" spans="1:65" s="2" customFormat="1" ht="21.75" customHeight="1">
      <c r="A363" s="32"/>
      <c r="B363" s="157"/>
      <c r="C363" s="158">
        <v>127</v>
      </c>
      <c r="D363" s="158" t="s">
        <v>137</v>
      </c>
      <c r="E363" s="159" t="s">
        <v>603</v>
      </c>
      <c r="F363" s="160" t="s">
        <v>604</v>
      </c>
      <c r="G363" s="161" t="s">
        <v>442</v>
      </c>
      <c r="H363" s="162">
        <v>1</v>
      </c>
      <c r="I363" s="163"/>
      <c r="J363" s="164">
        <f t="shared" si="50"/>
        <v>0</v>
      </c>
      <c r="K363" s="165"/>
      <c r="L363" s="33"/>
      <c r="M363" s="166" t="s">
        <v>1</v>
      </c>
      <c r="N363" s="167" t="s">
        <v>42</v>
      </c>
      <c r="O363" s="58"/>
      <c r="P363" s="168">
        <f t="shared" si="51"/>
        <v>0</v>
      </c>
      <c r="Q363" s="168">
        <v>0</v>
      </c>
      <c r="R363" s="168">
        <f t="shared" si="52"/>
        <v>0</v>
      </c>
      <c r="S363" s="168">
        <v>0</v>
      </c>
      <c r="T363" s="169">
        <f t="shared" si="53"/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189</v>
      </c>
      <c r="AT363" s="170" t="s">
        <v>137</v>
      </c>
      <c r="AU363" s="170" t="s">
        <v>81</v>
      </c>
      <c r="AY363" s="17" t="s">
        <v>134</v>
      </c>
      <c r="BE363" s="171">
        <f t="shared" si="54"/>
        <v>0</v>
      </c>
      <c r="BF363" s="171">
        <f t="shared" si="55"/>
        <v>0</v>
      </c>
      <c r="BG363" s="171">
        <f t="shared" si="56"/>
        <v>0</v>
      </c>
      <c r="BH363" s="171">
        <f t="shared" si="57"/>
        <v>0</v>
      </c>
      <c r="BI363" s="171">
        <f t="shared" si="58"/>
        <v>0</v>
      </c>
      <c r="BJ363" s="17" t="s">
        <v>81</v>
      </c>
      <c r="BK363" s="171">
        <f t="shared" si="59"/>
        <v>0</v>
      </c>
      <c r="BL363" s="17" t="s">
        <v>189</v>
      </c>
      <c r="BM363" s="170" t="s">
        <v>605</v>
      </c>
    </row>
    <row r="364" spans="1:65" s="2" customFormat="1" ht="21.75" customHeight="1">
      <c r="A364" s="32"/>
      <c r="B364" s="157"/>
      <c r="C364" s="158">
        <v>128</v>
      </c>
      <c r="D364" s="158" t="s">
        <v>137</v>
      </c>
      <c r="E364" s="159" t="s">
        <v>606</v>
      </c>
      <c r="F364" s="160" t="s">
        <v>607</v>
      </c>
      <c r="G364" s="161" t="s">
        <v>442</v>
      </c>
      <c r="H364" s="162">
        <v>2</v>
      </c>
      <c r="I364" s="163"/>
      <c r="J364" s="164">
        <f t="shared" si="50"/>
        <v>0</v>
      </c>
      <c r="K364" s="165"/>
      <c r="L364" s="33"/>
      <c r="M364" s="166" t="s">
        <v>1</v>
      </c>
      <c r="N364" s="167" t="s">
        <v>42</v>
      </c>
      <c r="O364" s="58"/>
      <c r="P364" s="168">
        <f t="shared" si="51"/>
        <v>0</v>
      </c>
      <c r="Q364" s="168">
        <v>0</v>
      </c>
      <c r="R364" s="168">
        <f t="shared" si="52"/>
        <v>0</v>
      </c>
      <c r="S364" s="168">
        <v>0</v>
      </c>
      <c r="T364" s="169">
        <f t="shared" si="53"/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189</v>
      </c>
      <c r="AT364" s="170" t="s">
        <v>137</v>
      </c>
      <c r="AU364" s="170" t="s">
        <v>81</v>
      </c>
      <c r="AY364" s="17" t="s">
        <v>134</v>
      </c>
      <c r="BE364" s="171">
        <f t="shared" si="54"/>
        <v>0</v>
      </c>
      <c r="BF364" s="171">
        <f t="shared" si="55"/>
        <v>0</v>
      </c>
      <c r="BG364" s="171">
        <f t="shared" si="56"/>
        <v>0</v>
      </c>
      <c r="BH364" s="171">
        <f t="shared" si="57"/>
        <v>0</v>
      </c>
      <c r="BI364" s="171">
        <f t="shared" si="58"/>
        <v>0</v>
      </c>
      <c r="BJ364" s="17" t="s">
        <v>81</v>
      </c>
      <c r="BK364" s="171">
        <f t="shared" si="59"/>
        <v>0</v>
      </c>
      <c r="BL364" s="17" t="s">
        <v>189</v>
      </c>
      <c r="BM364" s="170" t="s">
        <v>608</v>
      </c>
    </row>
    <row r="365" spans="2:63" s="12" customFormat="1" ht="22.9" customHeight="1">
      <c r="B365" s="144"/>
      <c r="D365" s="145" t="s">
        <v>75</v>
      </c>
      <c r="E365" s="155" t="s">
        <v>609</v>
      </c>
      <c r="F365" s="155" t="s">
        <v>610</v>
      </c>
      <c r="I365" s="147"/>
      <c r="J365" s="156">
        <f>BK365</f>
        <v>0</v>
      </c>
      <c r="L365" s="144"/>
      <c r="M365" s="149"/>
      <c r="N365" s="150"/>
      <c r="O365" s="150"/>
      <c r="P365" s="151">
        <f>SUM(P366:P375)</f>
        <v>0</v>
      </c>
      <c r="Q365" s="150"/>
      <c r="R365" s="151">
        <f>SUM(R366:R375)</f>
        <v>0.23641890999999998</v>
      </c>
      <c r="S365" s="150"/>
      <c r="T365" s="152">
        <f>SUM(T366:T375)</f>
        <v>0</v>
      </c>
      <c r="AR365" s="145" t="s">
        <v>81</v>
      </c>
      <c r="AT365" s="153" t="s">
        <v>75</v>
      </c>
      <c r="AU365" s="153" t="s">
        <v>84</v>
      </c>
      <c r="AY365" s="145" t="s">
        <v>134</v>
      </c>
      <c r="BK365" s="154">
        <f>SUM(BK366:BK375)</f>
        <v>0</v>
      </c>
    </row>
    <row r="366" spans="1:65" s="2" customFormat="1" ht="21.75" customHeight="1">
      <c r="A366" s="32"/>
      <c r="B366" s="157"/>
      <c r="C366" s="158">
        <v>129</v>
      </c>
      <c r="D366" s="158" t="s">
        <v>137</v>
      </c>
      <c r="E366" s="159" t="s">
        <v>611</v>
      </c>
      <c r="F366" s="160" t="s">
        <v>612</v>
      </c>
      <c r="G366" s="161" t="s">
        <v>140</v>
      </c>
      <c r="H366" s="162">
        <v>3.863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0.03767</v>
      </c>
      <c r="R366" s="168">
        <f>Q366*H366</f>
        <v>0.14551921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189</v>
      </c>
      <c r="AT366" s="170" t="s">
        <v>137</v>
      </c>
      <c r="AU366" s="170" t="s">
        <v>81</v>
      </c>
      <c r="AY366" s="17" t="s">
        <v>134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81</v>
      </c>
      <c r="BK366" s="171">
        <f>ROUND(I366*H366,2)</f>
        <v>0</v>
      </c>
      <c r="BL366" s="17" t="s">
        <v>189</v>
      </c>
      <c r="BM366" s="170" t="s">
        <v>613</v>
      </c>
    </row>
    <row r="367" spans="2:51" s="13" customFormat="1" ht="12">
      <c r="B367" s="172"/>
      <c r="D367" s="173" t="s">
        <v>143</v>
      </c>
      <c r="E367" s="174" t="s">
        <v>1</v>
      </c>
      <c r="F367" s="175" t="s">
        <v>251</v>
      </c>
      <c r="H367" s="176">
        <v>2.87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74" t="s">
        <v>143</v>
      </c>
      <c r="AU367" s="174" t="s">
        <v>81</v>
      </c>
      <c r="AV367" s="13" t="s">
        <v>81</v>
      </c>
      <c r="AW367" s="13" t="s">
        <v>33</v>
      </c>
      <c r="AX367" s="13" t="s">
        <v>76</v>
      </c>
      <c r="AY367" s="174" t="s">
        <v>134</v>
      </c>
    </row>
    <row r="368" spans="2:51" s="13" customFormat="1" ht="12">
      <c r="B368" s="172"/>
      <c r="D368" s="173" t="s">
        <v>143</v>
      </c>
      <c r="E368" s="174" t="s">
        <v>1</v>
      </c>
      <c r="F368" s="175" t="s">
        <v>177</v>
      </c>
      <c r="H368" s="176">
        <v>0.993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143</v>
      </c>
      <c r="AU368" s="174" t="s">
        <v>81</v>
      </c>
      <c r="AV368" s="13" t="s">
        <v>81</v>
      </c>
      <c r="AW368" s="13" t="s">
        <v>33</v>
      </c>
      <c r="AX368" s="13" t="s">
        <v>76</v>
      </c>
      <c r="AY368" s="174" t="s">
        <v>134</v>
      </c>
    </row>
    <row r="369" spans="2:51" s="14" customFormat="1" ht="12">
      <c r="B369" s="181"/>
      <c r="D369" s="173" t="s">
        <v>143</v>
      </c>
      <c r="E369" s="182" t="s">
        <v>1</v>
      </c>
      <c r="F369" s="183" t="s">
        <v>152</v>
      </c>
      <c r="H369" s="184">
        <v>3.863</v>
      </c>
      <c r="I369" s="185"/>
      <c r="L369" s="181"/>
      <c r="M369" s="186"/>
      <c r="N369" s="187"/>
      <c r="O369" s="187"/>
      <c r="P369" s="187"/>
      <c r="Q369" s="187"/>
      <c r="R369" s="187"/>
      <c r="S369" s="187"/>
      <c r="T369" s="188"/>
      <c r="AT369" s="182" t="s">
        <v>143</v>
      </c>
      <c r="AU369" s="182" t="s">
        <v>81</v>
      </c>
      <c r="AV369" s="14" t="s">
        <v>141</v>
      </c>
      <c r="AW369" s="14" t="s">
        <v>33</v>
      </c>
      <c r="AX369" s="14" t="s">
        <v>84</v>
      </c>
      <c r="AY369" s="182" t="s">
        <v>134</v>
      </c>
    </row>
    <row r="370" spans="1:65" s="2" customFormat="1" ht="16.5" customHeight="1">
      <c r="A370" s="32"/>
      <c r="B370" s="157"/>
      <c r="C370" s="158">
        <v>130</v>
      </c>
      <c r="D370" s="158" t="s">
        <v>137</v>
      </c>
      <c r="E370" s="159" t="s">
        <v>614</v>
      </c>
      <c r="F370" s="160" t="s">
        <v>615</v>
      </c>
      <c r="G370" s="161" t="s">
        <v>140</v>
      </c>
      <c r="H370" s="162">
        <v>3.863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0.0003</v>
      </c>
      <c r="R370" s="168">
        <f>Q370*H370</f>
        <v>0.0011588999999999998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189</v>
      </c>
      <c r="AT370" s="170" t="s">
        <v>137</v>
      </c>
      <c r="AU370" s="170" t="s">
        <v>81</v>
      </c>
      <c r="AY370" s="17" t="s">
        <v>134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81</v>
      </c>
      <c r="BK370" s="171">
        <f>ROUND(I370*H370,2)</f>
        <v>0</v>
      </c>
      <c r="BL370" s="17" t="s">
        <v>189</v>
      </c>
      <c r="BM370" s="170" t="s">
        <v>616</v>
      </c>
    </row>
    <row r="371" spans="1:65" s="2" customFormat="1" ht="16.5" customHeight="1">
      <c r="A371" s="32"/>
      <c r="B371" s="157"/>
      <c r="C371" s="196">
        <v>131</v>
      </c>
      <c r="D371" s="196" t="s">
        <v>182</v>
      </c>
      <c r="E371" s="197" t="s">
        <v>617</v>
      </c>
      <c r="F371" s="198" t="s">
        <v>618</v>
      </c>
      <c r="G371" s="199" t="s">
        <v>140</v>
      </c>
      <c r="H371" s="200">
        <v>4.674</v>
      </c>
      <c r="I371" s="201"/>
      <c r="J371" s="202">
        <f>ROUND(I371*H371,2)</f>
        <v>0</v>
      </c>
      <c r="K371" s="203"/>
      <c r="L371" s="204"/>
      <c r="M371" s="205" t="s">
        <v>1</v>
      </c>
      <c r="N371" s="206" t="s">
        <v>42</v>
      </c>
      <c r="O371" s="58"/>
      <c r="P371" s="168">
        <f>O371*H371</f>
        <v>0</v>
      </c>
      <c r="Q371" s="168">
        <v>0.0192</v>
      </c>
      <c r="R371" s="168">
        <f>Q371*H371</f>
        <v>0.0897408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262</v>
      </c>
      <c r="AT371" s="170" t="s">
        <v>182</v>
      </c>
      <c r="AU371" s="170" t="s">
        <v>81</v>
      </c>
      <c r="AY371" s="17" t="s">
        <v>134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81</v>
      </c>
      <c r="BK371" s="171">
        <f>ROUND(I371*H371,2)</f>
        <v>0</v>
      </c>
      <c r="BL371" s="17" t="s">
        <v>189</v>
      </c>
      <c r="BM371" s="170" t="s">
        <v>619</v>
      </c>
    </row>
    <row r="372" spans="2:51" s="13" customFormat="1" ht="12">
      <c r="B372" s="172"/>
      <c r="D372" s="173" t="s">
        <v>143</v>
      </c>
      <c r="E372" s="174" t="s">
        <v>1</v>
      </c>
      <c r="F372" s="175" t="s">
        <v>620</v>
      </c>
      <c r="H372" s="176">
        <v>4.249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143</v>
      </c>
      <c r="AU372" s="174" t="s">
        <v>81</v>
      </c>
      <c r="AV372" s="13" t="s">
        <v>81</v>
      </c>
      <c r="AW372" s="13" t="s">
        <v>33</v>
      </c>
      <c r="AX372" s="13" t="s">
        <v>84</v>
      </c>
      <c r="AY372" s="174" t="s">
        <v>134</v>
      </c>
    </row>
    <row r="373" spans="2:51" s="13" customFormat="1" ht="12">
      <c r="B373" s="172"/>
      <c r="D373" s="173" t="s">
        <v>143</v>
      </c>
      <c r="F373" s="175" t="s">
        <v>621</v>
      </c>
      <c r="H373" s="176">
        <v>4.674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143</v>
      </c>
      <c r="AU373" s="174" t="s">
        <v>81</v>
      </c>
      <c r="AV373" s="13" t="s">
        <v>81</v>
      </c>
      <c r="AW373" s="13" t="s">
        <v>3</v>
      </c>
      <c r="AX373" s="13" t="s">
        <v>84</v>
      </c>
      <c r="AY373" s="174" t="s">
        <v>134</v>
      </c>
    </row>
    <row r="374" spans="1:65" s="2" customFormat="1" ht="21.75" customHeight="1">
      <c r="A374" s="32"/>
      <c r="B374" s="157"/>
      <c r="C374" s="158">
        <v>132</v>
      </c>
      <c r="D374" s="158" t="s">
        <v>137</v>
      </c>
      <c r="E374" s="159" t="s">
        <v>622</v>
      </c>
      <c r="F374" s="160" t="s">
        <v>623</v>
      </c>
      <c r="G374" s="161" t="s">
        <v>218</v>
      </c>
      <c r="H374" s="162">
        <v>0.236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</v>
      </c>
      <c r="R374" s="168">
        <f>Q374*H374</f>
        <v>0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189</v>
      </c>
      <c r="AT374" s="170" t="s">
        <v>137</v>
      </c>
      <c r="AU374" s="170" t="s">
        <v>81</v>
      </c>
      <c r="AY374" s="17" t="s">
        <v>134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81</v>
      </c>
      <c r="BK374" s="171">
        <f>ROUND(I374*H374,2)</f>
        <v>0</v>
      </c>
      <c r="BL374" s="17" t="s">
        <v>189</v>
      </c>
      <c r="BM374" s="170" t="s">
        <v>624</v>
      </c>
    </row>
    <row r="375" spans="1:65" s="2" customFormat="1" ht="21.75" customHeight="1">
      <c r="A375" s="32"/>
      <c r="B375" s="157"/>
      <c r="C375" s="158">
        <v>133</v>
      </c>
      <c r="D375" s="158" t="s">
        <v>137</v>
      </c>
      <c r="E375" s="159" t="s">
        <v>625</v>
      </c>
      <c r="F375" s="160" t="s">
        <v>626</v>
      </c>
      <c r="G375" s="161" t="s">
        <v>218</v>
      </c>
      <c r="H375" s="162">
        <v>0.236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189</v>
      </c>
      <c r="AT375" s="170" t="s">
        <v>137</v>
      </c>
      <c r="AU375" s="170" t="s">
        <v>81</v>
      </c>
      <c r="AY375" s="17" t="s">
        <v>134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81</v>
      </c>
      <c r="BK375" s="171">
        <f>ROUND(I375*H375,2)</f>
        <v>0</v>
      </c>
      <c r="BL375" s="17" t="s">
        <v>189</v>
      </c>
      <c r="BM375" s="170" t="s">
        <v>627</v>
      </c>
    </row>
    <row r="376" spans="2:63" s="12" customFormat="1" ht="22.9" customHeight="1">
      <c r="B376" s="144"/>
      <c r="D376" s="145" t="s">
        <v>75</v>
      </c>
      <c r="E376" s="155" t="s">
        <v>628</v>
      </c>
      <c r="F376" s="155" t="s">
        <v>629</v>
      </c>
      <c r="I376" s="147"/>
      <c r="J376" s="156">
        <f>BK376</f>
        <v>0</v>
      </c>
      <c r="L376" s="144"/>
      <c r="M376" s="149"/>
      <c r="N376" s="150"/>
      <c r="O376" s="150"/>
      <c r="P376" s="151">
        <f>SUM(P377:P388)</f>
        <v>0</v>
      </c>
      <c r="Q376" s="150"/>
      <c r="R376" s="151">
        <f>SUM(R377:R388)</f>
        <v>0.00144942</v>
      </c>
      <c r="S376" s="150"/>
      <c r="T376" s="152">
        <f>SUM(T377:T388)</f>
        <v>0.017562</v>
      </c>
      <c r="AR376" s="145" t="s">
        <v>81</v>
      </c>
      <c r="AT376" s="153" t="s">
        <v>75</v>
      </c>
      <c r="AU376" s="153" t="s">
        <v>84</v>
      </c>
      <c r="AY376" s="145" t="s">
        <v>134</v>
      </c>
      <c r="BK376" s="154">
        <f>SUM(BK377:BK388)</f>
        <v>0</v>
      </c>
    </row>
    <row r="377" spans="1:65" s="2" customFormat="1" ht="21.75" customHeight="1">
      <c r="A377" s="32"/>
      <c r="B377" s="157"/>
      <c r="C377" s="158">
        <v>134</v>
      </c>
      <c r="D377" s="158" t="s">
        <v>137</v>
      </c>
      <c r="E377" s="159" t="s">
        <v>630</v>
      </c>
      <c r="F377" s="160" t="s">
        <v>631</v>
      </c>
      <c r="G377" s="161" t="s">
        <v>140</v>
      </c>
      <c r="H377" s="162">
        <v>5.854</v>
      </c>
      <c r="I377" s="163"/>
      <c r="J377" s="164">
        <f>ROUND(I377*H377,2)</f>
        <v>0</v>
      </c>
      <c r="K377" s="165"/>
      <c r="L377" s="33"/>
      <c r="M377" s="166" t="s">
        <v>1</v>
      </c>
      <c r="N377" s="167" t="s">
        <v>42</v>
      </c>
      <c r="O377" s="58"/>
      <c r="P377" s="168">
        <f>O377*H377</f>
        <v>0</v>
      </c>
      <c r="Q377" s="168">
        <v>0</v>
      </c>
      <c r="R377" s="168">
        <f>Q377*H377</f>
        <v>0</v>
      </c>
      <c r="S377" s="168">
        <v>0.003</v>
      </c>
      <c r="T377" s="169">
        <f>S377*H377</f>
        <v>0.017562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189</v>
      </c>
      <c r="AT377" s="170" t="s">
        <v>137</v>
      </c>
      <c r="AU377" s="170" t="s">
        <v>81</v>
      </c>
      <c r="AY377" s="17" t="s">
        <v>134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81</v>
      </c>
      <c r="BK377" s="171">
        <f>ROUND(I377*H377,2)</f>
        <v>0</v>
      </c>
      <c r="BL377" s="17" t="s">
        <v>189</v>
      </c>
      <c r="BM377" s="170" t="s">
        <v>632</v>
      </c>
    </row>
    <row r="378" spans="2:51" s="15" customFormat="1" ht="12">
      <c r="B378" s="189"/>
      <c r="D378" s="173" t="s">
        <v>143</v>
      </c>
      <c r="E378" s="190" t="s">
        <v>1</v>
      </c>
      <c r="F378" s="191" t="s">
        <v>633</v>
      </c>
      <c r="H378" s="190" t="s">
        <v>1</v>
      </c>
      <c r="I378" s="192"/>
      <c r="L378" s="189"/>
      <c r="M378" s="193"/>
      <c r="N378" s="194"/>
      <c r="O378" s="194"/>
      <c r="P378" s="194"/>
      <c r="Q378" s="194"/>
      <c r="R378" s="194"/>
      <c r="S378" s="194"/>
      <c r="T378" s="195"/>
      <c r="AT378" s="190" t="s">
        <v>143</v>
      </c>
      <c r="AU378" s="190" t="s">
        <v>81</v>
      </c>
      <c r="AV378" s="15" t="s">
        <v>84</v>
      </c>
      <c r="AW378" s="15" t="s">
        <v>33</v>
      </c>
      <c r="AX378" s="15" t="s">
        <v>76</v>
      </c>
      <c r="AY378" s="190" t="s">
        <v>134</v>
      </c>
    </row>
    <row r="379" spans="2:51" s="13" customFormat="1" ht="12">
      <c r="B379" s="172"/>
      <c r="D379" s="173" t="s">
        <v>143</v>
      </c>
      <c r="E379" s="174" t="s">
        <v>1</v>
      </c>
      <c r="F379" s="175" t="s">
        <v>634</v>
      </c>
      <c r="H379" s="176">
        <v>1.011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143</v>
      </c>
      <c r="AU379" s="174" t="s">
        <v>81</v>
      </c>
      <c r="AV379" s="13" t="s">
        <v>81</v>
      </c>
      <c r="AW379" s="13" t="s">
        <v>33</v>
      </c>
      <c r="AX379" s="13" t="s">
        <v>76</v>
      </c>
      <c r="AY379" s="174" t="s">
        <v>134</v>
      </c>
    </row>
    <row r="380" spans="2:51" s="13" customFormat="1" ht="12">
      <c r="B380" s="172"/>
      <c r="D380" s="173" t="s">
        <v>143</v>
      </c>
      <c r="E380" s="174" t="s">
        <v>1</v>
      </c>
      <c r="F380" s="175" t="s">
        <v>635</v>
      </c>
      <c r="H380" s="176">
        <v>2.848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143</v>
      </c>
      <c r="AU380" s="174" t="s">
        <v>81</v>
      </c>
      <c r="AV380" s="13" t="s">
        <v>81</v>
      </c>
      <c r="AW380" s="13" t="s">
        <v>33</v>
      </c>
      <c r="AX380" s="13" t="s">
        <v>76</v>
      </c>
      <c r="AY380" s="174" t="s">
        <v>134</v>
      </c>
    </row>
    <row r="381" spans="2:51" s="13" customFormat="1" ht="12">
      <c r="B381" s="172"/>
      <c r="D381" s="173" t="s">
        <v>143</v>
      </c>
      <c r="E381" s="174" t="s">
        <v>1</v>
      </c>
      <c r="F381" s="175" t="s">
        <v>636</v>
      </c>
      <c r="H381" s="176">
        <v>1.995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143</v>
      </c>
      <c r="AU381" s="174" t="s">
        <v>81</v>
      </c>
      <c r="AV381" s="13" t="s">
        <v>81</v>
      </c>
      <c r="AW381" s="13" t="s">
        <v>33</v>
      </c>
      <c r="AX381" s="13" t="s">
        <v>76</v>
      </c>
      <c r="AY381" s="174" t="s">
        <v>134</v>
      </c>
    </row>
    <row r="382" spans="2:51" s="14" customFormat="1" ht="12">
      <c r="B382" s="181"/>
      <c r="D382" s="173" t="s">
        <v>143</v>
      </c>
      <c r="E382" s="182" t="s">
        <v>1</v>
      </c>
      <c r="F382" s="183" t="s">
        <v>152</v>
      </c>
      <c r="H382" s="184">
        <v>5.854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2" t="s">
        <v>143</v>
      </c>
      <c r="AU382" s="182" t="s">
        <v>81</v>
      </c>
      <c r="AV382" s="14" t="s">
        <v>141</v>
      </c>
      <c r="AW382" s="14" t="s">
        <v>33</v>
      </c>
      <c r="AX382" s="14" t="s">
        <v>84</v>
      </c>
      <c r="AY382" s="182" t="s">
        <v>134</v>
      </c>
    </row>
    <row r="383" spans="1:65" s="2" customFormat="1" ht="16.5" customHeight="1">
      <c r="A383" s="32"/>
      <c r="B383" s="157"/>
      <c r="C383" s="158">
        <v>135</v>
      </c>
      <c r="D383" s="158" t="s">
        <v>137</v>
      </c>
      <c r="E383" s="159" t="s">
        <v>637</v>
      </c>
      <c r="F383" s="160" t="s">
        <v>638</v>
      </c>
      <c r="G383" s="161" t="s">
        <v>272</v>
      </c>
      <c r="H383" s="162">
        <v>5.44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1E-05</v>
      </c>
      <c r="R383" s="168">
        <f>Q383*H383</f>
        <v>5.440000000000001E-05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189</v>
      </c>
      <c r="AT383" s="170" t="s">
        <v>137</v>
      </c>
      <c r="AU383" s="170" t="s">
        <v>81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81</v>
      </c>
      <c r="BK383" s="171">
        <f>ROUND(I383*H383,2)</f>
        <v>0</v>
      </c>
      <c r="BL383" s="17" t="s">
        <v>189</v>
      </c>
      <c r="BM383" s="170" t="s">
        <v>639</v>
      </c>
    </row>
    <row r="384" spans="2:51" s="13" customFormat="1" ht="12">
      <c r="B384" s="172"/>
      <c r="D384" s="173" t="s">
        <v>143</v>
      </c>
      <c r="E384" s="174" t="s">
        <v>1</v>
      </c>
      <c r="F384" s="175" t="s">
        <v>543</v>
      </c>
      <c r="H384" s="176">
        <v>5.44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143</v>
      </c>
      <c r="AU384" s="174" t="s">
        <v>81</v>
      </c>
      <c r="AV384" s="13" t="s">
        <v>81</v>
      </c>
      <c r="AW384" s="13" t="s">
        <v>33</v>
      </c>
      <c r="AX384" s="13" t="s">
        <v>84</v>
      </c>
      <c r="AY384" s="174" t="s">
        <v>134</v>
      </c>
    </row>
    <row r="385" spans="1:65" s="2" customFormat="1" ht="16.5" customHeight="1">
      <c r="A385" s="32"/>
      <c r="B385" s="157"/>
      <c r="C385" s="196">
        <v>136</v>
      </c>
      <c r="D385" s="196" t="s">
        <v>182</v>
      </c>
      <c r="E385" s="197" t="s">
        <v>640</v>
      </c>
      <c r="F385" s="198" t="s">
        <v>641</v>
      </c>
      <c r="G385" s="199" t="s">
        <v>272</v>
      </c>
      <c r="H385" s="200">
        <v>6.341</v>
      </c>
      <c r="I385" s="201"/>
      <c r="J385" s="202">
        <f>ROUND(I385*H385,2)</f>
        <v>0</v>
      </c>
      <c r="K385" s="203"/>
      <c r="L385" s="204"/>
      <c r="M385" s="205" t="s">
        <v>1</v>
      </c>
      <c r="N385" s="206" t="s">
        <v>42</v>
      </c>
      <c r="O385" s="58"/>
      <c r="P385" s="168">
        <f>O385*H385</f>
        <v>0</v>
      </c>
      <c r="Q385" s="168">
        <v>0.00022</v>
      </c>
      <c r="R385" s="168">
        <f>Q385*H385</f>
        <v>0.00139502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262</v>
      </c>
      <c r="AT385" s="170" t="s">
        <v>182</v>
      </c>
      <c r="AU385" s="170" t="s">
        <v>81</v>
      </c>
      <c r="AY385" s="17" t="s">
        <v>134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81</v>
      </c>
      <c r="BK385" s="171">
        <f>ROUND(I385*H385,2)</f>
        <v>0</v>
      </c>
      <c r="BL385" s="17" t="s">
        <v>189</v>
      </c>
      <c r="BM385" s="170" t="s">
        <v>642</v>
      </c>
    </row>
    <row r="386" spans="2:51" s="13" customFormat="1" ht="12">
      <c r="B386" s="172"/>
      <c r="D386" s="173" t="s">
        <v>143</v>
      </c>
      <c r="F386" s="175" t="s">
        <v>643</v>
      </c>
      <c r="H386" s="176">
        <v>6.341</v>
      </c>
      <c r="I386" s="177"/>
      <c r="L386" s="172"/>
      <c r="M386" s="178"/>
      <c r="N386" s="179"/>
      <c r="O386" s="179"/>
      <c r="P386" s="179"/>
      <c r="Q386" s="179"/>
      <c r="R386" s="179"/>
      <c r="S386" s="179"/>
      <c r="T386" s="180"/>
      <c r="AT386" s="174" t="s">
        <v>143</v>
      </c>
      <c r="AU386" s="174" t="s">
        <v>81</v>
      </c>
      <c r="AV386" s="13" t="s">
        <v>81</v>
      </c>
      <c r="AW386" s="13" t="s">
        <v>3</v>
      </c>
      <c r="AX386" s="13" t="s">
        <v>84</v>
      </c>
      <c r="AY386" s="174" t="s">
        <v>134</v>
      </c>
    </row>
    <row r="387" spans="1:65" s="2" customFormat="1" ht="21.75" customHeight="1">
      <c r="A387" s="32"/>
      <c r="B387" s="157"/>
      <c r="C387" s="158">
        <v>137</v>
      </c>
      <c r="D387" s="158" t="s">
        <v>137</v>
      </c>
      <c r="E387" s="159" t="s">
        <v>644</v>
      </c>
      <c r="F387" s="160" t="s">
        <v>645</v>
      </c>
      <c r="G387" s="161" t="s">
        <v>218</v>
      </c>
      <c r="H387" s="162">
        <v>0.001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</v>
      </c>
      <c r="R387" s="168">
        <f>Q387*H387</f>
        <v>0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189</v>
      </c>
      <c r="AT387" s="170" t="s">
        <v>137</v>
      </c>
      <c r="AU387" s="170" t="s">
        <v>81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81</v>
      </c>
      <c r="BK387" s="171">
        <f>ROUND(I387*H387,2)</f>
        <v>0</v>
      </c>
      <c r="BL387" s="17" t="s">
        <v>189</v>
      </c>
      <c r="BM387" s="170" t="s">
        <v>646</v>
      </c>
    </row>
    <row r="388" spans="1:65" s="2" customFormat="1" ht="21.75" customHeight="1">
      <c r="A388" s="32"/>
      <c r="B388" s="157"/>
      <c r="C388" s="158">
        <v>138</v>
      </c>
      <c r="D388" s="158" t="s">
        <v>137</v>
      </c>
      <c r="E388" s="159" t="s">
        <v>647</v>
      </c>
      <c r="F388" s="160" t="s">
        <v>648</v>
      </c>
      <c r="G388" s="161" t="s">
        <v>218</v>
      </c>
      <c r="H388" s="162">
        <v>0.001</v>
      </c>
      <c r="I388" s="163"/>
      <c r="J388" s="164">
        <f>ROUND(I388*H388,2)</f>
        <v>0</v>
      </c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</v>
      </c>
      <c r="R388" s="168">
        <f>Q388*H388</f>
        <v>0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189</v>
      </c>
      <c r="AT388" s="170" t="s">
        <v>137</v>
      </c>
      <c r="AU388" s="170" t="s">
        <v>81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81</v>
      </c>
      <c r="BK388" s="171">
        <f>ROUND(I388*H388,2)</f>
        <v>0</v>
      </c>
      <c r="BL388" s="17" t="s">
        <v>189</v>
      </c>
      <c r="BM388" s="170" t="s">
        <v>649</v>
      </c>
    </row>
    <row r="389" spans="2:63" s="12" customFormat="1" ht="22.9" customHeight="1">
      <c r="B389" s="144"/>
      <c r="D389" s="145" t="s">
        <v>75</v>
      </c>
      <c r="E389" s="155" t="s">
        <v>650</v>
      </c>
      <c r="F389" s="155" t="s">
        <v>651</v>
      </c>
      <c r="I389" s="147"/>
      <c r="J389" s="156">
        <f>BK389</f>
        <v>0</v>
      </c>
      <c r="L389" s="144"/>
      <c r="M389" s="149"/>
      <c r="N389" s="150"/>
      <c r="O389" s="150"/>
      <c r="P389" s="151">
        <f>SUM(P390:P399)</f>
        <v>0</v>
      </c>
      <c r="Q389" s="150"/>
      <c r="R389" s="151">
        <f>SUM(R390:R399)</f>
        <v>1.4042234999999998</v>
      </c>
      <c r="S389" s="150"/>
      <c r="T389" s="152">
        <f>SUM(T390:T399)</f>
        <v>0</v>
      </c>
      <c r="AR389" s="145" t="s">
        <v>81</v>
      </c>
      <c r="AT389" s="153" t="s">
        <v>75</v>
      </c>
      <c r="AU389" s="153" t="s">
        <v>84</v>
      </c>
      <c r="AY389" s="145" t="s">
        <v>134</v>
      </c>
      <c r="BK389" s="154">
        <f>SUM(BK390:BK399)</f>
        <v>0</v>
      </c>
    </row>
    <row r="390" spans="1:65" s="2" customFormat="1" ht="21.75" customHeight="1">
      <c r="A390" s="32"/>
      <c r="B390" s="157"/>
      <c r="C390" s="158">
        <v>139</v>
      </c>
      <c r="D390" s="158" t="s">
        <v>137</v>
      </c>
      <c r="E390" s="159" t="s">
        <v>652</v>
      </c>
      <c r="F390" s="160" t="s">
        <v>653</v>
      </c>
      <c r="G390" s="161" t="s">
        <v>140</v>
      </c>
      <c r="H390" s="162">
        <v>27.55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0.03362</v>
      </c>
      <c r="R390" s="168">
        <f>Q390*H390</f>
        <v>0.9262309999999999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189</v>
      </c>
      <c r="AT390" s="170" t="s">
        <v>137</v>
      </c>
      <c r="AU390" s="170" t="s">
        <v>81</v>
      </c>
      <c r="AY390" s="17" t="s">
        <v>134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81</v>
      </c>
      <c r="BK390" s="171">
        <f>ROUND(I390*H390,2)</f>
        <v>0</v>
      </c>
      <c r="BL390" s="17" t="s">
        <v>189</v>
      </c>
      <c r="BM390" s="170" t="s">
        <v>654</v>
      </c>
    </row>
    <row r="391" spans="2:51" s="13" customFormat="1" ht="12">
      <c r="B391" s="172"/>
      <c r="D391" s="173" t="s">
        <v>143</v>
      </c>
      <c r="E391" s="174" t="s">
        <v>1</v>
      </c>
      <c r="F391" s="175" t="s">
        <v>748</v>
      </c>
      <c r="H391" s="176">
        <v>17.525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143</v>
      </c>
      <c r="AU391" s="174" t="s">
        <v>81</v>
      </c>
      <c r="AV391" s="13" t="s">
        <v>81</v>
      </c>
      <c r="AW391" s="13" t="s">
        <v>33</v>
      </c>
      <c r="AX391" s="13" t="s">
        <v>76</v>
      </c>
      <c r="AY391" s="174" t="s">
        <v>134</v>
      </c>
    </row>
    <row r="392" spans="2:51" s="13" customFormat="1" ht="12">
      <c r="B392" s="172"/>
      <c r="D392" s="173" t="s">
        <v>143</v>
      </c>
      <c r="E392" s="174" t="s">
        <v>1</v>
      </c>
      <c r="F392" s="175" t="s">
        <v>735</v>
      </c>
      <c r="H392" s="176">
        <v>10.025</v>
      </c>
      <c r="I392" s="177"/>
      <c r="L392" s="172"/>
      <c r="M392" s="178"/>
      <c r="N392" s="179"/>
      <c r="O392" s="179"/>
      <c r="P392" s="179"/>
      <c r="Q392" s="179"/>
      <c r="R392" s="179"/>
      <c r="S392" s="179"/>
      <c r="T392" s="180"/>
      <c r="AT392" s="174" t="s">
        <v>143</v>
      </c>
      <c r="AU392" s="174" t="s">
        <v>81</v>
      </c>
      <c r="AV392" s="13" t="s">
        <v>81</v>
      </c>
      <c r="AW392" s="13" t="s">
        <v>33</v>
      </c>
      <c r="AX392" s="13" t="s">
        <v>76</v>
      </c>
      <c r="AY392" s="174" t="s">
        <v>134</v>
      </c>
    </row>
    <row r="393" spans="2:51" s="14" customFormat="1" ht="12">
      <c r="B393" s="181"/>
      <c r="D393" s="173" t="s">
        <v>143</v>
      </c>
      <c r="E393" s="182" t="s">
        <v>1</v>
      </c>
      <c r="F393" s="183" t="s">
        <v>152</v>
      </c>
      <c r="H393" s="184">
        <v>27.55</v>
      </c>
      <c r="I393" s="185"/>
      <c r="L393" s="181"/>
      <c r="M393" s="186"/>
      <c r="N393" s="187"/>
      <c r="O393" s="187"/>
      <c r="P393" s="187"/>
      <c r="Q393" s="187"/>
      <c r="R393" s="187"/>
      <c r="S393" s="187"/>
      <c r="T393" s="188"/>
      <c r="AT393" s="182" t="s">
        <v>143</v>
      </c>
      <c r="AU393" s="182" t="s">
        <v>81</v>
      </c>
      <c r="AV393" s="14" t="s">
        <v>141</v>
      </c>
      <c r="AW393" s="14" t="s">
        <v>33</v>
      </c>
      <c r="AX393" s="14" t="s">
        <v>84</v>
      </c>
      <c r="AY393" s="182" t="s">
        <v>134</v>
      </c>
    </row>
    <row r="394" spans="1:65" s="2" customFormat="1" ht="21.75" customHeight="1">
      <c r="A394" s="32"/>
      <c r="B394" s="157"/>
      <c r="C394" s="196">
        <v>140</v>
      </c>
      <c r="D394" s="196" t="s">
        <v>182</v>
      </c>
      <c r="E394" s="197" t="s">
        <v>655</v>
      </c>
      <c r="F394" s="198" t="s">
        <v>656</v>
      </c>
      <c r="G394" s="199" t="s">
        <v>140</v>
      </c>
      <c r="H394" s="200">
        <v>30.305</v>
      </c>
      <c r="I394" s="201"/>
      <c r="J394" s="202">
        <f>ROUND(I394*H394,2)</f>
        <v>0</v>
      </c>
      <c r="K394" s="203"/>
      <c r="L394" s="204"/>
      <c r="M394" s="205" t="s">
        <v>1</v>
      </c>
      <c r="N394" s="206" t="s">
        <v>42</v>
      </c>
      <c r="O394" s="58"/>
      <c r="P394" s="168">
        <f>O394*H394</f>
        <v>0</v>
      </c>
      <c r="Q394" s="168">
        <v>0.0155</v>
      </c>
      <c r="R394" s="168">
        <f>Q394*H394</f>
        <v>0.46972749999999996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262</v>
      </c>
      <c r="AT394" s="170" t="s">
        <v>182</v>
      </c>
      <c r="AU394" s="170" t="s">
        <v>81</v>
      </c>
      <c r="AY394" s="17" t="s">
        <v>134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81</v>
      </c>
      <c r="BK394" s="171">
        <f>ROUND(I394*H394,2)</f>
        <v>0</v>
      </c>
      <c r="BL394" s="17" t="s">
        <v>189</v>
      </c>
      <c r="BM394" s="170" t="s">
        <v>657</v>
      </c>
    </row>
    <row r="395" spans="2:51" s="13" customFormat="1" ht="12">
      <c r="B395" s="172"/>
      <c r="D395" s="173" t="s">
        <v>143</v>
      </c>
      <c r="E395" s="174" t="s">
        <v>1</v>
      </c>
      <c r="F395" s="175" t="s">
        <v>749</v>
      </c>
      <c r="H395" s="176">
        <v>30.305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143</v>
      </c>
      <c r="AU395" s="174" t="s">
        <v>81</v>
      </c>
      <c r="AV395" s="13" t="s">
        <v>81</v>
      </c>
      <c r="AW395" s="13" t="s">
        <v>33</v>
      </c>
      <c r="AX395" s="13" t="s">
        <v>84</v>
      </c>
      <c r="AY395" s="174" t="s">
        <v>134</v>
      </c>
    </row>
    <row r="396" spans="1:65" s="2" customFormat="1" ht="16.5" customHeight="1">
      <c r="A396" s="32"/>
      <c r="B396" s="157"/>
      <c r="C396" s="158">
        <v>141</v>
      </c>
      <c r="D396" s="158" t="s">
        <v>137</v>
      </c>
      <c r="E396" s="159" t="s">
        <v>658</v>
      </c>
      <c r="F396" s="160" t="s">
        <v>659</v>
      </c>
      <c r="G396" s="161" t="s">
        <v>140</v>
      </c>
      <c r="H396" s="212">
        <v>27.55</v>
      </c>
      <c r="I396" s="163"/>
      <c r="J396" s="164">
        <f>ROUND(I396*H396,2)</f>
        <v>0</v>
      </c>
      <c r="K396" s="165"/>
      <c r="L396" s="33"/>
      <c r="M396" s="166" t="s">
        <v>1</v>
      </c>
      <c r="N396" s="167" t="s">
        <v>42</v>
      </c>
      <c r="O396" s="58"/>
      <c r="P396" s="168">
        <f>O396*H396</f>
        <v>0</v>
      </c>
      <c r="Q396" s="168">
        <v>0.0003</v>
      </c>
      <c r="R396" s="168">
        <f>Q396*H396</f>
        <v>0.008265</v>
      </c>
      <c r="S396" s="168">
        <v>0</v>
      </c>
      <c r="T396" s="169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0" t="s">
        <v>189</v>
      </c>
      <c r="AT396" s="170" t="s">
        <v>137</v>
      </c>
      <c r="AU396" s="170" t="s">
        <v>81</v>
      </c>
      <c r="AY396" s="17" t="s">
        <v>134</v>
      </c>
      <c r="BE396" s="171">
        <f>IF(N396="základní",J396,0)</f>
        <v>0</v>
      </c>
      <c r="BF396" s="171">
        <f>IF(N396="snížená",J396,0)</f>
        <v>0</v>
      </c>
      <c r="BG396" s="171">
        <f>IF(N396="zákl. přenesená",J396,0)</f>
        <v>0</v>
      </c>
      <c r="BH396" s="171">
        <f>IF(N396="sníž. přenesená",J396,0)</f>
        <v>0</v>
      </c>
      <c r="BI396" s="171">
        <f>IF(N396="nulová",J396,0)</f>
        <v>0</v>
      </c>
      <c r="BJ396" s="17" t="s">
        <v>81</v>
      </c>
      <c r="BK396" s="171">
        <f>ROUND(I396*H396,2)</f>
        <v>0</v>
      </c>
      <c r="BL396" s="17" t="s">
        <v>189</v>
      </c>
      <c r="BM396" s="170" t="s">
        <v>660</v>
      </c>
    </row>
    <row r="397" spans="1:65" s="2" customFormat="1" ht="21.75" customHeight="1">
      <c r="A397" s="32"/>
      <c r="B397" s="157"/>
      <c r="C397" s="158">
        <v>142</v>
      </c>
      <c r="D397" s="158" t="s">
        <v>137</v>
      </c>
      <c r="E397" s="159" t="s">
        <v>661</v>
      </c>
      <c r="F397" s="160" t="s">
        <v>662</v>
      </c>
      <c r="G397" s="161" t="s">
        <v>218</v>
      </c>
      <c r="H397" s="162">
        <v>1.231</v>
      </c>
      <c r="I397" s="163"/>
      <c r="J397" s="164">
        <f>ROUND(I397*H397,2)</f>
        <v>0</v>
      </c>
      <c r="K397" s="165"/>
      <c r="L397" s="33"/>
      <c r="M397" s="166" t="s">
        <v>1</v>
      </c>
      <c r="N397" s="167" t="s">
        <v>42</v>
      </c>
      <c r="O397" s="58"/>
      <c r="P397" s="168">
        <f>O397*H397</f>
        <v>0</v>
      </c>
      <c r="Q397" s="168">
        <v>0</v>
      </c>
      <c r="R397" s="168">
        <f>Q397*H397</f>
        <v>0</v>
      </c>
      <c r="S397" s="168">
        <v>0</v>
      </c>
      <c r="T397" s="169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70" t="s">
        <v>189</v>
      </c>
      <c r="AT397" s="170" t="s">
        <v>137</v>
      </c>
      <c r="AU397" s="170" t="s">
        <v>81</v>
      </c>
      <c r="AY397" s="17" t="s">
        <v>134</v>
      </c>
      <c r="BE397" s="171">
        <f>IF(N397="základní",J397,0)</f>
        <v>0</v>
      </c>
      <c r="BF397" s="171">
        <f>IF(N397="snížená",J397,0)</f>
        <v>0</v>
      </c>
      <c r="BG397" s="171">
        <f>IF(N397="zákl. přenesená",J397,0)</f>
        <v>0</v>
      </c>
      <c r="BH397" s="171">
        <f>IF(N397="sníž. přenesená",J397,0)</f>
        <v>0</v>
      </c>
      <c r="BI397" s="171">
        <f>IF(N397="nulová",J397,0)</f>
        <v>0</v>
      </c>
      <c r="BJ397" s="17" t="s">
        <v>81</v>
      </c>
      <c r="BK397" s="171">
        <f>ROUND(I397*H397,2)</f>
        <v>0</v>
      </c>
      <c r="BL397" s="17" t="s">
        <v>189</v>
      </c>
      <c r="BM397" s="170" t="s">
        <v>663</v>
      </c>
    </row>
    <row r="398" spans="1:65" s="2" customFormat="1" ht="21.75" customHeight="1">
      <c r="A398" s="32"/>
      <c r="B398" s="157"/>
      <c r="C398" s="158">
        <v>143</v>
      </c>
      <c r="D398" s="158" t="s">
        <v>137</v>
      </c>
      <c r="E398" s="159" t="s">
        <v>664</v>
      </c>
      <c r="F398" s="160" t="s">
        <v>665</v>
      </c>
      <c r="G398" s="161" t="s">
        <v>218</v>
      </c>
      <c r="H398" s="162">
        <v>1.231</v>
      </c>
      <c r="I398" s="163"/>
      <c r="J398" s="164">
        <f>ROUND(I398*H398,2)</f>
        <v>0</v>
      </c>
      <c r="K398" s="165"/>
      <c r="L398" s="33"/>
      <c r="M398" s="166" t="s">
        <v>1</v>
      </c>
      <c r="N398" s="167" t="s">
        <v>42</v>
      </c>
      <c r="O398" s="58"/>
      <c r="P398" s="168">
        <f>O398*H398</f>
        <v>0</v>
      </c>
      <c r="Q398" s="168">
        <v>0</v>
      </c>
      <c r="R398" s="168">
        <f>Q398*H398</f>
        <v>0</v>
      </c>
      <c r="S398" s="168">
        <v>0</v>
      </c>
      <c r="T398" s="16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0" t="s">
        <v>189</v>
      </c>
      <c r="AT398" s="170" t="s">
        <v>137</v>
      </c>
      <c r="AU398" s="170" t="s">
        <v>81</v>
      </c>
      <c r="AY398" s="17" t="s">
        <v>134</v>
      </c>
      <c r="BE398" s="171">
        <f>IF(N398="základní",J398,0)</f>
        <v>0</v>
      </c>
      <c r="BF398" s="171">
        <f>IF(N398="snížená",J398,0)</f>
        <v>0</v>
      </c>
      <c r="BG398" s="171">
        <f>IF(N398="zákl. přenesená",J398,0)</f>
        <v>0</v>
      </c>
      <c r="BH398" s="171">
        <f>IF(N398="sníž. přenesená",J398,0)</f>
        <v>0</v>
      </c>
      <c r="BI398" s="171">
        <f>IF(N398="nulová",J398,0)</f>
        <v>0</v>
      </c>
      <c r="BJ398" s="17" t="s">
        <v>81</v>
      </c>
      <c r="BK398" s="171">
        <f>ROUND(I398*H398,2)</f>
        <v>0</v>
      </c>
      <c r="BL398" s="17" t="s">
        <v>189</v>
      </c>
      <c r="BM398" s="170" t="s">
        <v>666</v>
      </c>
    </row>
    <row r="399" spans="1:65" s="2" customFormat="1" ht="16.5" customHeight="1">
      <c r="A399" s="32"/>
      <c r="B399" s="157"/>
      <c r="C399" s="158">
        <v>144</v>
      </c>
      <c r="D399" s="158" t="s">
        <v>137</v>
      </c>
      <c r="E399" s="159" t="s">
        <v>667</v>
      </c>
      <c r="F399" s="160" t="s">
        <v>668</v>
      </c>
      <c r="G399" s="161" t="s">
        <v>442</v>
      </c>
      <c r="H399" s="162">
        <v>1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0</v>
      </c>
      <c r="R399" s="168">
        <f>Q399*H399</f>
        <v>0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189</v>
      </c>
      <c r="AT399" s="170" t="s">
        <v>137</v>
      </c>
      <c r="AU399" s="170" t="s">
        <v>81</v>
      </c>
      <c r="AY399" s="17" t="s">
        <v>134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81</v>
      </c>
      <c r="BK399" s="171">
        <f>ROUND(I399*H399,2)</f>
        <v>0</v>
      </c>
      <c r="BL399" s="17" t="s">
        <v>189</v>
      </c>
      <c r="BM399" s="170" t="s">
        <v>669</v>
      </c>
    </row>
    <row r="400" spans="2:63" s="12" customFormat="1" ht="22.9" customHeight="1">
      <c r="B400" s="144"/>
      <c r="D400" s="145" t="s">
        <v>75</v>
      </c>
      <c r="E400" s="155" t="s">
        <v>670</v>
      </c>
      <c r="F400" s="155" t="s">
        <v>671</v>
      </c>
      <c r="I400" s="147"/>
      <c r="J400" s="156">
        <f>BK400</f>
        <v>0</v>
      </c>
      <c r="L400" s="144"/>
      <c r="M400" s="149"/>
      <c r="N400" s="150"/>
      <c r="O400" s="150"/>
      <c r="P400" s="151">
        <f>SUM(P401:P405)</f>
        <v>0</v>
      </c>
      <c r="Q400" s="150"/>
      <c r="R400" s="151">
        <f>SUM(R401:R405)</f>
        <v>0.001617</v>
      </c>
      <c r="S400" s="150"/>
      <c r="T400" s="152">
        <f>SUM(T401:T405)</f>
        <v>0</v>
      </c>
      <c r="AR400" s="145" t="s">
        <v>81</v>
      </c>
      <c r="AT400" s="153" t="s">
        <v>75</v>
      </c>
      <c r="AU400" s="153" t="s">
        <v>84</v>
      </c>
      <c r="AY400" s="145" t="s">
        <v>134</v>
      </c>
      <c r="BK400" s="154">
        <f>SUM(BK401:BK405)</f>
        <v>0</v>
      </c>
    </row>
    <row r="401" spans="1:65" s="2" customFormat="1" ht="21.75" customHeight="1">
      <c r="A401" s="32"/>
      <c r="B401" s="157"/>
      <c r="C401" s="158">
        <v>145</v>
      </c>
      <c r="D401" s="158" t="s">
        <v>137</v>
      </c>
      <c r="E401" s="159" t="s">
        <v>672</v>
      </c>
      <c r="F401" s="160" t="s">
        <v>673</v>
      </c>
      <c r="G401" s="161" t="s">
        <v>140</v>
      </c>
      <c r="H401" s="162">
        <v>4.9</v>
      </c>
      <c r="I401" s="163"/>
      <c r="J401" s="164">
        <f>ROUND(I401*H401,2)</f>
        <v>0</v>
      </c>
      <c r="K401" s="165"/>
      <c r="L401" s="33"/>
      <c r="M401" s="166" t="s">
        <v>1</v>
      </c>
      <c r="N401" s="167" t="s">
        <v>42</v>
      </c>
      <c r="O401" s="58"/>
      <c r="P401" s="168">
        <f>O401*H401</f>
        <v>0</v>
      </c>
      <c r="Q401" s="168">
        <v>7E-05</v>
      </c>
      <c r="R401" s="168">
        <f>Q401*H401</f>
        <v>0.000343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189</v>
      </c>
      <c r="AT401" s="170" t="s">
        <v>137</v>
      </c>
      <c r="AU401" s="170" t="s">
        <v>81</v>
      </c>
      <c r="AY401" s="17" t="s">
        <v>134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81</v>
      </c>
      <c r="BK401" s="171">
        <f>ROUND(I401*H401,2)</f>
        <v>0</v>
      </c>
      <c r="BL401" s="17" t="s">
        <v>189</v>
      </c>
      <c r="BM401" s="170" t="s">
        <v>674</v>
      </c>
    </row>
    <row r="402" spans="1:65" s="2" customFormat="1" ht="21.75" customHeight="1">
      <c r="A402" s="32"/>
      <c r="B402" s="157"/>
      <c r="C402" s="158">
        <v>146</v>
      </c>
      <c r="D402" s="158" t="s">
        <v>137</v>
      </c>
      <c r="E402" s="159" t="s">
        <v>675</v>
      </c>
      <c r="F402" s="160" t="s">
        <v>676</v>
      </c>
      <c r="G402" s="161" t="s">
        <v>140</v>
      </c>
      <c r="H402" s="162">
        <v>4.9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0.00014</v>
      </c>
      <c r="R402" s="168">
        <f>Q402*H402</f>
        <v>0.000686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189</v>
      </c>
      <c r="AT402" s="170" t="s">
        <v>137</v>
      </c>
      <c r="AU402" s="170" t="s">
        <v>81</v>
      </c>
      <c r="AY402" s="17" t="s">
        <v>134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81</v>
      </c>
      <c r="BK402" s="171">
        <f>ROUND(I402*H402,2)</f>
        <v>0</v>
      </c>
      <c r="BL402" s="17" t="s">
        <v>189</v>
      </c>
      <c r="BM402" s="170" t="s">
        <v>677</v>
      </c>
    </row>
    <row r="403" spans="2:51" s="15" customFormat="1" ht="12">
      <c r="B403" s="189"/>
      <c r="D403" s="173" t="s">
        <v>143</v>
      </c>
      <c r="E403" s="190" t="s">
        <v>1</v>
      </c>
      <c r="F403" s="191" t="s">
        <v>678</v>
      </c>
      <c r="H403" s="190" t="s">
        <v>1</v>
      </c>
      <c r="I403" s="192"/>
      <c r="L403" s="189"/>
      <c r="M403" s="193"/>
      <c r="N403" s="194"/>
      <c r="O403" s="194"/>
      <c r="P403" s="194"/>
      <c r="Q403" s="194"/>
      <c r="R403" s="194"/>
      <c r="S403" s="194"/>
      <c r="T403" s="195"/>
      <c r="AT403" s="190" t="s">
        <v>143</v>
      </c>
      <c r="AU403" s="190" t="s">
        <v>81</v>
      </c>
      <c r="AV403" s="15" t="s">
        <v>84</v>
      </c>
      <c r="AW403" s="15" t="s">
        <v>33</v>
      </c>
      <c r="AX403" s="15" t="s">
        <v>76</v>
      </c>
      <c r="AY403" s="190" t="s">
        <v>134</v>
      </c>
    </row>
    <row r="404" spans="2:51" s="13" customFormat="1" ht="12">
      <c r="B404" s="172"/>
      <c r="D404" s="173" t="s">
        <v>143</v>
      </c>
      <c r="E404" s="174" t="s">
        <v>1</v>
      </c>
      <c r="F404" s="175" t="s">
        <v>679</v>
      </c>
      <c r="H404" s="176">
        <v>4.9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143</v>
      </c>
      <c r="AU404" s="174" t="s">
        <v>81</v>
      </c>
      <c r="AV404" s="13" t="s">
        <v>81</v>
      </c>
      <c r="AW404" s="13" t="s">
        <v>33</v>
      </c>
      <c r="AX404" s="13" t="s">
        <v>84</v>
      </c>
      <c r="AY404" s="174" t="s">
        <v>134</v>
      </c>
    </row>
    <row r="405" spans="1:65" s="2" customFormat="1" ht="21.75" customHeight="1">
      <c r="A405" s="32"/>
      <c r="B405" s="157"/>
      <c r="C405" s="158">
        <v>147</v>
      </c>
      <c r="D405" s="158" t="s">
        <v>137</v>
      </c>
      <c r="E405" s="159" t="s">
        <v>680</v>
      </c>
      <c r="F405" s="160" t="s">
        <v>681</v>
      </c>
      <c r="G405" s="161" t="s">
        <v>140</v>
      </c>
      <c r="H405" s="162">
        <v>4.9</v>
      </c>
      <c r="I405" s="163"/>
      <c r="J405" s="164">
        <f>ROUND(I405*H405,2)</f>
        <v>0</v>
      </c>
      <c r="K405" s="165"/>
      <c r="L405" s="33"/>
      <c r="M405" s="166" t="s">
        <v>1</v>
      </c>
      <c r="N405" s="167" t="s">
        <v>42</v>
      </c>
      <c r="O405" s="58"/>
      <c r="P405" s="168">
        <f>O405*H405</f>
        <v>0</v>
      </c>
      <c r="Q405" s="168">
        <v>0.00012</v>
      </c>
      <c r="R405" s="168">
        <f>Q405*H405</f>
        <v>0.0005880000000000001</v>
      </c>
      <c r="S405" s="168">
        <v>0</v>
      </c>
      <c r="T405" s="169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70" t="s">
        <v>189</v>
      </c>
      <c r="AT405" s="170" t="s">
        <v>137</v>
      </c>
      <c r="AU405" s="170" t="s">
        <v>81</v>
      </c>
      <c r="AY405" s="17" t="s">
        <v>134</v>
      </c>
      <c r="BE405" s="171">
        <f>IF(N405="základní",J405,0)</f>
        <v>0</v>
      </c>
      <c r="BF405" s="171">
        <f>IF(N405="snížená",J405,0)</f>
        <v>0</v>
      </c>
      <c r="BG405" s="171">
        <f>IF(N405="zákl. přenesená",J405,0)</f>
        <v>0</v>
      </c>
      <c r="BH405" s="171">
        <f>IF(N405="sníž. přenesená",J405,0)</f>
        <v>0</v>
      </c>
      <c r="BI405" s="171">
        <f>IF(N405="nulová",J405,0)</f>
        <v>0</v>
      </c>
      <c r="BJ405" s="17" t="s">
        <v>81</v>
      </c>
      <c r="BK405" s="171">
        <f>ROUND(I405*H405,2)</f>
        <v>0</v>
      </c>
      <c r="BL405" s="17" t="s">
        <v>189</v>
      </c>
      <c r="BM405" s="170" t="s">
        <v>682</v>
      </c>
    </row>
    <row r="406" spans="2:63" s="12" customFormat="1" ht="22.9" customHeight="1">
      <c r="B406" s="144"/>
      <c r="D406" s="145" t="s">
        <v>75</v>
      </c>
      <c r="E406" s="155" t="s">
        <v>683</v>
      </c>
      <c r="F406" s="155" t="s">
        <v>684</v>
      </c>
      <c r="I406" s="147"/>
      <c r="J406" s="156">
        <f>BK406</f>
        <v>0</v>
      </c>
      <c r="L406" s="144"/>
      <c r="M406" s="149"/>
      <c r="N406" s="150"/>
      <c r="O406" s="150"/>
      <c r="P406" s="151">
        <f>SUM(P407:P419)</f>
        <v>0</v>
      </c>
      <c r="Q406" s="150"/>
      <c r="R406" s="151">
        <f>SUM(R407:R419)</f>
        <v>0.01965144</v>
      </c>
      <c r="S406" s="150"/>
      <c r="T406" s="152">
        <f>SUM(T407:T419)</f>
        <v>0</v>
      </c>
      <c r="AR406" s="145" t="s">
        <v>81</v>
      </c>
      <c r="AT406" s="153" t="s">
        <v>75</v>
      </c>
      <c r="AU406" s="153" t="s">
        <v>84</v>
      </c>
      <c r="AY406" s="145" t="s">
        <v>134</v>
      </c>
      <c r="BK406" s="154">
        <f>SUM(BK407:BK419)</f>
        <v>0</v>
      </c>
    </row>
    <row r="407" spans="1:65" s="2" customFormat="1" ht="21.75" customHeight="1">
      <c r="A407" s="32"/>
      <c r="B407" s="157"/>
      <c r="C407" s="158">
        <v>148</v>
      </c>
      <c r="D407" s="158" t="s">
        <v>137</v>
      </c>
      <c r="E407" s="159" t="s">
        <v>187</v>
      </c>
      <c r="F407" s="160" t="s">
        <v>188</v>
      </c>
      <c r="G407" s="161" t="s">
        <v>140</v>
      </c>
      <c r="H407" s="162">
        <v>53.112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0</v>
      </c>
      <c r="R407" s="168">
        <f>Q407*H407</f>
        <v>0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189</v>
      </c>
      <c r="AT407" s="170" t="s">
        <v>137</v>
      </c>
      <c r="AU407" s="170" t="s">
        <v>81</v>
      </c>
      <c r="AY407" s="17" t="s">
        <v>134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81</v>
      </c>
      <c r="BK407" s="171">
        <f>ROUND(I407*H407,2)</f>
        <v>0</v>
      </c>
      <c r="BL407" s="17" t="s">
        <v>189</v>
      </c>
      <c r="BM407" s="170" t="s">
        <v>685</v>
      </c>
    </row>
    <row r="408" spans="2:51" s="15" customFormat="1" ht="12">
      <c r="B408" s="189"/>
      <c r="D408" s="173" t="s">
        <v>143</v>
      </c>
      <c r="E408" s="190" t="s">
        <v>1</v>
      </c>
      <c r="F408" s="191" t="s">
        <v>193</v>
      </c>
      <c r="H408" s="190" t="s">
        <v>1</v>
      </c>
      <c r="I408" s="192"/>
      <c r="L408" s="189"/>
      <c r="M408" s="193"/>
      <c r="N408" s="194"/>
      <c r="O408" s="194"/>
      <c r="P408" s="194"/>
      <c r="Q408" s="194"/>
      <c r="R408" s="194"/>
      <c r="S408" s="194"/>
      <c r="T408" s="195"/>
      <c r="AT408" s="190" t="s">
        <v>143</v>
      </c>
      <c r="AU408" s="190" t="s">
        <v>81</v>
      </c>
      <c r="AV408" s="15" t="s">
        <v>84</v>
      </c>
      <c r="AW408" s="15" t="s">
        <v>33</v>
      </c>
      <c r="AX408" s="15" t="s">
        <v>76</v>
      </c>
      <c r="AY408" s="190" t="s">
        <v>134</v>
      </c>
    </row>
    <row r="409" spans="2:51" s="13" customFormat="1" ht="12">
      <c r="B409" s="172"/>
      <c r="D409" s="173" t="s">
        <v>143</v>
      </c>
      <c r="E409" s="174" t="s">
        <v>1</v>
      </c>
      <c r="F409" s="175" t="s">
        <v>177</v>
      </c>
      <c r="H409" s="176">
        <v>0.993</v>
      </c>
      <c r="I409" s="177"/>
      <c r="L409" s="172"/>
      <c r="M409" s="178"/>
      <c r="N409" s="179"/>
      <c r="O409" s="179"/>
      <c r="P409" s="179"/>
      <c r="Q409" s="179"/>
      <c r="R409" s="179"/>
      <c r="S409" s="179"/>
      <c r="T409" s="180"/>
      <c r="AT409" s="174" t="s">
        <v>143</v>
      </c>
      <c r="AU409" s="174" t="s">
        <v>81</v>
      </c>
      <c r="AV409" s="13" t="s">
        <v>81</v>
      </c>
      <c r="AW409" s="13" t="s">
        <v>33</v>
      </c>
      <c r="AX409" s="13" t="s">
        <v>76</v>
      </c>
      <c r="AY409" s="174" t="s">
        <v>134</v>
      </c>
    </row>
    <row r="410" spans="2:51" s="13" customFormat="1" ht="12">
      <c r="B410" s="172"/>
      <c r="D410" s="173" t="s">
        <v>143</v>
      </c>
      <c r="E410" s="174" t="s">
        <v>1</v>
      </c>
      <c r="F410" s="175" t="s">
        <v>746</v>
      </c>
      <c r="H410" s="176">
        <v>3.063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143</v>
      </c>
      <c r="AU410" s="174" t="s">
        <v>81</v>
      </c>
      <c r="AV410" s="13" t="s">
        <v>81</v>
      </c>
      <c r="AW410" s="13" t="s">
        <v>33</v>
      </c>
      <c r="AX410" s="13" t="s">
        <v>76</v>
      </c>
      <c r="AY410" s="174" t="s">
        <v>134</v>
      </c>
    </row>
    <row r="411" spans="2:51" s="15" customFormat="1" ht="12">
      <c r="B411" s="189"/>
      <c r="D411" s="173" t="s">
        <v>143</v>
      </c>
      <c r="E411" s="190" t="s">
        <v>1</v>
      </c>
      <c r="F411" s="191" t="s">
        <v>686</v>
      </c>
      <c r="H411" s="190" t="s">
        <v>1</v>
      </c>
      <c r="I411" s="192"/>
      <c r="L411" s="189"/>
      <c r="M411" s="193"/>
      <c r="N411" s="194"/>
      <c r="O411" s="194"/>
      <c r="P411" s="194"/>
      <c r="Q411" s="194"/>
      <c r="R411" s="194"/>
      <c r="S411" s="194"/>
      <c r="T411" s="195"/>
      <c r="AT411" s="190" t="s">
        <v>143</v>
      </c>
      <c r="AU411" s="190" t="s">
        <v>81</v>
      </c>
      <c r="AV411" s="15" t="s">
        <v>84</v>
      </c>
      <c r="AW411" s="15" t="s">
        <v>33</v>
      </c>
      <c r="AX411" s="15" t="s">
        <v>76</v>
      </c>
      <c r="AY411" s="190" t="s">
        <v>134</v>
      </c>
    </row>
    <row r="412" spans="2:51" s="13" customFormat="1" ht="12">
      <c r="B412" s="172"/>
      <c r="D412" s="173" t="s">
        <v>143</v>
      </c>
      <c r="E412" s="174" t="s">
        <v>1</v>
      </c>
      <c r="F412" s="175" t="s">
        <v>747</v>
      </c>
      <c r="H412" s="176">
        <v>4.206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143</v>
      </c>
      <c r="AU412" s="174" t="s">
        <v>81</v>
      </c>
      <c r="AV412" s="13" t="s">
        <v>81</v>
      </c>
      <c r="AW412" s="13" t="s">
        <v>33</v>
      </c>
      <c r="AX412" s="13" t="s">
        <v>76</v>
      </c>
      <c r="AY412" s="174" t="s">
        <v>134</v>
      </c>
    </row>
    <row r="413" spans="2:51" s="13" customFormat="1" ht="12">
      <c r="B413" s="172"/>
      <c r="D413" s="173" t="s">
        <v>143</v>
      </c>
      <c r="E413" s="174" t="s">
        <v>1</v>
      </c>
      <c r="F413" s="175" t="s">
        <v>687</v>
      </c>
      <c r="H413" s="176">
        <v>2.406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143</v>
      </c>
      <c r="AU413" s="174" t="s">
        <v>81</v>
      </c>
      <c r="AV413" s="13" t="s">
        <v>81</v>
      </c>
      <c r="AW413" s="13" t="s">
        <v>33</v>
      </c>
      <c r="AX413" s="13" t="s">
        <v>76</v>
      </c>
      <c r="AY413" s="174" t="s">
        <v>134</v>
      </c>
    </row>
    <row r="414" spans="2:51" s="13" customFormat="1" ht="12">
      <c r="B414" s="172"/>
      <c r="D414" s="173" t="s">
        <v>143</v>
      </c>
      <c r="E414" s="174" t="s">
        <v>1</v>
      </c>
      <c r="F414" s="175" t="s">
        <v>688</v>
      </c>
      <c r="H414" s="176">
        <v>8.8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143</v>
      </c>
      <c r="AU414" s="174" t="s">
        <v>81</v>
      </c>
      <c r="AV414" s="13" t="s">
        <v>81</v>
      </c>
      <c r="AW414" s="13" t="s">
        <v>33</v>
      </c>
      <c r="AX414" s="13" t="s">
        <v>76</v>
      </c>
      <c r="AY414" s="174" t="s">
        <v>134</v>
      </c>
    </row>
    <row r="415" spans="2:51" s="15" customFormat="1" ht="12">
      <c r="B415" s="189"/>
      <c r="D415" s="173" t="s">
        <v>143</v>
      </c>
      <c r="E415" s="190" t="s">
        <v>1</v>
      </c>
      <c r="F415" s="191" t="s">
        <v>689</v>
      </c>
      <c r="H415" s="190" t="s">
        <v>1</v>
      </c>
      <c r="I415" s="192"/>
      <c r="L415" s="189"/>
      <c r="M415" s="193"/>
      <c r="N415" s="194"/>
      <c r="O415" s="194"/>
      <c r="P415" s="194"/>
      <c r="Q415" s="194"/>
      <c r="R415" s="194"/>
      <c r="S415" s="194"/>
      <c r="T415" s="195"/>
      <c r="AT415" s="190" t="s">
        <v>143</v>
      </c>
      <c r="AU415" s="190" t="s">
        <v>81</v>
      </c>
      <c r="AV415" s="15" t="s">
        <v>84</v>
      </c>
      <c r="AW415" s="15" t="s">
        <v>33</v>
      </c>
      <c r="AX415" s="15" t="s">
        <v>76</v>
      </c>
      <c r="AY415" s="190" t="s">
        <v>134</v>
      </c>
    </row>
    <row r="416" spans="2:51" s="13" customFormat="1" ht="12">
      <c r="B416" s="172"/>
      <c r="D416" s="173" t="s">
        <v>143</v>
      </c>
      <c r="E416" s="174" t="s">
        <v>1</v>
      </c>
      <c r="F416" s="175" t="s">
        <v>690</v>
      </c>
      <c r="H416" s="176">
        <v>33.644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143</v>
      </c>
      <c r="AU416" s="174" t="s">
        <v>81</v>
      </c>
      <c r="AV416" s="13" t="s">
        <v>81</v>
      </c>
      <c r="AW416" s="13" t="s">
        <v>33</v>
      </c>
      <c r="AX416" s="13" t="s">
        <v>76</v>
      </c>
      <c r="AY416" s="174" t="s">
        <v>134</v>
      </c>
    </row>
    <row r="417" spans="2:51" s="14" customFormat="1" ht="12">
      <c r="B417" s="181"/>
      <c r="D417" s="173" t="s">
        <v>143</v>
      </c>
      <c r="E417" s="182" t="s">
        <v>1</v>
      </c>
      <c r="F417" s="183" t="s">
        <v>152</v>
      </c>
      <c r="H417" s="184">
        <v>53.112</v>
      </c>
      <c r="I417" s="185"/>
      <c r="L417" s="181"/>
      <c r="M417" s="186"/>
      <c r="N417" s="187"/>
      <c r="O417" s="187"/>
      <c r="P417" s="187"/>
      <c r="Q417" s="187"/>
      <c r="R417" s="187"/>
      <c r="S417" s="187"/>
      <c r="T417" s="188"/>
      <c r="AT417" s="182" t="s">
        <v>143</v>
      </c>
      <c r="AU417" s="182" t="s">
        <v>81</v>
      </c>
      <c r="AV417" s="14" t="s">
        <v>141</v>
      </c>
      <c r="AW417" s="14" t="s">
        <v>33</v>
      </c>
      <c r="AX417" s="14" t="s">
        <v>84</v>
      </c>
      <c r="AY417" s="182" t="s">
        <v>134</v>
      </c>
    </row>
    <row r="418" spans="1:65" s="2" customFormat="1" ht="21.75" customHeight="1">
      <c r="A418" s="32"/>
      <c r="B418" s="157"/>
      <c r="C418" s="158">
        <v>149</v>
      </c>
      <c r="D418" s="158" t="s">
        <v>137</v>
      </c>
      <c r="E418" s="159" t="s">
        <v>691</v>
      </c>
      <c r="F418" s="160" t="s">
        <v>692</v>
      </c>
      <c r="G418" s="161" t="s">
        <v>140</v>
      </c>
      <c r="H418" s="162">
        <v>53.112</v>
      </c>
      <c r="I418" s="163"/>
      <c r="J418" s="164">
        <f>ROUND(I418*H418,2)</f>
        <v>0</v>
      </c>
      <c r="K418" s="165"/>
      <c r="L418" s="33"/>
      <c r="M418" s="166" t="s">
        <v>1</v>
      </c>
      <c r="N418" s="167" t="s">
        <v>42</v>
      </c>
      <c r="O418" s="58"/>
      <c r="P418" s="168">
        <f>O418*H418</f>
        <v>0</v>
      </c>
      <c r="Q418" s="168">
        <v>0.00021</v>
      </c>
      <c r="R418" s="168">
        <f>Q418*H418</f>
        <v>0.01115352</v>
      </c>
      <c r="S418" s="168">
        <v>0</v>
      </c>
      <c r="T418" s="169">
        <f>S418*H418</f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70" t="s">
        <v>189</v>
      </c>
      <c r="AT418" s="170" t="s">
        <v>137</v>
      </c>
      <c r="AU418" s="170" t="s">
        <v>81</v>
      </c>
      <c r="AY418" s="17" t="s">
        <v>134</v>
      </c>
      <c r="BE418" s="171">
        <f>IF(N418="základní",J418,0)</f>
        <v>0</v>
      </c>
      <c r="BF418" s="171">
        <f>IF(N418="snížená",J418,0)</f>
        <v>0</v>
      </c>
      <c r="BG418" s="171">
        <f>IF(N418="zákl. přenesená",J418,0)</f>
        <v>0</v>
      </c>
      <c r="BH418" s="171">
        <f>IF(N418="sníž. přenesená",J418,0)</f>
        <v>0</v>
      </c>
      <c r="BI418" s="171">
        <f>IF(N418="nulová",J418,0)</f>
        <v>0</v>
      </c>
      <c r="BJ418" s="17" t="s">
        <v>81</v>
      </c>
      <c r="BK418" s="171">
        <f>ROUND(I418*H418,2)</f>
        <v>0</v>
      </c>
      <c r="BL418" s="17" t="s">
        <v>189</v>
      </c>
      <c r="BM418" s="170" t="s">
        <v>693</v>
      </c>
    </row>
    <row r="419" spans="1:65" s="2" customFormat="1" ht="21.75" customHeight="1">
      <c r="A419" s="32"/>
      <c r="B419" s="157"/>
      <c r="C419" s="158">
        <v>150</v>
      </c>
      <c r="D419" s="158" t="s">
        <v>137</v>
      </c>
      <c r="E419" s="159" t="s">
        <v>694</v>
      </c>
      <c r="F419" s="160" t="s">
        <v>695</v>
      </c>
      <c r="G419" s="161" t="s">
        <v>140</v>
      </c>
      <c r="H419" s="162">
        <v>53.112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0.00016</v>
      </c>
      <c r="R419" s="168">
        <f>Q419*H419</f>
        <v>0.00849792</v>
      </c>
      <c r="S419" s="168">
        <v>0</v>
      </c>
      <c r="T419" s="169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189</v>
      </c>
      <c r="AT419" s="170" t="s">
        <v>137</v>
      </c>
      <c r="AU419" s="170" t="s">
        <v>81</v>
      </c>
      <c r="AY419" s="17" t="s">
        <v>134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81</v>
      </c>
      <c r="BK419" s="171">
        <f>ROUND(I419*H419,2)</f>
        <v>0</v>
      </c>
      <c r="BL419" s="17" t="s">
        <v>189</v>
      </c>
      <c r="BM419" s="170" t="s">
        <v>696</v>
      </c>
    </row>
    <row r="420" spans="2:63" s="12" customFormat="1" ht="25.9" customHeight="1">
      <c r="B420" s="144"/>
      <c r="D420" s="145" t="s">
        <v>75</v>
      </c>
      <c r="E420" s="146" t="s">
        <v>697</v>
      </c>
      <c r="F420" s="146" t="s">
        <v>698</v>
      </c>
      <c r="I420" s="147"/>
      <c r="J420" s="148">
        <f>BK420</f>
        <v>0</v>
      </c>
      <c r="L420" s="144"/>
      <c r="M420" s="149"/>
      <c r="N420" s="150"/>
      <c r="O420" s="150"/>
      <c r="P420" s="151">
        <f>SUM(P421:P444)</f>
        <v>0</v>
      </c>
      <c r="Q420" s="150"/>
      <c r="R420" s="151">
        <f>SUM(R421:R444)</f>
        <v>0</v>
      </c>
      <c r="S420" s="150"/>
      <c r="T420" s="152">
        <f>SUM(T421:T444)</f>
        <v>0</v>
      </c>
      <c r="AR420" s="145" t="s">
        <v>141</v>
      </c>
      <c r="AT420" s="153" t="s">
        <v>75</v>
      </c>
      <c r="AU420" s="153" t="s">
        <v>76</v>
      </c>
      <c r="AY420" s="145" t="s">
        <v>134</v>
      </c>
      <c r="BK420" s="154">
        <f>SUM(BK421:BK444)</f>
        <v>0</v>
      </c>
    </row>
    <row r="421" spans="1:65" s="2" customFormat="1" ht="16.5" customHeight="1">
      <c r="A421" s="32"/>
      <c r="B421" s="157"/>
      <c r="C421" s="158">
        <v>151</v>
      </c>
      <c r="D421" s="158" t="s">
        <v>137</v>
      </c>
      <c r="E421" s="159" t="s">
        <v>699</v>
      </c>
      <c r="F421" s="160" t="s">
        <v>700</v>
      </c>
      <c r="G421" s="161" t="s">
        <v>701</v>
      </c>
      <c r="H421" s="162">
        <v>42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702</v>
      </c>
      <c r="AT421" s="170" t="s">
        <v>137</v>
      </c>
      <c r="AU421" s="170" t="s">
        <v>84</v>
      </c>
      <c r="AY421" s="17" t="s">
        <v>134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81</v>
      </c>
      <c r="BK421" s="171">
        <f>ROUND(I421*H421,2)</f>
        <v>0</v>
      </c>
      <c r="BL421" s="17" t="s">
        <v>702</v>
      </c>
      <c r="BM421" s="170" t="s">
        <v>703</v>
      </c>
    </row>
    <row r="422" spans="2:51" s="15" customFormat="1" ht="22.5">
      <c r="B422" s="189"/>
      <c r="D422" s="173" t="s">
        <v>143</v>
      </c>
      <c r="E422" s="190" t="s">
        <v>1</v>
      </c>
      <c r="F422" s="191" t="s">
        <v>704</v>
      </c>
      <c r="H422" s="190" t="s">
        <v>1</v>
      </c>
      <c r="I422" s="192"/>
      <c r="L422" s="189"/>
      <c r="M422" s="193"/>
      <c r="N422" s="194"/>
      <c r="O422" s="194"/>
      <c r="P422" s="194"/>
      <c r="Q422" s="194"/>
      <c r="R422" s="194"/>
      <c r="S422" s="194"/>
      <c r="T422" s="195"/>
      <c r="AT422" s="190" t="s">
        <v>143</v>
      </c>
      <c r="AU422" s="190" t="s">
        <v>84</v>
      </c>
      <c r="AV422" s="15" t="s">
        <v>84</v>
      </c>
      <c r="AW422" s="15" t="s">
        <v>33</v>
      </c>
      <c r="AX422" s="15" t="s">
        <v>76</v>
      </c>
      <c r="AY422" s="190" t="s">
        <v>134</v>
      </c>
    </row>
    <row r="423" spans="2:51" s="15" customFormat="1" ht="12">
      <c r="B423" s="189"/>
      <c r="D423" s="173" t="s">
        <v>143</v>
      </c>
      <c r="E423" s="190" t="s">
        <v>1</v>
      </c>
      <c r="F423" s="191" t="s">
        <v>705</v>
      </c>
      <c r="H423" s="190" t="s">
        <v>1</v>
      </c>
      <c r="I423" s="192"/>
      <c r="L423" s="189"/>
      <c r="M423" s="193"/>
      <c r="N423" s="194"/>
      <c r="O423" s="194"/>
      <c r="P423" s="194"/>
      <c r="Q423" s="194"/>
      <c r="R423" s="194"/>
      <c r="S423" s="194"/>
      <c r="T423" s="195"/>
      <c r="AT423" s="190" t="s">
        <v>143</v>
      </c>
      <c r="AU423" s="190" t="s">
        <v>84</v>
      </c>
      <c r="AV423" s="15" t="s">
        <v>84</v>
      </c>
      <c r="AW423" s="15" t="s">
        <v>33</v>
      </c>
      <c r="AX423" s="15" t="s">
        <v>76</v>
      </c>
      <c r="AY423" s="190" t="s">
        <v>134</v>
      </c>
    </row>
    <row r="424" spans="2:51" s="13" customFormat="1" ht="12">
      <c r="B424" s="172"/>
      <c r="D424" s="173" t="s">
        <v>143</v>
      </c>
      <c r="E424" s="174" t="s">
        <v>1</v>
      </c>
      <c r="F424" s="175">
        <v>8</v>
      </c>
      <c r="H424" s="176">
        <v>8</v>
      </c>
      <c r="I424" s="177"/>
      <c r="L424" s="172"/>
      <c r="M424" s="178"/>
      <c r="N424" s="179"/>
      <c r="O424" s="179"/>
      <c r="P424" s="179"/>
      <c r="Q424" s="179"/>
      <c r="R424" s="179"/>
      <c r="S424" s="179"/>
      <c r="T424" s="180"/>
      <c r="AT424" s="174" t="s">
        <v>143</v>
      </c>
      <c r="AU424" s="174" t="s">
        <v>84</v>
      </c>
      <c r="AV424" s="13" t="s">
        <v>81</v>
      </c>
      <c r="AW424" s="13" t="s">
        <v>33</v>
      </c>
      <c r="AX424" s="13" t="s">
        <v>76</v>
      </c>
      <c r="AY424" s="174" t="s">
        <v>134</v>
      </c>
    </row>
    <row r="425" spans="2:51" s="15" customFormat="1" ht="12">
      <c r="B425" s="189"/>
      <c r="D425" s="173" t="s">
        <v>143</v>
      </c>
      <c r="E425" s="190" t="s">
        <v>1</v>
      </c>
      <c r="F425" s="191" t="s">
        <v>706</v>
      </c>
      <c r="H425" s="190" t="s">
        <v>1</v>
      </c>
      <c r="I425" s="192"/>
      <c r="L425" s="189"/>
      <c r="M425" s="193"/>
      <c r="N425" s="194"/>
      <c r="O425" s="194"/>
      <c r="P425" s="194"/>
      <c r="Q425" s="194"/>
      <c r="R425" s="194"/>
      <c r="S425" s="194"/>
      <c r="T425" s="195"/>
      <c r="AT425" s="190" t="s">
        <v>143</v>
      </c>
      <c r="AU425" s="190" t="s">
        <v>84</v>
      </c>
      <c r="AV425" s="15" t="s">
        <v>84</v>
      </c>
      <c r="AW425" s="15" t="s">
        <v>33</v>
      </c>
      <c r="AX425" s="15" t="s">
        <v>76</v>
      </c>
      <c r="AY425" s="190" t="s">
        <v>134</v>
      </c>
    </row>
    <row r="426" spans="2:51" s="13" customFormat="1" ht="12">
      <c r="B426" s="172"/>
      <c r="D426" s="173" t="s">
        <v>143</v>
      </c>
      <c r="E426" s="174" t="s">
        <v>1</v>
      </c>
      <c r="F426" s="175">
        <v>8</v>
      </c>
      <c r="H426" s="176">
        <v>8</v>
      </c>
      <c r="I426" s="177"/>
      <c r="L426" s="172"/>
      <c r="M426" s="178"/>
      <c r="N426" s="179"/>
      <c r="O426" s="179"/>
      <c r="P426" s="179"/>
      <c r="Q426" s="179"/>
      <c r="R426" s="179"/>
      <c r="S426" s="179"/>
      <c r="T426" s="180"/>
      <c r="AT426" s="174" t="s">
        <v>143</v>
      </c>
      <c r="AU426" s="174" t="s">
        <v>84</v>
      </c>
      <c r="AV426" s="13" t="s">
        <v>81</v>
      </c>
      <c r="AW426" s="13" t="s">
        <v>33</v>
      </c>
      <c r="AX426" s="13" t="s">
        <v>76</v>
      </c>
      <c r="AY426" s="174" t="s">
        <v>134</v>
      </c>
    </row>
    <row r="427" spans="2:51" s="15" customFormat="1" ht="22.5">
      <c r="B427" s="189"/>
      <c r="D427" s="173" t="s">
        <v>143</v>
      </c>
      <c r="E427" s="190" t="s">
        <v>1</v>
      </c>
      <c r="F427" s="191" t="s">
        <v>707</v>
      </c>
      <c r="H427" s="190" t="s">
        <v>1</v>
      </c>
      <c r="I427" s="192"/>
      <c r="L427" s="189"/>
      <c r="M427" s="193"/>
      <c r="N427" s="194"/>
      <c r="O427" s="194"/>
      <c r="P427" s="194"/>
      <c r="Q427" s="194"/>
      <c r="R427" s="194"/>
      <c r="S427" s="194"/>
      <c r="T427" s="195"/>
      <c r="AT427" s="190" t="s">
        <v>143</v>
      </c>
      <c r="AU427" s="190" t="s">
        <v>84</v>
      </c>
      <c r="AV427" s="15" t="s">
        <v>84</v>
      </c>
      <c r="AW427" s="15" t="s">
        <v>33</v>
      </c>
      <c r="AX427" s="15" t="s">
        <v>76</v>
      </c>
      <c r="AY427" s="190" t="s">
        <v>134</v>
      </c>
    </row>
    <row r="428" spans="2:51" s="13" customFormat="1" ht="12">
      <c r="B428" s="172"/>
      <c r="D428" s="173" t="s">
        <v>143</v>
      </c>
      <c r="E428" s="174" t="s">
        <v>1</v>
      </c>
      <c r="F428" s="175" t="s">
        <v>81</v>
      </c>
      <c r="H428" s="176">
        <v>2</v>
      </c>
      <c r="I428" s="177"/>
      <c r="L428" s="172"/>
      <c r="M428" s="178"/>
      <c r="N428" s="179"/>
      <c r="O428" s="179"/>
      <c r="P428" s="179"/>
      <c r="Q428" s="179"/>
      <c r="R428" s="179"/>
      <c r="S428" s="179"/>
      <c r="T428" s="180"/>
      <c r="AT428" s="174" t="s">
        <v>143</v>
      </c>
      <c r="AU428" s="174" t="s">
        <v>84</v>
      </c>
      <c r="AV428" s="13" t="s">
        <v>81</v>
      </c>
      <c r="AW428" s="13" t="s">
        <v>33</v>
      </c>
      <c r="AX428" s="13" t="s">
        <v>76</v>
      </c>
      <c r="AY428" s="174" t="s">
        <v>134</v>
      </c>
    </row>
    <row r="429" spans="2:51" s="15" customFormat="1" ht="12">
      <c r="B429" s="189"/>
      <c r="D429" s="173" t="s">
        <v>143</v>
      </c>
      <c r="E429" s="190" t="s">
        <v>1</v>
      </c>
      <c r="F429" s="191" t="s">
        <v>708</v>
      </c>
      <c r="H429" s="190" t="s">
        <v>1</v>
      </c>
      <c r="I429" s="192"/>
      <c r="L429" s="189"/>
      <c r="M429" s="193"/>
      <c r="N429" s="194"/>
      <c r="O429" s="194"/>
      <c r="P429" s="194"/>
      <c r="Q429" s="194"/>
      <c r="R429" s="194"/>
      <c r="S429" s="194"/>
      <c r="T429" s="195"/>
      <c r="AT429" s="190" t="s">
        <v>143</v>
      </c>
      <c r="AU429" s="190" t="s">
        <v>84</v>
      </c>
      <c r="AV429" s="15" t="s">
        <v>84</v>
      </c>
      <c r="AW429" s="15" t="s">
        <v>33</v>
      </c>
      <c r="AX429" s="15" t="s">
        <v>76</v>
      </c>
      <c r="AY429" s="190" t="s">
        <v>134</v>
      </c>
    </row>
    <row r="430" spans="2:51" s="13" customFormat="1" ht="12">
      <c r="B430" s="172"/>
      <c r="D430" s="173" t="s">
        <v>143</v>
      </c>
      <c r="E430" s="174" t="s">
        <v>1</v>
      </c>
      <c r="F430" s="175" t="s">
        <v>157</v>
      </c>
      <c r="H430" s="176">
        <v>8</v>
      </c>
      <c r="I430" s="177"/>
      <c r="L430" s="172"/>
      <c r="M430" s="178"/>
      <c r="N430" s="179"/>
      <c r="O430" s="179"/>
      <c r="P430" s="179"/>
      <c r="Q430" s="179"/>
      <c r="R430" s="179"/>
      <c r="S430" s="179"/>
      <c r="T430" s="180"/>
      <c r="AT430" s="174" t="s">
        <v>143</v>
      </c>
      <c r="AU430" s="174" t="s">
        <v>84</v>
      </c>
      <c r="AV430" s="13" t="s">
        <v>81</v>
      </c>
      <c r="AW430" s="13" t="s">
        <v>33</v>
      </c>
      <c r="AX430" s="13" t="s">
        <v>76</v>
      </c>
      <c r="AY430" s="174" t="s">
        <v>134</v>
      </c>
    </row>
    <row r="431" spans="2:51" s="15" customFormat="1" ht="12">
      <c r="B431" s="189"/>
      <c r="D431" s="173" t="s">
        <v>143</v>
      </c>
      <c r="E431" s="190" t="s">
        <v>1</v>
      </c>
      <c r="F431" s="191" t="s">
        <v>709</v>
      </c>
      <c r="H431" s="190" t="s">
        <v>1</v>
      </c>
      <c r="I431" s="192"/>
      <c r="L431" s="189"/>
      <c r="M431" s="193"/>
      <c r="N431" s="194"/>
      <c r="O431" s="194"/>
      <c r="P431" s="194"/>
      <c r="Q431" s="194"/>
      <c r="R431" s="194"/>
      <c r="S431" s="194"/>
      <c r="T431" s="195"/>
      <c r="AT431" s="190" t="s">
        <v>143</v>
      </c>
      <c r="AU431" s="190" t="s">
        <v>84</v>
      </c>
      <c r="AV431" s="15" t="s">
        <v>84</v>
      </c>
      <c r="AW431" s="15" t="s">
        <v>33</v>
      </c>
      <c r="AX431" s="15" t="s">
        <v>76</v>
      </c>
      <c r="AY431" s="190" t="s">
        <v>134</v>
      </c>
    </row>
    <row r="432" spans="2:51" s="13" customFormat="1" ht="12">
      <c r="B432" s="172"/>
      <c r="D432" s="173" t="s">
        <v>143</v>
      </c>
      <c r="E432" s="174" t="s">
        <v>1</v>
      </c>
      <c r="F432" s="175" t="s">
        <v>157</v>
      </c>
      <c r="H432" s="176">
        <v>8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143</v>
      </c>
      <c r="AU432" s="174" t="s">
        <v>84</v>
      </c>
      <c r="AV432" s="13" t="s">
        <v>81</v>
      </c>
      <c r="AW432" s="13" t="s">
        <v>33</v>
      </c>
      <c r="AX432" s="13" t="s">
        <v>76</v>
      </c>
      <c r="AY432" s="174" t="s">
        <v>134</v>
      </c>
    </row>
    <row r="433" spans="2:51" s="15" customFormat="1" ht="12">
      <c r="B433" s="189"/>
      <c r="D433" s="173" t="s">
        <v>143</v>
      </c>
      <c r="E433" s="190" t="s">
        <v>1</v>
      </c>
      <c r="F433" s="191" t="s">
        <v>710</v>
      </c>
      <c r="H433" s="190" t="s">
        <v>1</v>
      </c>
      <c r="I433" s="192"/>
      <c r="L433" s="189"/>
      <c r="M433" s="193"/>
      <c r="N433" s="194"/>
      <c r="O433" s="194"/>
      <c r="P433" s="194"/>
      <c r="Q433" s="194"/>
      <c r="R433" s="194"/>
      <c r="S433" s="194"/>
      <c r="T433" s="195"/>
      <c r="AT433" s="190" t="s">
        <v>143</v>
      </c>
      <c r="AU433" s="190" t="s">
        <v>84</v>
      </c>
      <c r="AV433" s="15" t="s">
        <v>84</v>
      </c>
      <c r="AW433" s="15" t="s">
        <v>33</v>
      </c>
      <c r="AX433" s="15" t="s">
        <v>76</v>
      </c>
      <c r="AY433" s="190" t="s">
        <v>134</v>
      </c>
    </row>
    <row r="434" spans="2:51" s="13" customFormat="1" ht="12">
      <c r="B434" s="172"/>
      <c r="D434" s="173" t="s">
        <v>143</v>
      </c>
      <c r="E434" s="174" t="s">
        <v>1</v>
      </c>
      <c r="F434" s="175" t="s">
        <v>157</v>
      </c>
      <c r="H434" s="176">
        <v>8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143</v>
      </c>
      <c r="AU434" s="174" t="s">
        <v>84</v>
      </c>
      <c r="AV434" s="13" t="s">
        <v>81</v>
      </c>
      <c r="AW434" s="13" t="s">
        <v>33</v>
      </c>
      <c r="AX434" s="13" t="s">
        <v>76</v>
      </c>
      <c r="AY434" s="174" t="s">
        <v>134</v>
      </c>
    </row>
    <row r="435" spans="2:51" s="14" customFormat="1" ht="12">
      <c r="B435" s="181"/>
      <c r="D435" s="173" t="s">
        <v>143</v>
      </c>
      <c r="E435" s="182" t="s">
        <v>1</v>
      </c>
      <c r="F435" s="183" t="s">
        <v>152</v>
      </c>
      <c r="H435" s="184">
        <v>42</v>
      </c>
      <c r="I435" s="185"/>
      <c r="L435" s="181"/>
      <c r="M435" s="186"/>
      <c r="N435" s="187"/>
      <c r="O435" s="187"/>
      <c r="P435" s="187"/>
      <c r="Q435" s="187"/>
      <c r="R435" s="187"/>
      <c r="S435" s="187"/>
      <c r="T435" s="188"/>
      <c r="AT435" s="182" t="s">
        <v>143</v>
      </c>
      <c r="AU435" s="182" t="s">
        <v>84</v>
      </c>
      <c r="AV435" s="14" t="s">
        <v>141</v>
      </c>
      <c r="AW435" s="14" t="s">
        <v>33</v>
      </c>
      <c r="AX435" s="14" t="s">
        <v>84</v>
      </c>
      <c r="AY435" s="182" t="s">
        <v>134</v>
      </c>
    </row>
    <row r="436" spans="1:65" s="2" customFormat="1" ht="16.5" customHeight="1">
      <c r="A436" s="32"/>
      <c r="B436" s="157"/>
      <c r="C436" s="158">
        <v>152</v>
      </c>
      <c r="D436" s="158" t="s">
        <v>137</v>
      </c>
      <c r="E436" s="159" t="s">
        <v>711</v>
      </c>
      <c r="F436" s="160" t="s">
        <v>712</v>
      </c>
      <c r="G436" s="161" t="s">
        <v>701</v>
      </c>
      <c r="H436" s="162">
        <v>14</v>
      </c>
      <c r="I436" s="163"/>
      <c r="J436" s="164">
        <f>ROUND(I436*H436,2)</f>
        <v>0</v>
      </c>
      <c r="K436" s="165"/>
      <c r="L436" s="33"/>
      <c r="M436" s="166" t="s">
        <v>1</v>
      </c>
      <c r="N436" s="167" t="s">
        <v>42</v>
      </c>
      <c r="O436" s="58"/>
      <c r="P436" s="168">
        <f>O436*H436</f>
        <v>0</v>
      </c>
      <c r="Q436" s="168">
        <v>0</v>
      </c>
      <c r="R436" s="168">
        <f>Q436*H436</f>
        <v>0</v>
      </c>
      <c r="S436" s="168">
        <v>0</v>
      </c>
      <c r="T436" s="169">
        <f>S436*H436</f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70" t="s">
        <v>702</v>
      </c>
      <c r="AT436" s="170" t="s">
        <v>137</v>
      </c>
      <c r="AU436" s="170" t="s">
        <v>84</v>
      </c>
      <c r="AY436" s="17" t="s">
        <v>134</v>
      </c>
      <c r="BE436" s="171">
        <f>IF(N436="základní",J436,0)</f>
        <v>0</v>
      </c>
      <c r="BF436" s="171">
        <f>IF(N436="snížená",J436,0)</f>
        <v>0</v>
      </c>
      <c r="BG436" s="171">
        <f>IF(N436="zákl. přenesená",J436,0)</f>
        <v>0</v>
      </c>
      <c r="BH436" s="171">
        <f>IF(N436="sníž. přenesená",J436,0)</f>
        <v>0</v>
      </c>
      <c r="BI436" s="171">
        <f>IF(N436="nulová",J436,0)</f>
        <v>0</v>
      </c>
      <c r="BJ436" s="17" t="s">
        <v>81</v>
      </c>
      <c r="BK436" s="171">
        <f>ROUND(I436*H436,2)</f>
        <v>0</v>
      </c>
      <c r="BL436" s="17" t="s">
        <v>702</v>
      </c>
      <c r="BM436" s="170" t="s">
        <v>713</v>
      </c>
    </row>
    <row r="437" spans="2:51" s="15" customFormat="1" ht="22.5">
      <c r="B437" s="189"/>
      <c r="D437" s="173" t="s">
        <v>143</v>
      </c>
      <c r="E437" s="190" t="s">
        <v>1</v>
      </c>
      <c r="F437" s="191" t="s">
        <v>714</v>
      </c>
      <c r="H437" s="190" t="s">
        <v>1</v>
      </c>
      <c r="I437" s="192"/>
      <c r="L437" s="189"/>
      <c r="M437" s="193"/>
      <c r="N437" s="194"/>
      <c r="O437" s="194"/>
      <c r="P437" s="194"/>
      <c r="Q437" s="194"/>
      <c r="R437" s="194"/>
      <c r="S437" s="194"/>
      <c r="T437" s="195"/>
      <c r="AT437" s="190" t="s">
        <v>143</v>
      </c>
      <c r="AU437" s="190" t="s">
        <v>84</v>
      </c>
      <c r="AV437" s="15" t="s">
        <v>84</v>
      </c>
      <c r="AW437" s="15" t="s">
        <v>33</v>
      </c>
      <c r="AX437" s="15" t="s">
        <v>76</v>
      </c>
      <c r="AY437" s="190" t="s">
        <v>134</v>
      </c>
    </row>
    <row r="438" spans="2:51" s="13" customFormat="1" ht="12">
      <c r="B438" s="172"/>
      <c r="D438" s="173" t="s">
        <v>143</v>
      </c>
      <c r="E438" s="174" t="s">
        <v>1</v>
      </c>
      <c r="F438" s="175" t="s">
        <v>157</v>
      </c>
      <c r="H438" s="176">
        <v>8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143</v>
      </c>
      <c r="AU438" s="174" t="s">
        <v>84</v>
      </c>
      <c r="AV438" s="13" t="s">
        <v>81</v>
      </c>
      <c r="AW438" s="13" t="s">
        <v>33</v>
      </c>
      <c r="AX438" s="13" t="s">
        <v>76</v>
      </c>
      <c r="AY438" s="174" t="s">
        <v>134</v>
      </c>
    </row>
    <row r="439" spans="2:51" s="15" customFormat="1" ht="12">
      <c r="B439" s="189"/>
      <c r="D439" s="173" t="s">
        <v>143</v>
      </c>
      <c r="E439" s="190" t="s">
        <v>1</v>
      </c>
      <c r="F439" s="191" t="s">
        <v>715</v>
      </c>
      <c r="H439" s="190" t="s">
        <v>1</v>
      </c>
      <c r="I439" s="192"/>
      <c r="L439" s="189"/>
      <c r="M439" s="193"/>
      <c r="N439" s="194"/>
      <c r="O439" s="194"/>
      <c r="P439" s="194"/>
      <c r="Q439" s="194"/>
      <c r="R439" s="194"/>
      <c r="S439" s="194"/>
      <c r="T439" s="195"/>
      <c r="AT439" s="190" t="s">
        <v>143</v>
      </c>
      <c r="AU439" s="190" t="s">
        <v>84</v>
      </c>
      <c r="AV439" s="15" t="s">
        <v>84</v>
      </c>
      <c r="AW439" s="15" t="s">
        <v>33</v>
      </c>
      <c r="AX439" s="15" t="s">
        <v>76</v>
      </c>
      <c r="AY439" s="190" t="s">
        <v>134</v>
      </c>
    </row>
    <row r="440" spans="2:51" s="13" customFormat="1" ht="12">
      <c r="B440" s="172"/>
      <c r="D440" s="173" t="s">
        <v>143</v>
      </c>
      <c r="E440" s="174" t="s">
        <v>1</v>
      </c>
      <c r="F440" s="175">
        <v>6</v>
      </c>
      <c r="H440" s="176">
        <v>6</v>
      </c>
      <c r="I440" s="177"/>
      <c r="L440" s="172"/>
      <c r="M440" s="178"/>
      <c r="N440" s="179"/>
      <c r="O440" s="179"/>
      <c r="P440" s="179"/>
      <c r="Q440" s="179"/>
      <c r="R440" s="179"/>
      <c r="S440" s="179"/>
      <c r="T440" s="180"/>
      <c r="AT440" s="174" t="s">
        <v>143</v>
      </c>
      <c r="AU440" s="174" t="s">
        <v>84</v>
      </c>
      <c r="AV440" s="13" t="s">
        <v>81</v>
      </c>
      <c r="AW440" s="13" t="s">
        <v>33</v>
      </c>
      <c r="AX440" s="13" t="s">
        <v>76</v>
      </c>
      <c r="AY440" s="174" t="s">
        <v>134</v>
      </c>
    </row>
    <row r="441" spans="2:51" s="14" customFormat="1" ht="12">
      <c r="B441" s="181"/>
      <c r="D441" s="173" t="s">
        <v>143</v>
      </c>
      <c r="E441" s="182" t="s">
        <v>1</v>
      </c>
      <c r="F441" s="183" t="s">
        <v>152</v>
      </c>
      <c r="H441" s="184">
        <v>14</v>
      </c>
      <c r="I441" s="185"/>
      <c r="L441" s="181"/>
      <c r="M441" s="186"/>
      <c r="N441" s="187"/>
      <c r="O441" s="187"/>
      <c r="P441" s="187"/>
      <c r="Q441" s="187"/>
      <c r="R441" s="187"/>
      <c r="S441" s="187"/>
      <c r="T441" s="188"/>
      <c r="AT441" s="182" t="s">
        <v>143</v>
      </c>
      <c r="AU441" s="182" t="s">
        <v>84</v>
      </c>
      <c r="AV441" s="14" t="s">
        <v>141</v>
      </c>
      <c r="AW441" s="14" t="s">
        <v>33</v>
      </c>
      <c r="AX441" s="14" t="s">
        <v>84</v>
      </c>
      <c r="AY441" s="182" t="s">
        <v>134</v>
      </c>
    </row>
    <row r="442" spans="1:65" s="2" customFormat="1" ht="16.5" customHeight="1">
      <c r="A442" s="32"/>
      <c r="B442" s="157"/>
      <c r="C442" s="158">
        <v>153</v>
      </c>
      <c r="D442" s="158" t="s">
        <v>137</v>
      </c>
      <c r="E442" s="159" t="s">
        <v>716</v>
      </c>
      <c r="F442" s="160" t="s">
        <v>717</v>
      </c>
      <c r="G442" s="161" t="s">
        <v>701</v>
      </c>
      <c r="H442" s="162">
        <v>4</v>
      </c>
      <c r="I442" s="163"/>
      <c r="J442" s="164">
        <f>ROUND(I442*H442,2)</f>
        <v>0</v>
      </c>
      <c r="K442" s="165"/>
      <c r="L442" s="33"/>
      <c r="M442" s="166" t="s">
        <v>1</v>
      </c>
      <c r="N442" s="167" t="s">
        <v>42</v>
      </c>
      <c r="O442" s="58"/>
      <c r="P442" s="168">
        <f>O442*H442</f>
        <v>0</v>
      </c>
      <c r="Q442" s="168">
        <v>0</v>
      </c>
      <c r="R442" s="168">
        <f>Q442*H442</f>
        <v>0</v>
      </c>
      <c r="S442" s="168">
        <v>0</v>
      </c>
      <c r="T442" s="169">
        <f>S442*H442</f>
        <v>0</v>
      </c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R442" s="170" t="s">
        <v>702</v>
      </c>
      <c r="AT442" s="170" t="s">
        <v>137</v>
      </c>
      <c r="AU442" s="170" t="s">
        <v>84</v>
      </c>
      <c r="AY442" s="17" t="s">
        <v>134</v>
      </c>
      <c r="BE442" s="171">
        <f>IF(N442="základní",J442,0)</f>
        <v>0</v>
      </c>
      <c r="BF442" s="171">
        <f>IF(N442="snížená",J442,0)</f>
        <v>0</v>
      </c>
      <c r="BG442" s="171">
        <f>IF(N442="zákl. přenesená",J442,0)</f>
        <v>0</v>
      </c>
      <c r="BH442" s="171">
        <f>IF(N442="sníž. přenesená",J442,0)</f>
        <v>0</v>
      </c>
      <c r="BI442" s="171">
        <f>IF(N442="nulová",J442,0)</f>
        <v>0</v>
      </c>
      <c r="BJ442" s="17" t="s">
        <v>81</v>
      </c>
      <c r="BK442" s="171">
        <f>ROUND(I442*H442,2)</f>
        <v>0</v>
      </c>
      <c r="BL442" s="17" t="s">
        <v>702</v>
      </c>
      <c r="BM442" s="170" t="s">
        <v>718</v>
      </c>
    </row>
    <row r="443" spans="2:51" s="15" customFormat="1" ht="12">
      <c r="B443" s="189"/>
      <c r="D443" s="173" t="s">
        <v>143</v>
      </c>
      <c r="E443" s="190" t="s">
        <v>1</v>
      </c>
      <c r="F443" s="191" t="s">
        <v>719</v>
      </c>
      <c r="H443" s="190" t="s">
        <v>1</v>
      </c>
      <c r="I443" s="192"/>
      <c r="L443" s="189"/>
      <c r="M443" s="193"/>
      <c r="N443" s="194"/>
      <c r="O443" s="194"/>
      <c r="P443" s="194"/>
      <c r="Q443" s="194"/>
      <c r="R443" s="194"/>
      <c r="S443" s="194"/>
      <c r="T443" s="195"/>
      <c r="AT443" s="190" t="s">
        <v>143</v>
      </c>
      <c r="AU443" s="190" t="s">
        <v>84</v>
      </c>
      <c r="AV443" s="15" t="s">
        <v>84</v>
      </c>
      <c r="AW443" s="15" t="s">
        <v>33</v>
      </c>
      <c r="AX443" s="15" t="s">
        <v>76</v>
      </c>
      <c r="AY443" s="190" t="s">
        <v>134</v>
      </c>
    </row>
    <row r="444" spans="2:51" s="13" customFormat="1" ht="12">
      <c r="B444" s="172"/>
      <c r="D444" s="173" t="s">
        <v>143</v>
      </c>
      <c r="E444" s="174" t="s">
        <v>1</v>
      </c>
      <c r="F444" s="175" t="s">
        <v>141</v>
      </c>
      <c r="H444" s="176">
        <v>4</v>
      </c>
      <c r="I444" s="177"/>
      <c r="L444" s="172"/>
      <c r="M444" s="178"/>
      <c r="N444" s="179"/>
      <c r="O444" s="179"/>
      <c r="P444" s="179"/>
      <c r="Q444" s="179"/>
      <c r="R444" s="179"/>
      <c r="S444" s="179"/>
      <c r="T444" s="180"/>
      <c r="AT444" s="174" t="s">
        <v>143</v>
      </c>
      <c r="AU444" s="174" t="s">
        <v>84</v>
      </c>
      <c r="AV444" s="13" t="s">
        <v>81</v>
      </c>
      <c r="AW444" s="13" t="s">
        <v>33</v>
      </c>
      <c r="AX444" s="13" t="s">
        <v>84</v>
      </c>
      <c r="AY444" s="174" t="s">
        <v>134</v>
      </c>
    </row>
    <row r="445" spans="2:63" s="12" customFormat="1" ht="25.9" customHeight="1">
      <c r="B445" s="144"/>
      <c r="D445" s="145" t="s">
        <v>75</v>
      </c>
      <c r="E445" s="146" t="s">
        <v>720</v>
      </c>
      <c r="F445" s="146" t="s">
        <v>721</v>
      </c>
      <c r="I445" s="147"/>
      <c r="J445" s="148">
        <f>BK445</f>
        <v>0</v>
      </c>
      <c r="L445" s="144"/>
      <c r="M445" s="149"/>
      <c r="N445" s="150"/>
      <c r="O445" s="150"/>
      <c r="P445" s="151">
        <f>P446+P448</f>
        <v>0</v>
      </c>
      <c r="Q445" s="150"/>
      <c r="R445" s="151">
        <f>R446+R448</f>
        <v>0</v>
      </c>
      <c r="S445" s="150"/>
      <c r="T445" s="152">
        <f>T446+T448</f>
        <v>0</v>
      </c>
      <c r="AR445" s="145" t="s">
        <v>153</v>
      </c>
      <c r="AT445" s="153" t="s">
        <v>75</v>
      </c>
      <c r="AU445" s="153" t="s">
        <v>76</v>
      </c>
      <c r="AY445" s="145" t="s">
        <v>134</v>
      </c>
      <c r="BK445" s="154">
        <f>BK446+BK448</f>
        <v>0</v>
      </c>
    </row>
    <row r="446" spans="2:63" s="12" customFormat="1" ht="22.9" customHeight="1">
      <c r="B446" s="144"/>
      <c r="D446" s="145" t="s">
        <v>75</v>
      </c>
      <c r="E446" s="155" t="s">
        <v>722</v>
      </c>
      <c r="F446" s="155" t="s">
        <v>723</v>
      </c>
      <c r="I446" s="147"/>
      <c r="J446" s="156">
        <f>BK446</f>
        <v>0</v>
      </c>
      <c r="L446" s="144"/>
      <c r="M446" s="149"/>
      <c r="N446" s="150"/>
      <c r="O446" s="150"/>
      <c r="P446" s="151">
        <f>P447</f>
        <v>0</v>
      </c>
      <c r="Q446" s="150"/>
      <c r="R446" s="151">
        <f>R447</f>
        <v>0</v>
      </c>
      <c r="S446" s="150"/>
      <c r="T446" s="152">
        <f>T447</f>
        <v>0</v>
      </c>
      <c r="AR446" s="145" t="s">
        <v>153</v>
      </c>
      <c r="AT446" s="153" t="s">
        <v>75</v>
      </c>
      <c r="AU446" s="153" t="s">
        <v>84</v>
      </c>
      <c r="AY446" s="145" t="s">
        <v>134</v>
      </c>
      <c r="BK446" s="154">
        <f>BK447</f>
        <v>0</v>
      </c>
    </row>
    <row r="447" spans="1:65" s="2" customFormat="1" ht="18" customHeight="1">
      <c r="A447" s="32"/>
      <c r="B447" s="157"/>
      <c r="C447" s="158">
        <v>154</v>
      </c>
      <c r="D447" s="158" t="s">
        <v>137</v>
      </c>
      <c r="E447" s="159" t="s">
        <v>724</v>
      </c>
      <c r="F447" s="160" t="s">
        <v>723</v>
      </c>
      <c r="G447" s="161" t="s">
        <v>338</v>
      </c>
      <c r="H447" s="162">
        <v>1</v>
      </c>
      <c r="I447" s="163"/>
      <c r="J447" s="164">
        <f>ROUND(I447*H447,2)</f>
        <v>0</v>
      </c>
      <c r="K447" s="165"/>
      <c r="L447" s="33"/>
      <c r="M447" s="166" t="s">
        <v>1</v>
      </c>
      <c r="N447" s="167" t="s">
        <v>42</v>
      </c>
      <c r="O447" s="58"/>
      <c r="P447" s="168">
        <f>O447*H447</f>
        <v>0</v>
      </c>
      <c r="Q447" s="168">
        <v>0</v>
      </c>
      <c r="R447" s="168">
        <f>Q447*H447</f>
        <v>0</v>
      </c>
      <c r="S447" s="168">
        <v>0</v>
      </c>
      <c r="T447" s="169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70" t="s">
        <v>725</v>
      </c>
      <c r="AT447" s="170" t="s">
        <v>137</v>
      </c>
      <c r="AU447" s="170" t="s">
        <v>81</v>
      </c>
      <c r="AY447" s="17" t="s">
        <v>134</v>
      </c>
      <c r="BE447" s="171">
        <f>IF(N447="základní",J447,0)</f>
        <v>0</v>
      </c>
      <c r="BF447" s="171">
        <f>IF(N447="snížená",J447,0)</f>
        <v>0</v>
      </c>
      <c r="BG447" s="171">
        <f>IF(N447="zákl. přenesená",J447,0)</f>
        <v>0</v>
      </c>
      <c r="BH447" s="171">
        <f>IF(N447="sníž. přenesená",J447,0)</f>
        <v>0</v>
      </c>
      <c r="BI447" s="171">
        <f>IF(N447="nulová",J447,0)</f>
        <v>0</v>
      </c>
      <c r="BJ447" s="17" t="s">
        <v>81</v>
      </c>
      <c r="BK447" s="171">
        <f>ROUND(I447*H447,2)</f>
        <v>0</v>
      </c>
      <c r="BL447" s="17" t="s">
        <v>725</v>
      </c>
      <c r="BM447" s="170" t="s">
        <v>726</v>
      </c>
    </row>
    <row r="448" spans="2:63" s="12" customFormat="1" ht="22.9" customHeight="1">
      <c r="B448" s="144"/>
      <c r="D448" s="145" t="s">
        <v>75</v>
      </c>
      <c r="E448" s="155" t="s">
        <v>727</v>
      </c>
      <c r="F448" s="155" t="s">
        <v>728</v>
      </c>
      <c r="I448" s="147"/>
      <c r="J448" s="156">
        <f>BK448</f>
        <v>0</v>
      </c>
      <c r="L448" s="144"/>
      <c r="M448" s="149"/>
      <c r="N448" s="150"/>
      <c r="O448" s="150"/>
      <c r="P448" s="151">
        <f>P449</f>
        <v>0</v>
      </c>
      <c r="Q448" s="150"/>
      <c r="R448" s="151">
        <f>R449</f>
        <v>0</v>
      </c>
      <c r="S448" s="150"/>
      <c r="T448" s="152">
        <f>T449</f>
        <v>0</v>
      </c>
      <c r="AR448" s="145" t="s">
        <v>153</v>
      </c>
      <c r="AT448" s="153" t="s">
        <v>75</v>
      </c>
      <c r="AU448" s="153" t="s">
        <v>84</v>
      </c>
      <c r="AY448" s="145" t="s">
        <v>134</v>
      </c>
      <c r="BK448" s="154">
        <f>BK449</f>
        <v>0</v>
      </c>
    </row>
    <row r="449" spans="1:65" s="2" customFormat="1" ht="16.5" customHeight="1">
      <c r="A449" s="32"/>
      <c r="B449" s="157"/>
      <c r="C449" s="158">
        <v>155</v>
      </c>
      <c r="D449" s="158" t="s">
        <v>137</v>
      </c>
      <c r="E449" s="159" t="s">
        <v>729</v>
      </c>
      <c r="F449" s="160" t="s">
        <v>728</v>
      </c>
      <c r="G449" s="161" t="s">
        <v>338</v>
      </c>
      <c r="H449" s="162">
        <v>1</v>
      </c>
      <c r="I449" s="163"/>
      <c r="J449" s="164">
        <f>ROUND(I449*H449,2)</f>
        <v>0</v>
      </c>
      <c r="K449" s="165"/>
      <c r="L449" s="33"/>
      <c r="M449" s="207" t="s">
        <v>1</v>
      </c>
      <c r="N449" s="208" t="s">
        <v>42</v>
      </c>
      <c r="O449" s="209"/>
      <c r="P449" s="210">
        <f>O449*H449</f>
        <v>0</v>
      </c>
      <c r="Q449" s="210">
        <v>0</v>
      </c>
      <c r="R449" s="210">
        <f>Q449*H449</f>
        <v>0</v>
      </c>
      <c r="S449" s="210">
        <v>0</v>
      </c>
      <c r="T449" s="211">
        <f>S449*H449</f>
        <v>0</v>
      </c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R449" s="170" t="s">
        <v>725</v>
      </c>
      <c r="AT449" s="170" t="s">
        <v>137</v>
      </c>
      <c r="AU449" s="170" t="s">
        <v>81</v>
      </c>
      <c r="AY449" s="17" t="s">
        <v>134</v>
      </c>
      <c r="BE449" s="171">
        <f>IF(N449="základní",J449,0)</f>
        <v>0</v>
      </c>
      <c r="BF449" s="171">
        <f>IF(N449="snížená",J449,0)</f>
        <v>0</v>
      </c>
      <c r="BG449" s="171">
        <f>IF(N449="zákl. přenesená",J449,0)</f>
        <v>0</v>
      </c>
      <c r="BH449" s="171">
        <f>IF(N449="sníž. přenesená",J449,0)</f>
        <v>0</v>
      </c>
      <c r="BI449" s="171">
        <f>IF(N449="nulová",J449,0)</f>
        <v>0</v>
      </c>
      <c r="BJ449" s="17" t="s">
        <v>81</v>
      </c>
      <c r="BK449" s="171">
        <f>ROUND(I449*H449,2)</f>
        <v>0</v>
      </c>
      <c r="BL449" s="17" t="s">
        <v>725</v>
      </c>
      <c r="BM449" s="170" t="s">
        <v>730</v>
      </c>
    </row>
    <row r="450" spans="1:31" s="2" customFormat="1" ht="6.95" customHeight="1">
      <c r="A450" s="32"/>
      <c r="B450" s="47"/>
      <c r="C450" s="48"/>
      <c r="D450" s="48"/>
      <c r="E450" s="48"/>
      <c r="F450" s="48"/>
      <c r="G450" s="48"/>
      <c r="H450" s="48"/>
      <c r="I450" s="116"/>
      <c r="J450" s="48"/>
      <c r="K450" s="48"/>
      <c r="L450" s="33"/>
      <c r="M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</row>
  </sheetData>
  <autoFilter ref="C141:K449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Holuša Jiří Ing.</cp:lastModifiedBy>
  <cp:lastPrinted>2023-03-02T05:24:38Z</cp:lastPrinted>
  <dcterms:created xsi:type="dcterms:W3CDTF">2020-06-02T05:22:19Z</dcterms:created>
  <dcterms:modified xsi:type="dcterms:W3CDTF">2023-03-02T05:24:40Z</dcterms:modified>
  <cp:category/>
  <cp:version/>
  <cp:contentType/>
  <cp:contentStatus/>
</cp:coreProperties>
</file>