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620" windowHeight="1356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č.5'!$C$139:$K$426</definedName>
    <definedName name="_xlnm.Print_Area" localSheetId="1">'5 - Bytová jednotka č.5'!$C$4:$J$76,'5 - Bytová jednotka č.5'!$C$82:$J$121,'5 - Bytová jednotka č.5'!$C$127:$K$426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<sst xmlns="http://schemas.openxmlformats.org/spreadsheetml/2006/main" count="3393" uniqueCount="713">
  <si>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</si>
  <si>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</si>
  <si>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</si>
  <si>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</si>
  <si>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</si>
  <si>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</si>
  <si>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</si>
  <si>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</si>
  <si>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</si>
  <si>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</si>
  <si>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</si>
  <si>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</si>
  <si>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</si>
  <si>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</si>
  <si>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</si>
  <si>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</si>
  <si>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</si>
  <si>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</si>
  <si>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</si>
  <si>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</si>
  <si>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</si>
  <si>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</si>
  <si>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</si>
  <si>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</si>
  <si>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</si>
  <si>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</si>
  <si>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</si>
  <si>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</si>
  <si>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</si>
  <si>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</si>
  <si>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</si>
  <si>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</si>
  <si>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</si>
  <si>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</si>
  <si>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</si>
  <si>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</si>
  <si>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</si>
  <si>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</si>
  <si>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</si>
  <si>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</si>
  <si>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</si>
  <si>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</si>
  <si>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</si>
  <si>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</si>
  <si>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</si>
  <si>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</si>
  <si>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</si>
  <si>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</si>
  <si>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</si>
  <si>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</si>
  <si>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</si>
  <si>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</si>
  <si>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</si>
  <si>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</si>
  <si>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</si>
  <si>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</si>
  <si>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</si>
  <si>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</si>
  <si>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</si>
  <si>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</si>
  <si>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</si>
  <si>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</si>
  <si>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</si>
  <si>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</si>
  <si>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</si>
  <si>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</si>
  <si>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</si>
  <si>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</si>
  <si>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</si>
  <si>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</si>
  <si>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</si>
  <si>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</si>
  <si>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</si>
  <si>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</si>
  <si>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</si>
  <si>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</si>
  <si>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</si>
  <si>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</si>
  <si>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</si>
  <si>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</si>
  <si>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</si>
  <si>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</si>
  <si>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</si>
  <si>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</si>
  <si>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</si>
  <si>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</si>
  <si>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</si>
  <si>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</si>
  <si>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5 - Bytová jednotka č.5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</si>
  <si>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</si>
  <si>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</si>
  <si>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</si>
  <si>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</si>
  <si>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</si>
  <si>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</si>
  <si>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</si>
  <si>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</si>
  <si>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</si>
  <si>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</si>
  <si>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</si>
  <si>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</si>
  <si>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</si>
  <si>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</si>
  <si>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</si>
  <si>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</si>
  <si>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</si>
  <si>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</si>
  <si>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</si>
  <si>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</si>
  <si>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</si>
  <si>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</si>
  <si>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</si>
  <si>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</si>
  <si>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</si>
  <si>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</si>
  <si>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</si>
  <si>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</si>
  <si>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</si>
  <si>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</si>
  <si>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</si>
  <si>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</si>
  <si>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</si>
  <si>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</si>
  <si>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</si>
  <si>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</si>
  <si>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</si>
  <si>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</si>
  <si>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</si>
  <si>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</si>
  <si>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</si>
  <si>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</si>
  <si>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</si>
  <si>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</si>
  <si>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</si>
  <si>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</si>
  <si>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</si>
  <si>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</si>
  <si>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</si>
  <si>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</si>
  <si>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</si>
  <si>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</si>
  <si>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</si>
  <si>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</si>
  <si>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324282223</t>
  </si>
  <si>
    <t>3</t>
  </si>
  <si>
    <t>290043294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</si>
  <si>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</si>
  <si>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</si>
  <si>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</si>
  <si>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</si>
  <si>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</si>
  <si>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</si>
  <si>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</si>
  <si>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</si>
  <si>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</si>
  <si>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</si>
  <si>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</si>
  <si>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</si>
  <si>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</si>
  <si>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</si>
  <si>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</si>
  <si>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</si>
  <si>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</si>
  <si>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</si>
  <si>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</si>
  <si>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</si>
  <si>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</si>
  <si>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</si>
  <si>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</si>
  <si>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</si>
  <si>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</si>
  <si>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</si>
  <si>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</si>
  <si>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</si>
  <si>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</si>
  <si>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</si>
  <si>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</si>
  <si>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</si>
  <si>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</si>
  <si>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</si>
  <si>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</si>
  <si>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</si>
  <si>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</si>
  <si>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</si>
  <si>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</si>
  <si>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</si>
  <si>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</si>
  <si>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</si>
  <si>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</si>
  <si>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</si>
  <si>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</si>
  <si>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</si>
  <si>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</si>
  <si>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</si>
  <si>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</si>
  <si>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</si>
  <si>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</si>
  <si>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</si>
  <si>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</si>
  <si>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</si>
  <si>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</si>
  <si>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</si>
  <si>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</si>
  <si>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</si>
  <si>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</si>
  <si>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</si>
  <si>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</si>
  <si>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</si>
  <si>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</si>
  <si>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</si>
  <si>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</si>
  <si>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</si>
  <si>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</si>
  <si>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</si>
  <si>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</si>
  <si>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</si>
  <si>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</si>
  <si>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</si>
  <si>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</si>
  <si>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</si>
  <si>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</si>
  <si>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</si>
  <si>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</si>
  <si>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</si>
  <si>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</si>
  <si>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</si>
  <si>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</si>
  <si>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</si>
  <si>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</si>
  <si>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</si>
  <si>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</si>
  <si>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</si>
  <si>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</si>
  <si>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</si>
  <si>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</si>
  <si>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</si>
  <si>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</si>
  <si>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</si>
  <si>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</si>
  <si>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</si>
  <si>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</si>
  <si>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</si>
  <si>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</si>
  <si>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</si>
  <si>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</si>
  <si>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</si>
  <si>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</si>
  <si>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277180845</t>
  </si>
  <si>
    <t>711192201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</si>
  <si>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</si>
  <si>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</si>
  <si>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</si>
  <si>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</si>
  <si>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</si>
  <si>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</si>
  <si>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</si>
  <si>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</si>
  <si>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</si>
  <si>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</si>
  <si>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</si>
  <si>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</si>
  <si>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</si>
  <si>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</si>
  <si>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</si>
  <si>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</si>
  <si>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</si>
  <si>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</si>
  <si>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</si>
  <si>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</si>
  <si>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</si>
  <si>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</si>
  <si>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</si>
  <si>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</si>
  <si>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</si>
  <si>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</si>
  <si>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</si>
  <si>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</si>
  <si>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</si>
  <si>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</si>
  <si>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</si>
  <si>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</si>
  <si>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</si>
  <si>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</si>
  <si>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</si>
  <si>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</si>
  <si>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</si>
  <si>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</si>
  <si>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</si>
  <si>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</si>
  <si>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</si>
  <si>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</si>
  <si>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</si>
  <si>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</si>
  <si>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</si>
  <si>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</si>
  <si>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</si>
  <si>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</si>
  <si>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</si>
  <si>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</si>
  <si>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</si>
  <si>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</si>
  <si>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</si>
  <si>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</si>
  <si>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</si>
  <si>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</si>
  <si>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</si>
  <si>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</si>
  <si>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</si>
  <si>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</si>
  <si>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</si>
  <si>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</si>
  <si>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</si>
  <si>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</si>
  <si>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</si>
  <si>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</si>
  <si>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</si>
  <si>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</si>
  <si>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</si>
  <si>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</si>
  <si>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</si>
  <si>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</si>
  <si>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</si>
  <si>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</si>
  <si>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</si>
  <si>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</si>
  <si>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</si>
  <si>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</si>
  <si>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</si>
  <si>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</si>
  <si>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</si>
  <si>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</si>
  <si>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</si>
  <si>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</si>
  <si>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</si>
  <si>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</si>
  <si>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</si>
  <si>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</si>
  <si>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</si>
  <si>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</si>
  <si>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</si>
  <si>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</si>
  <si>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</si>
  <si>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</si>
  <si>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</si>
  <si>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</si>
  <si>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</si>
  <si>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</si>
  <si>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</si>
  <si>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</si>
  <si>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</si>
  <si>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</si>
  <si>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</si>
  <si>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</si>
  <si>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</si>
  <si>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</si>
  <si>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</si>
  <si>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</si>
  <si>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</si>
  <si>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</si>
  <si>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</si>
  <si>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</si>
  <si>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</si>
  <si>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</si>
  <si>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</si>
  <si>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</si>
  <si>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</si>
  <si>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</si>
  <si>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</si>
  <si>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80413746</t>
  </si>
  <si>
    <t>55233206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</si>
  <si>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</si>
  <si>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</si>
  <si>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</si>
  <si>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</si>
  <si>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</si>
  <si>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</si>
  <si>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</si>
  <si>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</si>
  <si>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</si>
  <si>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</si>
  <si>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</si>
  <si>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</si>
  <si>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</si>
  <si>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</si>
  <si>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</si>
  <si>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</si>
  <si>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</si>
  <si>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</si>
  <si>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</si>
  <si>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</si>
  <si>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</si>
  <si>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</si>
  <si>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</si>
  <si>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</si>
  <si>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</si>
  <si>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</si>
  <si>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</si>
  <si>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</si>
  <si>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</si>
  <si>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</si>
  <si>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</si>
  <si>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</si>
  <si>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</si>
  <si>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</si>
  <si>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</si>
  <si>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</si>
  <si>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</si>
  <si>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</si>
  <si>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</si>
  <si>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</si>
  <si>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</si>
  <si>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</si>
  <si>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</si>
  <si>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</si>
  <si>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</si>
  <si>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</si>
  <si>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</si>
  <si>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</si>
  <si>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</si>
  <si>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</si>
  <si>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</si>
  <si>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</si>
  <si>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</si>
  <si>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</si>
  <si>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</si>
  <si>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</si>
  <si>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</si>
  <si>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</si>
  <si>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</si>
  <si>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</si>
  <si>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</si>
  <si>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</si>
  <si>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</si>
  <si>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</si>
  <si>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</si>
  <si>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</si>
  <si>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</si>
  <si>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</si>
  <si>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</si>
  <si>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</si>
  <si>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</si>
  <si>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</si>
  <si>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</si>
  <si>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</si>
  <si>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</si>
  <si>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</si>
  <si>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</si>
  <si>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</si>
  <si>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</si>
  <si>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</si>
  <si>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</si>
  <si>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</si>
  <si>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</si>
  <si>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</si>
  <si>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</si>
  <si>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</si>
  <si>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</si>
  <si>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</si>
  <si>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</si>
  <si>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</si>
  <si>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</si>
  <si>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</si>
  <si>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</si>
  <si>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</si>
  <si>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</si>
  <si>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</si>
  <si>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</si>
  <si>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</si>
  <si>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</si>
  <si>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</si>
  <si>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</si>
  <si>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</si>
  <si>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</si>
  <si>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</si>
  <si>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</si>
  <si>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</si>
  <si>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</si>
  <si>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</si>
  <si>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</si>
  <si>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</si>
  <si>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</si>
  <si>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</si>
  <si>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</si>
  <si>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</si>
  <si>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Digestoř vestavná výsuvná pod skříňku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</si>
  <si>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</si>
  <si>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</si>
  <si>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</si>
  <si>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</si>
  <si>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</si>
  <si>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</si>
  <si>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</si>
  <si>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</si>
  <si>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</si>
  <si>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</si>
  <si>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</si>
  <si>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</si>
  <si>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</si>
  <si>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</si>
  <si>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</si>
  <si>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</si>
  <si>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</si>
  <si>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</si>
  <si>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</si>
  <si>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</si>
  <si>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</si>
  <si>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</si>
  <si>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</si>
  <si>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</si>
  <si>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</si>
  <si>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</si>
  <si>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</si>
  <si>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</si>
  <si>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</si>
  <si>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</si>
  <si>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</si>
  <si>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</si>
  <si>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</si>
  <si>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</si>
  <si>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</si>
  <si>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</si>
  <si>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</si>
  <si>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</si>
  <si>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</si>
  <si>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</si>
  <si>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</si>
  <si>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</si>
  <si>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</si>
  <si>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</si>
  <si>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</si>
  <si>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</si>
  <si>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</si>
  <si>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</si>
  <si>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</si>
  <si>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</si>
  <si>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</si>
  <si>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</si>
  <si>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</si>
  <si>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</si>
  <si>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dveře vnitřní foliované plné 1křídlové 80x197 cm</t>
  </si>
  <si>
    <t>158639230</t>
  </si>
  <si>
    <t>54914610</t>
  </si>
  <si>
    <t>1272145980</t>
  </si>
  <si>
    <t>766660722</t>
  </si>
  <si>
    <t>Montáž dveřního kování - zámku</t>
  </si>
  <si>
    <t>-85293795</t>
  </si>
  <si>
    <t>54925015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</si>
  <si>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</si>
  <si>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</si>
  <si>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</si>
  <si>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</si>
  <si>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</si>
  <si>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</si>
  <si>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</si>
  <si>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</si>
  <si>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</si>
  <si>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</si>
  <si>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</si>
  <si>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</si>
  <si>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</si>
  <si>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</si>
  <si>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</si>
  <si>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</si>
  <si>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</si>
  <si>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</si>
  <si>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</si>
  <si>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</si>
  <si>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</si>
  <si>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</si>
  <si>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</si>
  <si>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</si>
  <si>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</si>
  <si>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</si>
  <si>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</si>
  <si>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</si>
  <si>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</si>
  <si>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</si>
  <si>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</si>
  <si>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</si>
  <si>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</si>
  <si>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</si>
  <si>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</si>
  <si>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</si>
  <si>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</si>
  <si>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</si>
  <si>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</si>
  <si>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</si>
  <si>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</si>
  <si>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</si>
  <si>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</si>
  <si>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</si>
  <si>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</si>
  <si>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</si>
  <si>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</si>
  <si>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</si>
  <si>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</si>
  <si>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</si>
  <si>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</si>
  <si>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</si>
  <si>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</si>
  <si>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</si>
  <si>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</si>
  <si>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</si>
  <si>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</si>
  <si>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</si>
  <si>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</si>
  <si>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</si>
  <si>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</si>
  <si>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</si>
  <si>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</si>
  <si>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</si>
  <si>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</si>
  <si>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</si>
  <si>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</si>
  <si>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</si>
  <si>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</si>
  <si>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</si>
  <si>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</si>
  <si>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</si>
  <si>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</si>
  <si>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</si>
  <si>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</si>
  <si>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</si>
  <si>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</si>
  <si>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</si>
  <si>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</si>
  <si>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</si>
  <si>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</si>
  <si>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</si>
  <si>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</si>
  <si>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</si>
  <si>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</si>
  <si>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</si>
  <si>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</si>
  <si>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</si>
  <si>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</si>
  <si>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</si>
  <si>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</si>
  <si>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</si>
  <si>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</si>
  <si>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</si>
  <si>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</si>
  <si>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</si>
  <si>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</si>
  <si>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</si>
  <si>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</si>
  <si>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</si>
  <si>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</si>
  <si>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</si>
  <si>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</si>
  <si>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</si>
  <si>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</si>
  <si>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</si>
  <si>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</si>
  <si>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</si>
  <si>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</si>
  <si>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</si>
  <si>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</si>
  <si>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</si>
  <si>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</si>
  <si>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</si>
  <si>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</si>
  <si>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</si>
  <si>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</si>
  <si>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</si>
  <si>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</si>
  <si>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</si>
  <si>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</si>
  <si>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</si>
  <si>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</si>
  <si>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</si>
  <si>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</si>
  <si>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</si>
  <si>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</si>
  <si>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</si>
  <si>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</si>
  <si>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</si>
  <si>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</si>
  <si>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</si>
  <si>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</si>
  <si>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</si>
  <si>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</si>
  <si>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</si>
  <si>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</si>
  <si>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</si>
  <si>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</si>
  <si>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</si>
  <si>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HZS4212</t>
  </si>
  <si>
    <t>Hodinová zúčtovací sazba revizní technik specialista</t>
  </si>
  <si>
    <t>335862244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</si>
  <si>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</si>
  <si>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</si>
  <si>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</si>
  <si>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</si>
  <si>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</si>
  <si>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</si>
  <si>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</si>
  <si>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</si>
  <si>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</si>
  <si>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</si>
  <si>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</si>
  <si>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</si>
  <si>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Podhled sádrokartonový na závěsnou ocel konst desky standard imored tl. 12,5 mm, bez izolace, zalený proti vlhkosti</t>
  </si>
  <si>
    <t>342264051RT3</t>
  </si>
  <si>
    <t>713111221RK2</t>
  </si>
  <si>
    <t>Montáž pározábrany, závěsného podhledu s přelepením spojů vč. dodávky parozábrany</t>
  </si>
  <si>
    <t>zárubeň ocelová pro sádrokarton 100 700 L/P 80/197 cm</t>
  </si>
  <si>
    <t>Provedení izolace  hydroizolační stěrkou vodorovné na betonu, 2 vrstvy</t>
  </si>
  <si>
    <t>Provedení izolace hydroizolační stěrkou svislé na betonu, 2 vrstvy</t>
  </si>
  <si>
    <t>žlab sprchového koutu se zápachovou uzávěrkou š koutu 800 mm</t>
  </si>
  <si>
    <t>rošt žlabu sprchového koutu š koutu 800 mm</t>
  </si>
  <si>
    <t xml:space="preserve">kování vrchní dveřní klika včetně rozet a montážního materiál nerez PK koupelna použít WC zámek </t>
  </si>
  <si>
    <t>zámek stavební zadlabací WC zámek do koupelny do pokoje dozický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</si>
</sst>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V. Košaře 122/1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27. 8. 2019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'5 - Bytová jednotka č.5'!J30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7"/>
  <sheetViews>
    <sheetView showGridLines="0" tabSelected="1" workbookViewId="0" topLeftCell="A220">
      <selection activeCell="C198" sqref="C198:J19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710937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V. Košaře 122/1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ROUND((SUM(BE140:BE426)),2)</f>
        <v>0</v>
      </c>
      <c r="G33" s="32"/>
      <c r="H33" s="32"/>
      <c r="I33" s="103">
        <v>0.21</v>
      </c>
      <c r="J33" s="102">
        <f>ROUND(((SUM(BE140:BE426))*I33),2)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ROUND((SUM(BF140:BF426)),2)</f>
        <v>0</v>
      </c>
      <c r="G34" s="32"/>
      <c r="H34" s="32"/>
      <c r="I34" s="103">
        <v>0.15</v>
      </c>
      <c r="J34" s="102">
        <f>ROUND(((SUM(BF140:BF426))*I34),2)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122/1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5 - Bytová jednotka č.5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J188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J196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J200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J201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J224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J235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J247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J267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J271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J291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J299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J318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J338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J358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J369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J375</f>
        <v>0</v>
      </c>
      <c r="L116" s="127"/>
    </row>
    <row r="117" spans="2:12" s="9" customFormat="1" ht="24.95" customHeight="1">
      <c r="B117" s="122"/>
      <c r="D117" s="123" t="s">
        <v>114</v>
      </c>
      <c r="E117" s="124"/>
      <c r="F117" s="124"/>
      <c r="G117" s="124"/>
      <c r="H117" s="124"/>
      <c r="I117" s="125"/>
      <c r="J117" s="126">
        <f>J394</f>
        <v>0</v>
      </c>
      <c r="L117" s="122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J422</f>
        <v>0</v>
      </c>
      <c r="L118" s="122"/>
    </row>
    <row r="119" spans="2:12" s="10" customFormat="1" ht="19.9" customHeight="1">
      <c r="B119" s="127"/>
      <c r="D119" s="128" t="s">
        <v>116</v>
      </c>
      <c r="E119" s="129"/>
      <c r="F119" s="129"/>
      <c r="G119" s="129"/>
      <c r="H119" s="129"/>
      <c r="I119" s="130"/>
      <c r="J119" s="131">
        <f>J423</f>
        <v>0</v>
      </c>
      <c r="L119" s="127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J425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118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122/1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4" t="str">
        <f>E9</f>
        <v>5 - Bytová jednotka č.5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119</v>
      </c>
      <c r="D139" s="135" t="s">
        <v>61</v>
      </c>
      <c r="E139" s="135" t="s">
        <v>57</v>
      </c>
      <c r="F139" s="135" t="s">
        <v>58</v>
      </c>
      <c r="G139" s="135" t="s">
        <v>120</v>
      </c>
      <c r="H139" s="135" t="s">
        <v>121</v>
      </c>
      <c r="I139" s="136" t="s">
        <v>122</v>
      </c>
      <c r="J139" s="137" t="s">
        <v>91</v>
      </c>
      <c r="K139" s="138" t="s">
        <v>123</v>
      </c>
      <c r="L139" s="139"/>
      <c r="M139" s="62" t="s">
        <v>1</v>
      </c>
      <c r="N139" s="63" t="s">
        <v>40</v>
      </c>
      <c r="O139" s="63" t="s">
        <v>124</v>
      </c>
      <c r="P139" s="63" t="s">
        <v>125</v>
      </c>
      <c r="Q139" s="63" t="s">
        <v>126</v>
      </c>
      <c r="R139" s="63" t="s">
        <v>127</v>
      </c>
      <c r="S139" s="63" t="s">
        <v>128</v>
      </c>
      <c r="T139" s="64" t="s">
        <v>129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130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P141+P200+P394+P422</f>
        <v>0</v>
      </c>
      <c r="Q140" s="66"/>
      <c r="R140" s="141">
        <f>R141+R200+R394+R422</f>
        <v>2.75096715</v>
      </c>
      <c r="S140" s="66"/>
      <c r="T140" s="142">
        <f>T141+T200+T394+T422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93</v>
      </c>
      <c r="BK140" s="143">
        <f>BK141+BK200+BK394+BK422</f>
        <v>0</v>
      </c>
    </row>
    <row r="141" spans="2:63" s="12" customFormat="1" ht="25.9" customHeight="1">
      <c r="B141" s="144"/>
      <c r="D141" s="145" t="s">
        <v>75</v>
      </c>
      <c r="E141" s="146" t="s">
        <v>131</v>
      </c>
      <c r="F141" s="146" t="s">
        <v>132</v>
      </c>
      <c r="I141" s="147"/>
      <c r="J141" s="148">
        <f>BK141</f>
        <v>0</v>
      </c>
      <c r="L141" s="144"/>
      <c r="M141" s="149"/>
      <c r="N141" s="150"/>
      <c r="O141" s="150"/>
      <c r="P141" s="151">
        <f>P142+P167+P188+P196</f>
        <v>0</v>
      </c>
      <c r="Q141" s="150"/>
      <c r="R141" s="151">
        <f>R142+R167+R188+R196</f>
        <v>0.8274155200000001</v>
      </c>
      <c r="S141" s="150"/>
      <c r="T141" s="152">
        <f>T142+T167+T188+T196</f>
        <v>2.6484562</v>
      </c>
      <c r="AR141" s="145" t="s">
        <v>84</v>
      </c>
      <c r="AT141" s="153" t="s">
        <v>75</v>
      </c>
      <c r="AU141" s="153" t="s">
        <v>76</v>
      </c>
      <c r="AY141" s="145" t="s">
        <v>133</v>
      </c>
      <c r="BK141" s="154">
        <f>BK142+BK167+BK188+BK196</f>
        <v>0</v>
      </c>
    </row>
    <row r="142" spans="2:63" s="12" customFormat="1" ht="22.9" customHeight="1">
      <c r="B142" s="144"/>
      <c r="D142" s="145" t="s">
        <v>75</v>
      </c>
      <c r="E142" s="155" t="s">
        <v>134</v>
      </c>
      <c r="F142" s="155" t="s">
        <v>135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SUM(P143:P166)</f>
        <v>0</v>
      </c>
      <c r="Q142" s="150"/>
      <c r="R142" s="151">
        <f>SUM(R143:R166)</f>
        <v>0.82476912</v>
      </c>
      <c r="S142" s="150"/>
      <c r="T142" s="152">
        <f>SUM(T143:T166)</f>
        <v>0</v>
      </c>
      <c r="AR142" s="145" t="s">
        <v>84</v>
      </c>
      <c r="AT142" s="153" t="s">
        <v>75</v>
      </c>
      <c r="AU142" s="153" t="s">
        <v>84</v>
      </c>
      <c r="AY142" s="145" t="s">
        <v>133</v>
      </c>
      <c r="BK142" s="154">
        <f>SUM(BK143:BK166)</f>
        <v>0</v>
      </c>
    </row>
    <row r="143" spans="2:51" s="13" customFormat="1" ht="12">
      <c r="B143" s="172"/>
      <c r="D143" s="173"/>
      <c r="E143" s="174"/>
      <c r="F143" s="175"/>
      <c r="H143" s="176"/>
      <c r="I143" s="177"/>
      <c r="L143" s="172"/>
      <c r="M143" s="178"/>
      <c r="N143" s="179"/>
      <c r="O143" s="179"/>
      <c r="P143" s="179"/>
      <c r="Q143" s="179"/>
      <c r="R143" s="179"/>
      <c r="S143" s="179"/>
      <c r="T143" s="180"/>
      <c r="AT143" s="174" t="s">
        <v>140</v>
      </c>
      <c r="AU143" s="174" t="s">
        <v>139</v>
      </c>
      <c r="AV143" s="13" t="s">
        <v>139</v>
      </c>
      <c r="AW143" s="13" t="s">
        <v>33</v>
      </c>
      <c r="AX143" s="13" t="s">
        <v>76</v>
      </c>
      <c r="AY143" s="174" t="s">
        <v>133</v>
      </c>
    </row>
    <row r="144" spans="2:51" s="14" customFormat="1" ht="12">
      <c r="B144" s="181"/>
      <c r="D144" s="173"/>
      <c r="E144" s="182"/>
      <c r="F144" s="183"/>
      <c r="H144" s="184"/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140</v>
      </c>
      <c r="AU144" s="182" t="s">
        <v>139</v>
      </c>
      <c r="AV144" s="14" t="s">
        <v>138</v>
      </c>
      <c r="AW144" s="14" t="s">
        <v>33</v>
      </c>
      <c r="AX144" s="14" t="s">
        <v>84</v>
      </c>
      <c r="AY144" s="182" t="s">
        <v>133</v>
      </c>
    </row>
    <row r="145" spans="1:65" s="2" customFormat="1" ht="21.75" customHeight="1">
      <c r="A145" s="32"/>
      <c r="B145" s="157"/>
      <c r="C145" s="158">
        <v>1</v>
      </c>
      <c r="D145" s="158" t="s">
        <v>136</v>
      </c>
      <c r="E145" s="159" t="s">
        <v>703</v>
      </c>
      <c r="F145" s="160" t="s">
        <v>702</v>
      </c>
      <c r="G145" s="161" t="s">
        <v>137</v>
      </c>
      <c r="H145" s="162">
        <v>3.25</v>
      </c>
      <c r="I145" s="163"/>
      <c r="J145" s="164">
        <f aca="true" t="shared" si="0" ref="J145:J149"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 aca="true" t="shared" si="1" ref="P145:P149">O145*H145</f>
        <v>0</v>
      </c>
      <c r="Q145" s="168">
        <v>0.00438</v>
      </c>
      <c r="R145" s="168">
        <f aca="true" t="shared" si="2" ref="R145:R149">Q145*H145</f>
        <v>0.014235000000000001</v>
      </c>
      <c r="S145" s="168">
        <v>0</v>
      </c>
      <c r="T145" s="169">
        <f aca="true" t="shared" si="3" ref="T145:T149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138</v>
      </c>
      <c r="AT145" s="170" t="s">
        <v>136</v>
      </c>
      <c r="AU145" s="170" t="s">
        <v>139</v>
      </c>
      <c r="AY145" s="17" t="s">
        <v>133</v>
      </c>
      <c r="BE145" s="171">
        <f aca="true" t="shared" si="4" ref="BE145:BE149">IF(N145="základní",J145,0)</f>
        <v>0</v>
      </c>
      <c r="BF145" s="171">
        <f aca="true" t="shared" si="5" ref="BF145:BF149">IF(N145="snížená",J145,0)</f>
        <v>0</v>
      </c>
      <c r="BG145" s="171">
        <f aca="true" t="shared" si="6" ref="BG145:BG149">IF(N145="zákl. přenesená",J145,0)</f>
        <v>0</v>
      </c>
      <c r="BH145" s="171">
        <f aca="true" t="shared" si="7" ref="BH145:BH149">IF(N145="sníž. přenesená",J145,0)</f>
        <v>0</v>
      </c>
      <c r="BI145" s="171">
        <f aca="true" t="shared" si="8" ref="BI145:BI149">IF(N145="nulová",J145,0)</f>
        <v>0</v>
      </c>
      <c r="BJ145" s="17" t="s">
        <v>139</v>
      </c>
      <c r="BK145" s="171">
        <f aca="true" t="shared" si="9" ref="BK145:BK149">ROUND(I145*H145,2)</f>
        <v>0</v>
      </c>
      <c r="BL145" s="17" t="s">
        <v>138</v>
      </c>
      <c r="BM145" s="170" t="s">
        <v>143</v>
      </c>
    </row>
    <row r="146" spans="1:65" s="2" customFormat="1" ht="21.75" customHeight="1">
      <c r="A146" s="32"/>
      <c r="B146" s="157"/>
      <c r="C146" s="158">
        <v>2</v>
      </c>
      <c r="D146" s="158" t="s">
        <v>136</v>
      </c>
      <c r="E146" s="159" t="s">
        <v>704</v>
      </c>
      <c r="F146" s="160" t="s">
        <v>705</v>
      </c>
      <c r="G146" s="161" t="s">
        <v>137</v>
      </c>
      <c r="H146" s="162">
        <v>3.25</v>
      </c>
      <c r="I146" s="163"/>
      <c r="J146" s="164">
        <f t="shared" si="0"/>
        <v>0</v>
      </c>
      <c r="K146" s="165"/>
      <c r="L146" s="33"/>
      <c r="M146" s="166" t="s">
        <v>1</v>
      </c>
      <c r="N146" s="167" t="s">
        <v>42</v>
      </c>
      <c r="O146" s="58"/>
      <c r="P146" s="168">
        <f t="shared" si="1"/>
        <v>0</v>
      </c>
      <c r="Q146" s="168">
        <v>0.003</v>
      </c>
      <c r="R146" s="168">
        <f t="shared" si="2"/>
        <v>0.00975</v>
      </c>
      <c r="S146" s="168">
        <v>0</v>
      </c>
      <c r="T146" s="16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138</v>
      </c>
      <c r="AT146" s="170" t="s">
        <v>136</v>
      </c>
      <c r="AU146" s="170" t="s">
        <v>139</v>
      </c>
      <c r="AY146" s="17" t="s">
        <v>133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7" t="s">
        <v>139</v>
      </c>
      <c r="BK146" s="171">
        <f t="shared" si="9"/>
        <v>0</v>
      </c>
      <c r="BL146" s="17" t="s">
        <v>138</v>
      </c>
      <c r="BM146" s="170" t="s">
        <v>145</v>
      </c>
    </row>
    <row r="147" spans="1:65" s="2" customFormat="1" ht="21.75" customHeight="1">
      <c r="A147" s="32"/>
      <c r="B147" s="157"/>
      <c r="C147" s="158">
        <v>3</v>
      </c>
      <c r="D147" s="158" t="s">
        <v>136</v>
      </c>
      <c r="E147" s="159" t="s">
        <v>146</v>
      </c>
      <c r="F147" s="160" t="s">
        <v>147</v>
      </c>
      <c r="G147" s="161" t="s">
        <v>137</v>
      </c>
      <c r="H147" s="162">
        <v>19.708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0.00026</v>
      </c>
      <c r="R147" s="168">
        <f t="shared" si="2"/>
        <v>0.005124079999999999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138</v>
      </c>
      <c r="AT147" s="170" t="s">
        <v>136</v>
      </c>
      <c r="AU147" s="170" t="s">
        <v>139</v>
      </c>
      <c r="AY147" s="17" t="s">
        <v>133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139</v>
      </c>
      <c r="BK147" s="171">
        <f t="shared" si="9"/>
        <v>0</v>
      </c>
      <c r="BL147" s="17" t="s">
        <v>138</v>
      </c>
      <c r="BM147" s="170" t="s">
        <v>148</v>
      </c>
    </row>
    <row r="148" spans="1:65" s="2" customFormat="1" ht="21.75" customHeight="1">
      <c r="A148" s="32"/>
      <c r="B148" s="157"/>
      <c r="C148" s="158">
        <v>4</v>
      </c>
      <c r="D148" s="158" t="s">
        <v>136</v>
      </c>
      <c r="E148" s="159" t="s">
        <v>149</v>
      </c>
      <c r="F148" s="160" t="s">
        <v>150</v>
      </c>
      <c r="G148" s="161" t="s">
        <v>137</v>
      </c>
      <c r="H148" s="162">
        <v>19.708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0.00438</v>
      </c>
      <c r="R148" s="168">
        <f t="shared" si="2"/>
        <v>0.08632104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138</v>
      </c>
      <c r="AT148" s="170" t="s">
        <v>136</v>
      </c>
      <c r="AU148" s="170" t="s">
        <v>139</v>
      </c>
      <c r="AY148" s="17" t="s">
        <v>133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139</v>
      </c>
      <c r="BK148" s="171">
        <f t="shared" si="9"/>
        <v>0</v>
      </c>
      <c r="BL148" s="17" t="s">
        <v>138</v>
      </c>
      <c r="BM148" s="170" t="s">
        <v>151</v>
      </c>
    </row>
    <row r="149" spans="1:65" s="2" customFormat="1" ht="21.75" customHeight="1">
      <c r="A149" s="32"/>
      <c r="B149" s="157"/>
      <c r="C149" s="158">
        <v>5</v>
      </c>
      <c r="D149" s="158" t="s">
        <v>136</v>
      </c>
      <c r="E149" s="159" t="s">
        <v>152</v>
      </c>
      <c r="F149" s="160" t="s">
        <v>153</v>
      </c>
      <c r="G149" s="161" t="s">
        <v>137</v>
      </c>
      <c r="H149" s="162">
        <v>3.471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0.003</v>
      </c>
      <c r="R149" s="168">
        <f t="shared" si="2"/>
        <v>0.010413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138</v>
      </c>
      <c r="AT149" s="170" t="s">
        <v>136</v>
      </c>
      <c r="AU149" s="170" t="s">
        <v>139</v>
      </c>
      <c r="AY149" s="17" t="s">
        <v>133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139</v>
      </c>
      <c r="BK149" s="171">
        <f t="shared" si="9"/>
        <v>0</v>
      </c>
      <c r="BL149" s="17" t="s">
        <v>138</v>
      </c>
      <c r="BM149" s="170" t="s">
        <v>154</v>
      </c>
    </row>
    <row r="150" spans="2:51" s="13" customFormat="1" ht="12">
      <c r="B150" s="172"/>
      <c r="D150" s="173" t="s">
        <v>140</v>
      </c>
      <c r="E150" s="174" t="s">
        <v>1</v>
      </c>
      <c r="F150" s="175" t="s">
        <v>155</v>
      </c>
      <c r="H150" s="176">
        <v>1.971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140</v>
      </c>
      <c r="AU150" s="174" t="s">
        <v>139</v>
      </c>
      <c r="AV150" s="13" t="s">
        <v>139</v>
      </c>
      <c r="AW150" s="13" t="s">
        <v>33</v>
      </c>
      <c r="AX150" s="13" t="s">
        <v>76</v>
      </c>
      <c r="AY150" s="174" t="s">
        <v>133</v>
      </c>
    </row>
    <row r="151" spans="2:51" s="13" customFormat="1" ht="12">
      <c r="B151" s="172"/>
      <c r="D151" s="173" t="s">
        <v>140</v>
      </c>
      <c r="E151" s="174" t="s">
        <v>1</v>
      </c>
      <c r="F151" s="175" t="s">
        <v>156</v>
      </c>
      <c r="H151" s="176">
        <v>1.5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140</v>
      </c>
      <c r="AU151" s="174" t="s">
        <v>139</v>
      </c>
      <c r="AV151" s="13" t="s">
        <v>139</v>
      </c>
      <c r="AW151" s="13" t="s">
        <v>33</v>
      </c>
      <c r="AX151" s="13" t="s">
        <v>76</v>
      </c>
      <c r="AY151" s="174" t="s">
        <v>133</v>
      </c>
    </row>
    <row r="152" spans="2:51" s="14" customFormat="1" ht="12">
      <c r="B152" s="181"/>
      <c r="D152" s="173" t="s">
        <v>140</v>
      </c>
      <c r="E152" s="182" t="s">
        <v>1</v>
      </c>
      <c r="F152" s="183" t="s">
        <v>142</v>
      </c>
      <c r="H152" s="184">
        <v>3.471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140</v>
      </c>
      <c r="AU152" s="182" t="s">
        <v>139</v>
      </c>
      <c r="AV152" s="14" t="s">
        <v>138</v>
      </c>
      <c r="AW152" s="14" t="s">
        <v>33</v>
      </c>
      <c r="AX152" s="14" t="s">
        <v>84</v>
      </c>
      <c r="AY152" s="182" t="s">
        <v>133</v>
      </c>
    </row>
    <row r="153" spans="1:65" s="2" customFormat="1" ht="21.75" customHeight="1">
      <c r="A153" s="32"/>
      <c r="B153" s="157"/>
      <c r="C153" s="158">
        <v>6</v>
      </c>
      <c r="D153" s="158" t="s">
        <v>136</v>
      </c>
      <c r="E153" s="159" t="s">
        <v>158</v>
      </c>
      <c r="F153" s="160" t="s">
        <v>159</v>
      </c>
      <c r="G153" s="161" t="s">
        <v>137</v>
      </c>
      <c r="H153" s="162">
        <v>19.708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0.01575</v>
      </c>
      <c r="R153" s="168">
        <f>Q153*H153</f>
        <v>0.310401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138</v>
      </c>
      <c r="AT153" s="170" t="s">
        <v>136</v>
      </c>
      <c r="AU153" s="170" t="s">
        <v>139</v>
      </c>
      <c r="AY153" s="17" t="s">
        <v>133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139</v>
      </c>
      <c r="BK153" s="171">
        <f>ROUND(I153*H153,2)</f>
        <v>0</v>
      </c>
      <c r="BL153" s="17" t="s">
        <v>138</v>
      </c>
      <c r="BM153" s="170" t="s">
        <v>160</v>
      </c>
    </row>
    <row r="154" spans="2:51" s="13" customFormat="1" ht="12">
      <c r="B154" s="172"/>
      <c r="D154" s="173" t="s">
        <v>140</v>
      </c>
      <c r="E154" s="174" t="s">
        <v>1</v>
      </c>
      <c r="F154" s="175" t="s">
        <v>161</v>
      </c>
      <c r="H154" s="176">
        <v>19.708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140</v>
      </c>
      <c r="AU154" s="174" t="s">
        <v>139</v>
      </c>
      <c r="AV154" s="13" t="s">
        <v>139</v>
      </c>
      <c r="AW154" s="13" t="s">
        <v>33</v>
      </c>
      <c r="AX154" s="13" t="s">
        <v>84</v>
      </c>
      <c r="AY154" s="174" t="s">
        <v>133</v>
      </c>
    </row>
    <row r="155" spans="2:51" s="15" customFormat="1" ht="12">
      <c r="B155" s="189"/>
      <c r="D155" s="173"/>
      <c r="E155" s="190"/>
      <c r="F155" s="191"/>
      <c r="H155" s="190"/>
      <c r="I155" s="192"/>
      <c r="L155" s="189"/>
      <c r="M155" s="193"/>
      <c r="N155" s="194"/>
      <c r="O155" s="194"/>
      <c r="P155" s="194"/>
      <c r="Q155" s="194"/>
      <c r="R155" s="194"/>
      <c r="S155" s="194"/>
      <c r="T155" s="195"/>
      <c r="AT155" s="190" t="s">
        <v>140</v>
      </c>
      <c r="AU155" s="190" t="s">
        <v>139</v>
      </c>
      <c r="AV155" s="15" t="s">
        <v>84</v>
      </c>
      <c r="AW155" s="15" t="s">
        <v>33</v>
      </c>
      <c r="AX155" s="15" t="s">
        <v>76</v>
      </c>
      <c r="AY155" s="190" t="s">
        <v>133</v>
      </c>
    </row>
    <row r="156" spans="2:51" s="13" customFormat="1" ht="12">
      <c r="B156" s="172"/>
      <c r="D156" s="173"/>
      <c r="E156" s="174"/>
      <c r="F156" s="175"/>
      <c r="H156" s="176"/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140</v>
      </c>
      <c r="AU156" s="174" t="s">
        <v>139</v>
      </c>
      <c r="AV156" s="13" t="s">
        <v>139</v>
      </c>
      <c r="AW156" s="13" t="s">
        <v>33</v>
      </c>
      <c r="AX156" s="13" t="s">
        <v>84</v>
      </c>
      <c r="AY156" s="174" t="s">
        <v>133</v>
      </c>
    </row>
    <row r="157" spans="1:65" s="2" customFormat="1" ht="21.75" customHeight="1">
      <c r="A157" s="32"/>
      <c r="B157" s="157"/>
      <c r="C157" s="158">
        <v>7</v>
      </c>
      <c r="D157" s="158" t="s">
        <v>136</v>
      </c>
      <c r="E157" s="159" t="s">
        <v>165</v>
      </c>
      <c r="F157" s="160" t="s">
        <v>166</v>
      </c>
      <c r="G157" s="161" t="s">
        <v>167</v>
      </c>
      <c r="H157" s="162">
        <v>0.126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138</v>
      </c>
      <c r="AT157" s="170" t="s">
        <v>136</v>
      </c>
      <c r="AU157" s="170" t="s">
        <v>139</v>
      </c>
      <c r="AY157" s="17" t="s">
        <v>133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139</v>
      </c>
      <c r="BK157" s="171">
        <f>ROUND(I157*H157,2)</f>
        <v>0</v>
      </c>
      <c r="BL157" s="17" t="s">
        <v>138</v>
      </c>
      <c r="BM157" s="170" t="s">
        <v>168</v>
      </c>
    </row>
    <row r="158" spans="1:65" s="2" customFormat="1" ht="16.5" customHeight="1">
      <c r="A158" s="32"/>
      <c r="B158" s="157"/>
      <c r="C158" s="158">
        <v>8</v>
      </c>
      <c r="D158" s="158" t="s">
        <v>136</v>
      </c>
      <c r="E158" s="159" t="s">
        <v>169</v>
      </c>
      <c r="F158" s="160" t="s">
        <v>170</v>
      </c>
      <c r="G158" s="161" t="s">
        <v>167</v>
      </c>
      <c r="H158" s="162">
        <v>0.126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138</v>
      </c>
      <c r="AT158" s="170" t="s">
        <v>136</v>
      </c>
      <c r="AU158" s="170" t="s">
        <v>139</v>
      </c>
      <c r="AY158" s="17" t="s">
        <v>133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139</v>
      </c>
      <c r="BK158" s="171">
        <f>ROUND(I158*H158,2)</f>
        <v>0</v>
      </c>
      <c r="BL158" s="17" t="s">
        <v>138</v>
      </c>
      <c r="BM158" s="170" t="s">
        <v>171</v>
      </c>
    </row>
    <row r="159" spans="1:65" s="2" customFormat="1" ht="21.75" customHeight="1">
      <c r="A159" s="32"/>
      <c r="B159" s="157"/>
      <c r="C159" s="158">
        <v>9</v>
      </c>
      <c r="D159" s="158" t="s">
        <v>136</v>
      </c>
      <c r="E159" s="159" t="s">
        <v>172</v>
      </c>
      <c r="F159" s="160" t="s">
        <v>173</v>
      </c>
      <c r="G159" s="161" t="s">
        <v>167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0.505</v>
      </c>
      <c r="R159" s="168">
        <f>Q159*H159</f>
        <v>0.06363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138</v>
      </c>
      <c r="AT159" s="170" t="s">
        <v>136</v>
      </c>
      <c r="AU159" s="170" t="s">
        <v>139</v>
      </c>
      <c r="AY159" s="17" t="s">
        <v>133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139</v>
      </c>
      <c r="BK159" s="171">
        <f>ROUND(I159*H159,2)</f>
        <v>0</v>
      </c>
      <c r="BL159" s="17" t="s">
        <v>138</v>
      </c>
      <c r="BM159" s="170" t="s">
        <v>174</v>
      </c>
    </row>
    <row r="160" spans="2:51" s="15" customFormat="1" ht="22.5">
      <c r="B160" s="189"/>
      <c r="D160" s="173" t="s">
        <v>140</v>
      </c>
      <c r="E160" s="190" t="s">
        <v>1</v>
      </c>
      <c r="F160" s="191" t="s">
        <v>175</v>
      </c>
      <c r="H160" s="190" t="s">
        <v>1</v>
      </c>
      <c r="I160" s="192"/>
      <c r="L160" s="189"/>
      <c r="M160" s="193"/>
      <c r="N160" s="194"/>
      <c r="O160" s="194"/>
      <c r="P160" s="194"/>
      <c r="Q160" s="194"/>
      <c r="R160" s="194"/>
      <c r="S160" s="194"/>
      <c r="T160" s="195"/>
      <c r="AT160" s="190" t="s">
        <v>140</v>
      </c>
      <c r="AU160" s="190" t="s">
        <v>139</v>
      </c>
      <c r="AV160" s="15" t="s">
        <v>84</v>
      </c>
      <c r="AW160" s="15" t="s">
        <v>33</v>
      </c>
      <c r="AX160" s="15" t="s">
        <v>76</v>
      </c>
      <c r="AY160" s="190" t="s">
        <v>133</v>
      </c>
    </row>
    <row r="161" spans="2:51" s="13" customFormat="1" ht="12">
      <c r="B161" s="172"/>
      <c r="D161" s="173" t="s">
        <v>140</v>
      </c>
      <c r="E161" s="174" t="s">
        <v>1</v>
      </c>
      <c r="F161" s="175" t="s">
        <v>176</v>
      </c>
      <c r="H161" s="176">
        <v>0.126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140</v>
      </c>
      <c r="AU161" s="174" t="s">
        <v>139</v>
      </c>
      <c r="AV161" s="13" t="s">
        <v>139</v>
      </c>
      <c r="AW161" s="13" t="s">
        <v>33</v>
      </c>
      <c r="AX161" s="13" t="s">
        <v>84</v>
      </c>
      <c r="AY161" s="174" t="s">
        <v>133</v>
      </c>
    </row>
    <row r="162" spans="1:65" s="2" customFormat="1" ht="21.75" customHeight="1">
      <c r="A162" s="32"/>
      <c r="B162" s="157"/>
      <c r="C162" s="158">
        <v>10</v>
      </c>
      <c r="D162" s="158" t="s">
        <v>136</v>
      </c>
      <c r="E162" s="159" t="s">
        <v>177</v>
      </c>
      <c r="F162" s="160" t="s">
        <v>178</v>
      </c>
      <c r="G162" s="161" t="s">
        <v>137</v>
      </c>
      <c r="H162" s="162">
        <v>3.25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0.0567</v>
      </c>
      <c r="R162" s="168">
        <f>Q162*H162</f>
        <v>0.184275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138</v>
      </c>
      <c r="AT162" s="170" t="s">
        <v>136</v>
      </c>
      <c r="AU162" s="170" t="s">
        <v>139</v>
      </c>
      <c r="AY162" s="17" t="s">
        <v>133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139</v>
      </c>
      <c r="BK162" s="171">
        <f>ROUND(I162*H162,2)</f>
        <v>0</v>
      </c>
      <c r="BL162" s="17" t="s">
        <v>138</v>
      </c>
      <c r="BM162" s="170" t="s">
        <v>179</v>
      </c>
    </row>
    <row r="163" spans="2:51" s="13" customFormat="1" ht="12">
      <c r="B163" s="172"/>
      <c r="D163" s="173" t="s">
        <v>140</v>
      </c>
      <c r="E163" s="174" t="s">
        <v>1</v>
      </c>
      <c r="F163" s="175" t="s">
        <v>141</v>
      </c>
      <c r="H163" s="176">
        <v>3.25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140</v>
      </c>
      <c r="AU163" s="174" t="s">
        <v>139</v>
      </c>
      <c r="AV163" s="13" t="s">
        <v>139</v>
      </c>
      <c r="AW163" s="13" t="s">
        <v>33</v>
      </c>
      <c r="AX163" s="13" t="s">
        <v>76</v>
      </c>
      <c r="AY163" s="174" t="s">
        <v>133</v>
      </c>
    </row>
    <row r="164" spans="2:51" s="14" customFormat="1" ht="12">
      <c r="B164" s="181"/>
      <c r="D164" s="173" t="s">
        <v>140</v>
      </c>
      <c r="E164" s="182" t="s">
        <v>1</v>
      </c>
      <c r="F164" s="183" t="s">
        <v>142</v>
      </c>
      <c r="H164" s="184">
        <v>3.25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140</v>
      </c>
      <c r="AU164" s="182" t="s">
        <v>139</v>
      </c>
      <c r="AV164" s="14" t="s">
        <v>138</v>
      </c>
      <c r="AW164" s="14" t="s">
        <v>33</v>
      </c>
      <c r="AX164" s="14" t="s">
        <v>84</v>
      </c>
      <c r="AY164" s="182" t="s">
        <v>133</v>
      </c>
    </row>
    <row r="165" spans="1:65" s="2" customFormat="1" ht="16.5" customHeight="1">
      <c r="A165" s="32"/>
      <c r="B165" s="157"/>
      <c r="C165" s="158">
        <v>11</v>
      </c>
      <c r="D165" s="158" t="s">
        <v>136</v>
      </c>
      <c r="E165" s="159" t="s">
        <v>180</v>
      </c>
      <c r="F165" s="160" t="s">
        <v>181</v>
      </c>
      <c r="G165" s="161" t="s">
        <v>182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138</v>
      </c>
      <c r="AT165" s="170" t="s">
        <v>136</v>
      </c>
      <c r="AU165" s="170" t="s">
        <v>139</v>
      </c>
      <c r="AY165" s="17" t="s">
        <v>133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139</v>
      </c>
      <c r="BK165" s="171">
        <f>ROUND(I165*H165,2)</f>
        <v>0</v>
      </c>
      <c r="BL165" s="17" t="s">
        <v>138</v>
      </c>
      <c r="BM165" s="170" t="s">
        <v>183</v>
      </c>
    </row>
    <row r="166" spans="1:65" s="2" customFormat="1" ht="16.5" customHeight="1">
      <c r="A166" s="32"/>
      <c r="B166" s="157"/>
      <c r="C166" s="196">
        <v>12</v>
      </c>
      <c r="D166" s="196" t="s">
        <v>185</v>
      </c>
      <c r="E166" s="197" t="s">
        <v>186</v>
      </c>
      <c r="F166" s="198" t="s">
        <v>706</v>
      </c>
      <c r="G166" s="199" t="s">
        <v>182</v>
      </c>
      <c r="H166" s="200">
        <v>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157</v>
      </c>
      <c r="AT166" s="170" t="s">
        <v>185</v>
      </c>
      <c r="AU166" s="170" t="s">
        <v>139</v>
      </c>
      <c r="AY166" s="17" t="s">
        <v>133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139</v>
      </c>
      <c r="BK166" s="171">
        <f>ROUND(I166*H166,2)</f>
        <v>0</v>
      </c>
      <c r="BL166" s="17" t="s">
        <v>138</v>
      </c>
      <c r="BM166" s="170" t="s">
        <v>187</v>
      </c>
    </row>
    <row r="167" spans="2:63" s="12" customFormat="1" ht="22.9" customHeight="1">
      <c r="B167" s="144"/>
      <c r="D167" s="145" t="s">
        <v>75</v>
      </c>
      <c r="E167" s="155" t="s">
        <v>162</v>
      </c>
      <c r="F167" s="155" t="s">
        <v>188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SUM(P168:P187)</f>
        <v>0</v>
      </c>
      <c r="Q167" s="150"/>
      <c r="R167" s="151">
        <f>SUM(R168:R187)</f>
        <v>0.0026464</v>
      </c>
      <c r="S167" s="150"/>
      <c r="T167" s="152">
        <f>SUM(T168:T187)</f>
        <v>2.6484562</v>
      </c>
      <c r="AR167" s="145" t="s">
        <v>84</v>
      </c>
      <c r="AT167" s="153" t="s">
        <v>75</v>
      </c>
      <c r="AU167" s="153" t="s">
        <v>84</v>
      </c>
      <c r="AY167" s="145" t="s">
        <v>133</v>
      </c>
      <c r="BK167" s="154">
        <f>SUM(BK168:BK187)</f>
        <v>0</v>
      </c>
    </row>
    <row r="168" spans="1:65" s="2" customFormat="1" ht="21.75" customHeight="1">
      <c r="A168" s="32"/>
      <c r="B168" s="157"/>
      <c r="C168" s="158">
        <v>13</v>
      </c>
      <c r="D168" s="158" t="s">
        <v>136</v>
      </c>
      <c r="E168" s="159" t="s">
        <v>189</v>
      </c>
      <c r="F168" s="160" t="s">
        <v>190</v>
      </c>
      <c r="G168" s="161" t="s">
        <v>137</v>
      </c>
      <c r="H168" s="162">
        <v>28.984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184</v>
      </c>
      <c r="AT168" s="170" t="s">
        <v>136</v>
      </c>
      <c r="AU168" s="170" t="s">
        <v>139</v>
      </c>
      <c r="AY168" s="17" t="s">
        <v>133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139</v>
      </c>
      <c r="BK168" s="171">
        <f>ROUND(I168*H168,2)</f>
        <v>0</v>
      </c>
      <c r="BL168" s="17" t="s">
        <v>184</v>
      </c>
      <c r="BM168" s="170" t="s">
        <v>191</v>
      </c>
    </row>
    <row r="169" spans="2:51" s="15" customFormat="1" ht="12">
      <c r="B169" s="189"/>
      <c r="D169" s="173" t="s">
        <v>140</v>
      </c>
      <c r="E169" s="190" t="s">
        <v>1</v>
      </c>
      <c r="F169" s="191" t="s">
        <v>192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140</v>
      </c>
      <c r="AU169" s="190" t="s">
        <v>139</v>
      </c>
      <c r="AV169" s="15" t="s">
        <v>84</v>
      </c>
      <c r="AW169" s="15" t="s">
        <v>33</v>
      </c>
      <c r="AX169" s="15" t="s">
        <v>76</v>
      </c>
      <c r="AY169" s="190" t="s">
        <v>133</v>
      </c>
    </row>
    <row r="170" spans="2:51" s="13" customFormat="1" ht="12">
      <c r="B170" s="172"/>
      <c r="D170" s="173" t="s">
        <v>140</v>
      </c>
      <c r="E170" s="174" t="s">
        <v>1</v>
      </c>
      <c r="F170" s="175" t="s">
        <v>193</v>
      </c>
      <c r="H170" s="176">
        <v>20.904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140</v>
      </c>
      <c r="AU170" s="174" t="s">
        <v>139</v>
      </c>
      <c r="AV170" s="13" t="s">
        <v>139</v>
      </c>
      <c r="AW170" s="13" t="s">
        <v>33</v>
      </c>
      <c r="AX170" s="13" t="s">
        <v>76</v>
      </c>
      <c r="AY170" s="174" t="s">
        <v>133</v>
      </c>
    </row>
    <row r="171" spans="2:51" s="15" customFormat="1" ht="12">
      <c r="B171" s="189"/>
      <c r="D171" s="173" t="s">
        <v>140</v>
      </c>
      <c r="E171" s="190" t="s">
        <v>1</v>
      </c>
      <c r="F171" s="191" t="s">
        <v>194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140</v>
      </c>
      <c r="AU171" s="190" t="s">
        <v>139</v>
      </c>
      <c r="AV171" s="15" t="s">
        <v>84</v>
      </c>
      <c r="AW171" s="15" t="s">
        <v>33</v>
      </c>
      <c r="AX171" s="15" t="s">
        <v>76</v>
      </c>
      <c r="AY171" s="190" t="s">
        <v>133</v>
      </c>
    </row>
    <row r="172" spans="2:51" s="13" customFormat="1" ht="12">
      <c r="B172" s="172"/>
      <c r="D172" s="173" t="s">
        <v>140</v>
      </c>
      <c r="E172" s="174" t="s">
        <v>1</v>
      </c>
      <c r="F172" s="175" t="s">
        <v>163</v>
      </c>
      <c r="H172" s="176">
        <v>8.08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140</v>
      </c>
      <c r="AU172" s="174" t="s">
        <v>139</v>
      </c>
      <c r="AV172" s="13" t="s">
        <v>139</v>
      </c>
      <c r="AW172" s="13" t="s">
        <v>33</v>
      </c>
      <c r="AX172" s="13" t="s">
        <v>76</v>
      </c>
      <c r="AY172" s="174" t="s">
        <v>133</v>
      </c>
    </row>
    <row r="173" spans="2:51" s="14" customFormat="1" ht="12">
      <c r="B173" s="181"/>
      <c r="D173" s="173" t="s">
        <v>140</v>
      </c>
      <c r="E173" s="182" t="s">
        <v>1</v>
      </c>
      <c r="F173" s="183" t="s">
        <v>142</v>
      </c>
      <c r="H173" s="184">
        <v>28.984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140</v>
      </c>
      <c r="AU173" s="182" t="s">
        <v>139</v>
      </c>
      <c r="AV173" s="14" t="s">
        <v>138</v>
      </c>
      <c r="AW173" s="14" t="s">
        <v>33</v>
      </c>
      <c r="AX173" s="14" t="s">
        <v>84</v>
      </c>
      <c r="AY173" s="182" t="s">
        <v>133</v>
      </c>
    </row>
    <row r="174" spans="1:65" s="2" customFormat="1" ht="21.75" customHeight="1">
      <c r="A174" s="32"/>
      <c r="B174" s="157"/>
      <c r="C174" s="158">
        <v>14</v>
      </c>
      <c r="D174" s="158" t="s">
        <v>136</v>
      </c>
      <c r="E174" s="159" t="s">
        <v>195</v>
      </c>
      <c r="F174" s="160" t="s">
        <v>196</v>
      </c>
      <c r="G174" s="161" t="s">
        <v>137</v>
      </c>
      <c r="H174" s="162">
        <v>19.708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0.0029561999999999995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184</v>
      </c>
      <c r="AT174" s="170" t="s">
        <v>136</v>
      </c>
      <c r="AU174" s="170" t="s">
        <v>139</v>
      </c>
      <c r="AY174" s="17" t="s">
        <v>133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139</v>
      </c>
      <c r="BK174" s="171">
        <f>ROUND(I174*H174,2)</f>
        <v>0</v>
      </c>
      <c r="BL174" s="17" t="s">
        <v>184</v>
      </c>
      <c r="BM174" s="170" t="s">
        <v>197</v>
      </c>
    </row>
    <row r="175" spans="2:51" s="15" customFormat="1" ht="22.5">
      <c r="B175" s="189"/>
      <c r="D175" s="173" t="s">
        <v>140</v>
      </c>
      <c r="E175" s="190" t="s">
        <v>1</v>
      </c>
      <c r="F175" s="191" t="s">
        <v>198</v>
      </c>
      <c r="H175" s="190" t="s">
        <v>1</v>
      </c>
      <c r="I175" s="192"/>
      <c r="L175" s="189"/>
      <c r="M175" s="193"/>
      <c r="N175" s="194"/>
      <c r="O175" s="194"/>
      <c r="P175" s="194"/>
      <c r="Q175" s="194"/>
      <c r="R175" s="194"/>
      <c r="S175" s="194"/>
      <c r="T175" s="195"/>
      <c r="AT175" s="190" t="s">
        <v>140</v>
      </c>
      <c r="AU175" s="190" t="s">
        <v>139</v>
      </c>
      <c r="AV175" s="15" t="s">
        <v>84</v>
      </c>
      <c r="AW175" s="15" t="s">
        <v>33</v>
      </c>
      <c r="AX175" s="15" t="s">
        <v>76</v>
      </c>
      <c r="AY175" s="190" t="s">
        <v>133</v>
      </c>
    </row>
    <row r="176" spans="2:51" s="13" customFormat="1" ht="12">
      <c r="B176" s="172"/>
      <c r="D176" s="173" t="s">
        <v>140</v>
      </c>
      <c r="E176" s="174" t="s">
        <v>1</v>
      </c>
      <c r="F176" s="175" t="s">
        <v>161</v>
      </c>
      <c r="H176" s="176">
        <v>19.708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140</v>
      </c>
      <c r="AU176" s="174" t="s">
        <v>139</v>
      </c>
      <c r="AV176" s="13" t="s">
        <v>139</v>
      </c>
      <c r="AW176" s="13" t="s">
        <v>33</v>
      </c>
      <c r="AX176" s="13" t="s">
        <v>76</v>
      </c>
      <c r="AY176" s="174" t="s">
        <v>133</v>
      </c>
    </row>
    <row r="177" spans="2:51" s="14" customFormat="1" ht="12">
      <c r="B177" s="181"/>
      <c r="D177" s="173" t="s">
        <v>140</v>
      </c>
      <c r="E177" s="182" t="s">
        <v>1</v>
      </c>
      <c r="F177" s="183" t="s">
        <v>142</v>
      </c>
      <c r="H177" s="184">
        <v>19.708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140</v>
      </c>
      <c r="AU177" s="182" t="s">
        <v>139</v>
      </c>
      <c r="AV177" s="14" t="s">
        <v>138</v>
      </c>
      <c r="AW177" s="14" t="s">
        <v>33</v>
      </c>
      <c r="AX177" s="14" t="s">
        <v>84</v>
      </c>
      <c r="AY177" s="182" t="s">
        <v>133</v>
      </c>
    </row>
    <row r="178" spans="1:65" s="2" customFormat="1" ht="21.75" customHeight="1">
      <c r="A178" s="32"/>
      <c r="B178" s="157"/>
      <c r="C178" s="158">
        <v>15</v>
      </c>
      <c r="D178" s="158" t="s">
        <v>136</v>
      </c>
      <c r="E178" s="159" t="s">
        <v>199</v>
      </c>
      <c r="F178" s="160" t="s">
        <v>200</v>
      </c>
      <c r="G178" s="161" t="s">
        <v>137</v>
      </c>
      <c r="H178" s="162">
        <v>66.16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0.0026464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138</v>
      </c>
      <c r="AT178" s="170" t="s">
        <v>136</v>
      </c>
      <c r="AU178" s="170" t="s">
        <v>139</v>
      </c>
      <c r="AY178" s="17" t="s">
        <v>133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139</v>
      </c>
      <c r="BK178" s="171">
        <f>ROUND(I178*H178,2)</f>
        <v>0</v>
      </c>
      <c r="BL178" s="17" t="s">
        <v>138</v>
      </c>
      <c r="BM178" s="170" t="s">
        <v>201</v>
      </c>
    </row>
    <row r="179" spans="2:51" s="13" customFormat="1" ht="12">
      <c r="B179" s="172"/>
      <c r="D179" s="173" t="s">
        <v>140</v>
      </c>
      <c r="E179" s="174" t="s">
        <v>1</v>
      </c>
      <c r="F179" s="175" t="s">
        <v>202</v>
      </c>
      <c r="H179" s="176">
        <v>16.16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140</v>
      </c>
      <c r="AU179" s="174" t="s">
        <v>139</v>
      </c>
      <c r="AV179" s="13" t="s">
        <v>139</v>
      </c>
      <c r="AW179" s="13" t="s">
        <v>33</v>
      </c>
      <c r="AX179" s="13" t="s">
        <v>76</v>
      </c>
      <c r="AY179" s="174" t="s">
        <v>133</v>
      </c>
    </row>
    <row r="180" spans="2:51" s="15" customFormat="1" ht="12">
      <c r="B180" s="189"/>
      <c r="D180" s="173" t="s">
        <v>140</v>
      </c>
      <c r="E180" s="190" t="s">
        <v>1</v>
      </c>
      <c r="F180" s="191" t="s">
        <v>203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140</v>
      </c>
      <c r="AU180" s="190" t="s">
        <v>139</v>
      </c>
      <c r="AV180" s="15" t="s">
        <v>84</v>
      </c>
      <c r="AW180" s="15" t="s">
        <v>33</v>
      </c>
      <c r="AX180" s="15" t="s">
        <v>76</v>
      </c>
      <c r="AY180" s="190" t="s">
        <v>133</v>
      </c>
    </row>
    <row r="181" spans="2:51" s="13" customFormat="1" ht="12">
      <c r="B181" s="172"/>
      <c r="D181" s="173" t="s">
        <v>140</v>
      </c>
      <c r="E181" s="174" t="s">
        <v>1</v>
      </c>
      <c r="F181" s="175" t="s">
        <v>164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140</v>
      </c>
      <c r="AU181" s="174" t="s">
        <v>139</v>
      </c>
      <c r="AV181" s="13" t="s">
        <v>139</v>
      </c>
      <c r="AW181" s="13" t="s">
        <v>33</v>
      </c>
      <c r="AX181" s="13" t="s">
        <v>76</v>
      </c>
      <c r="AY181" s="174" t="s">
        <v>133</v>
      </c>
    </row>
    <row r="182" spans="2:51" s="14" customFormat="1" ht="12">
      <c r="B182" s="181"/>
      <c r="D182" s="173" t="s">
        <v>140</v>
      </c>
      <c r="E182" s="182" t="s">
        <v>1</v>
      </c>
      <c r="F182" s="183" t="s">
        <v>142</v>
      </c>
      <c r="H182" s="184">
        <v>66.16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140</v>
      </c>
      <c r="AU182" s="182" t="s">
        <v>139</v>
      </c>
      <c r="AV182" s="14" t="s">
        <v>138</v>
      </c>
      <c r="AW182" s="14" t="s">
        <v>33</v>
      </c>
      <c r="AX182" s="14" t="s">
        <v>84</v>
      </c>
      <c r="AY182" s="182" t="s">
        <v>133</v>
      </c>
    </row>
    <row r="183" spans="1:65" s="2" customFormat="1" ht="16.5" customHeight="1">
      <c r="A183" s="32"/>
      <c r="B183" s="157"/>
      <c r="C183" s="158">
        <v>16</v>
      </c>
      <c r="D183" s="158" t="s">
        <v>136</v>
      </c>
      <c r="E183" s="159" t="s">
        <v>204</v>
      </c>
      <c r="F183" s="160" t="s">
        <v>205</v>
      </c>
      <c r="G183" s="161" t="s">
        <v>137</v>
      </c>
      <c r="H183" s="162">
        <v>26.455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2.6455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138</v>
      </c>
      <c r="AT183" s="170" t="s">
        <v>136</v>
      </c>
      <c r="AU183" s="170" t="s">
        <v>139</v>
      </c>
      <c r="AY183" s="17" t="s">
        <v>133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139</v>
      </c>
      <c r="BK183" s="171">
        <f>ROUND(I183*H183,2)</f>
        <v>0</v>
      </c>
      <c r="BL183" s="17" t="s">
        <v>138</v>
      </c>
      <c r="BM183" s="170" t="s">
        <v>206</v>
      </c>
    </row>
    <row r="184" spans="2:51" s="13" customFormat="1" ht="12">
      <c r="B184" s="172"/>
      <c r="D184" s="173" t="s">
        <v>140</v>
      </c>
      <c r="E184" s="174" t="s">
        <v>1</v>
      </c>
      <c r="F184" s="175" t="s">
        <v>207</v>
      </c>
      <c r="H184" s="176">
        <v>26.455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140</v>
      </c>
      <c r="AU184" s="174" t="s">
        <v>139</v>
      </c>
      <c r="AV184" s="13" t="s">
        <v>139</v>
      </c>
      <c r="AW184" s="13" t="s">
        <v>33</v>
      </c>
      <c r="AX184" s="13" t="s">
        <v>84</v>
      </c>
      <c r="AY184" s="174" t="s">
        <v>133</v>
      </c>
    </row>
    <row r="185" spans="1:65" s="2" customFormat="1" ht="16.5" customHeight="1">
      <c r="A185" s="32"/>
      <c r="B185" s="157"/>
      <c r="C185" s="158">
        <v>17</v>
      </c>
      <c r="D185" s="158" t="s">
        <v>136</v>
      </c>
      <c r="E185" s="159" t="s">
        <v>208</v>
      </c>
      <c r="F185" s="160" t="s">
        <v>209</v>
      </c>
      <c r="G185" s="161" t="s">
        <v>137</v>
      </c>
      <c r="H185" s="162">
        <v>3.25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138</v>
      </c>
      <c r="AT185" s="170" t="s">
        <v>136</v>
      </c>
      <c r="AU185" s="170" t="s">
        <v>139</v>
      </c>
      <c r="AY185" s="17" t="s">
        <v>133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139</v>
      </c>
      <c r="BK185" s="171">
        <f>ROUND(I185*H185,2)</f>
        <v>0</v>
      </c>
      <c r="BL185" s="17" t="s">
        <v>138</v>
      </c>
      <c r="BM185" s="170" t="s">
        <v>210</v>
      </c>
    </row>
    <row r="186" spans="2:51" s="13" customFormat="1" ht="12">
      <c r="B186" s="172"/>
      <c r="D186" s="173" t="s">
        <v>140</v>
      </c>
      <c r="E186" s="174" t="s">
        <v>1</v>
      </c>
      <c r="F186" s="175" t="s">
        <v>141</v>
      </c>
      <c r="H186" s="176">
        <v>3.25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140</v>
      </c>
      <c r="AU186" s="174" t="s">
        <v>139</v>
      </c>
      <c r="AV186" s="13" t="s">
        <v>139</v>
      </c>
      <c r="AW186" s="13" t="s">
        <v>33</v>
      </c>
      <c r="AX186" s="13" t="s">
        <v>76</v>
      </c>
      <c r="AY186" s="174" t="s">
        <v>133</v>
      </c>
    </row>
    <row r="187" spans="2:51" s="14" customFormat="1" ht="12">
      <c r="B187" s="181"/>
      <c r="D187" s="173" t="s">
        <v>140</v>
      </c>
      <c r="E187" s="182" t="s">
        <v>1</v>
      </c>
      <c r="F187" s="183" t="s">
        <v>142</v>
      </c>
      <c r="H187" s="184">
        <v>3.25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140</v>
      </c>
      <c r="AU187" s="182" t="s">
        <v>139</v>
      </c>
      <c r="AV187" s="14" t="s">
        <v>138</v>
      </c>
      <c r="AW187" s="14" t="s">
        <v>33</v>
      </c>
      <c r="AX187" s="14" t="s">
        <v>84</v>
      </c>
      <c r="AY187" s="182" t="s">
        <v>133</v>
      </c>
    </row>
    <row r="188" spans="2:63" s="12" customFormat="1" ht="22.9" customHeight="1">
      <c r="B188" s="144"/>
      <c r="D188" s="145" t="s">
        <v>75</v>
      </c>
      <c r="E188" s="155" t="s">
        <v>211</v>
      </c>
      <c r="F188" s="155" t="s">
        <v>212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133</v>
      </c>
      <c r="BK188" s="154">
        <f>SUM(BK189:BK195)</f>
        <v>0</v>
      </c>
    </row>
    <row r="189" spans="1:65" s="2" customFormat="1" ht="21.75" customHeight="1">
      <c r="A189" s="32"/>
      <c r="B189" s="157"/>
      <c r="C189" s="158">
        <v>18</v>
      </c>
      <c r="D189" s="158" t="s">
        <v>136</v>
      </c>
      <c r="E189" s="159" t="s">
        <v>213</v>
      </c>
      <c r="F189" s="160" t="s">
        <v>214</v>
      </c>
      <c r="G189" s="161" t="s">
        <v>215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138</v>
      </c>
      <c r="AT189" s="170" t="s">
        <v>136</v>
      </c>
      <c r="AU189" s="170" t="s">
        <v>139</v>
      </c>
      <c r="AY189" s="17" t="s">
        <v>133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139</v>
      </c>
      <c r="BK189" s="171">
        <f>ROUND(I189*H189,2)</f>
        <v>0</v>
      </c>
      <c r="BL189" s="17" t="s">
        <v>138</v>
      </c>
      <c r="BM189" s="170" t="s">
        <v>216</v>
      </c>
    </row>
    <row r="190" spans="1:65" s="2" customFormat="1" ht="21.75" customHeight="1">
      <c r="A190" s="32"/>
      <c r="B190" s="157"/>
      <c r="C190" s="158">
        <v>19</v>
      </c>
      <c r="D190" s="158" t="s">
        <v>136</v>
      </c>
      <c r="E190" s="159" t="s">
        <v>217</v>
      </c>
      <c r="F190" s="160" t="s">
        <v>218</v>
      </c>
      <c r="G190" s="161" t="s">
        <v>215</v>
      </c>
      <c r="H190" s="162">
        <v>150.85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138</v>
      </c>
      <c r="AT190" s="170" t="s">
        <v>136</v>
      </c>
      <c r="AU190" s="170" t="s">
        <v>139</v>
      </c>
      <c r="AY190" s="17" t="s">
        <v>133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139</v>
      </c>
      <c r="BK190" s="171">
        <f>ROUND(I190*H190,2)</f>
        <v>0</v>
      </c>
      <c r="BL190" s="17" t="s">
        <v>138</v>
      </c>
      <c r="BM190" s="170" t="s">
        <v>219</v>
      </c>
    </row>
    <row r="191" spans="2:51" s="13" customFormat="1" ht="12">
      <c r="B191" s="172"/>
      <c r="D191" s="173" t="s">
        <v>140</v>
      </c>
      <c r="F191" s="175" t="s">
        <v>220</v>
      </c>
      <c r="H191" s="176">
        <v>150.85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140</v>
      </c>
      <c r="AU191" s="174" t="s">
        <v>139</v>
      </c>
      <c r="AV191" s="13" t="s">
        <v>139</v>
      </c>
      <c r="AW191" s="13" t="s">
        <v>3</v>
      </c>
      <c r="AX191" s="13" t="s">
        <v>84</v>
      </c>
      <c r="AY191" s="174" t="s">
        <v>133</v>
      </c>
    </row>
    <row r="192" spans="1:65" s="2" customFormat="1" ht="21.75" customHeight="1">
      <c r="A192" s="32"/>
      <c r="B192" s="157"/>
      <c r="C192" s="158">
        <v>20</v>
      </c>
      <c r="D192" s="158" t="s">
        <v>136</v>
      </c>
      <c r="E192" s="159" t="s">
        <v>221</v>
      </c>
      <c r="F192" s="160" t="s">
        <v>222</v>
      </c>
      <c r="G192" s="161" t="s">
        <v>215</v>
      </c>
      <c r="H192" s="162">
        <v>3.017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138</v>
      </c>
      <c r="AT192" s="170" t="s">
        <v>136</v>
      </c>
      <c r="AU192" s="170" t="s">
        <v>139</v>
      </c>
      <c r="AY192" s="17" t="s">
        <v>133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139</v>
      </c>
      <c r="BK192" s="171">
        <f>ROUND(I192*H192,2)</f>
        <v>0</v>
      </c>
      <c r="BL192" s="17" t="s">
        <v>138</v>
      </c>
      <c r="BM192" s="170" t="s">
        <v>223</v>
      </c>
    </row>
    <row r="193" spans="1:65" s="2" customFormat="1" ht="21.75" customHeight="1">
      <c r="A193" s="32"/>
      <c r="B193" s="157"/>
      <c r="C193" s="158">
        <v>21</v>
      </c>
      <c r="D193" s="158" t="s">
        <v>136</v>
      </c>
      <c r="E193" s="159" t="s">
        <v>224</v>
      </c>
      <c r="F193" s="160" t="s">
        <v>225</v>
      </c>
      <c r="G193" s="161" t="s">
        <v>215</v>
      </c>
      <c r="H193" s="162">
        <v>27.153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138</v>
      </c>
      <c r="AT193" s="170" t="s">
        <v>136</v>
      </c>
      <c r="AU193" s="170" t="s">
        <v>139</v>
      </c>
      <c r="AY193" s="17" t="s">
        <v>133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139</v>
      </c>
      <c r="BK193" s="171">
        <f>ROUND(I193*H193,2)</f>
        <v>0</v>
      </c>
      <c r="BL193" s="17" t="s">
        <v>138</v>
      </c>
      <c r="BM193" s="170" t="s">
        <v>226</v>
      </c>
    </row>
    <row r="194" spans="2:51" s="13" customFormat="1" ht="12">
      <c r="B194" s="172"/>
      <c r="D194" s="173" t="s">
        <v>140</v>
      </c>
      <c r="F194" s="175" t="s">
        <v>227</v>
      </c>
      <c r="H194" s="176">
        <v>27.153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140</v>
      </c>
      <c r="AU194" s="174" t="s">
        <v>139</v>
      </c>
      <c r="AV194" s="13" t="s">
        <v>139</v>
      </c>
      <c r="AW194" s="13" t="s">
        <v>3</v>
      </c>
      <c r="AX194" s="13" t="s">
        <v>84</v>
      </c>
      <c r="AY194" s="174" t="s">
        <v>133</v>
      </c>
    </row>
    <row r="195" spans="1:65" s="2" customFormat="1" ht="21.75" customHeight="1">
      <c r="A195" s="32"/>
      <c r="B195" s="157"/>
      <c r="C195" s="158">
        <v>22</v>
      </c>
      <c r="D195" s="158" t="s">
        <v>136</v>
      </c>
      <c r="E195" s="159" t="s">
        <v>228</v>
      </c>
      <c r="F195" s="160" t="s">
        <v>229</v>
      </c>
      <c r="G195" s="161" t="s">
        <v>215</v>
      </c>
      <c r="H195" s="162">
        <v>3.017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138</v>
      </c>
      <c r="AT195" s="170" t="s">
        <v>136</v>
      </c>
      <c r="AU195" s="170" t="s">
        <v>139</v>
      </c>
      <c r="AY195" s="17" t="s">
        <v>133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139</v>
      </c>
      <c r="BK195" s="171">
        <f>ROUND(I195*H195,2)</f>
        <v>0</v>
      </c>
      <c r="BL195" s="17" t="s">
        <v>138</v>
      </c>
      <c r="BM195" s="170" t="s">
        <v>230</v>
      </c>
    </row>
    <row r="196" spans="2:63" s="12" customFormat="1" ht="22.9" customHeight="1">
      <c r="B196" s="144"/>
      <c r="D196" s="145" t="s">
        <v>75</v>
      </c>
      <c r="E196" s="155" t="s">
        <v>231</v>
      </c>
      <c r="F196" s="155" t="s">
        <v>232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133</v>
      </c>
      <c r="BK196" s="154">
        <f>SUM(BK197:BK199)</f>
        <v>0</v>
      </c>
    </row>
    <row r="197" spans="1:65" s="2" customFormat="1" ht="16.5" customHeight="1">
      <c r="A197" s="32"/>
      <c r="B197" s="157"/>
      <c r="C197" s="158">
        <v>23</v>
      </c>
      <c r="D197" s="158" t="s">
        <v>136</v>
      </c>
      <c r="E197" s="159" t="s">
        <v>233</v>
      </c>
      <c r="F197" s="160" t="s">
        <v>234</v>
      </c>
      <c r="G197" s="161" t="s">
        <v>215</v>
      </c>
      <c r="H197" s="162">
        <v>0.879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138</v>
      </c>
      <c r="AT197" s="170" t="s">
        <v>136</v>
      </c>
      <c r="AU197" s="170" t="s">
        <v>139</v>
      </c>
      <c r="AY197" s="17" t="s">
        <v>133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139</v>
      </c>
      <c r="BK197" s="171">
        <f>ROUND(I197*H197,2)</f>
        <v>0</v>
      </c>
      <c r="BL197" s="17" t="s">
        <v>138</v>
      </c>
      <c r="BM197" s="170" t="s">
        <v>235</v>
      </c>
    </row>
    <row r="198" spans="1:65" s="2" customFormat="1" ht="21.75" customHeight="1">
      <c r="A198" s="32"/>
      <c r="B198" s="157"/>
      <c r="C198" s="158">
        <v>24</v>
      </c>
      <c r="D198" s="158" t="s">
        <v>136</v>
      </c>
      <c r="E198" s="159" t="s">
        <v>236</v>
      </c>
      <c r="F198" s="160" t="s">
        <v>237</v>
      </c>
      <c r="G198" s="161" t="s">
        <v>215</v>
      </c>
      <c r="H198" s="162">
        <v>0.879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138</v>
      </c>
      <c r="AT198" s="170" t="s">
        <v>136</v>
      </c>
      <c r="AU198" s="170" t="s">
        <v>139</v>
      </c>
      <c r="AY198" s="17" t="s">
        <v>133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139</v>
      </c>
      <c r="BK198" s="171">
        <f>ROUND(I198*H198,2)</f>
        <v>0</v>
      </c>
      <c r="BL198" s="17" t="s">
        <v>138</v>
      </c>
      <c r="BM198" s="170" t="s">
        <v>238</v>
      </c>
    </row>
    <row r="199" spans="1:65" s="2" customFormat="1" ht="21.75" customHeight="1">
      <c r="A199" s="32"/>
      <c r="B199" s="157"/>
      <c r="C199" s="158">
        <v>25</v>
      </c>
      <c r="D199" s="158" t="s">
        <v>136</v>
      </c>
      <c r="E199" s="159" t="s">
        <v>239</v>
      </c>
      <c r="F199" s="160" t="s">
        <v>240</v>
      </c>
      <c r="G199" s="161" t="s">
        <v>215</v>
      </c>
      <c r="H199" s="162">
        <v>0.879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138</v>
      </c>
      <c r="AT199" s="170" t="s">
        <v>136</v>
      </c>
      <c r="AU199" s="170" t="s">
        <v>139</v>
      </c>
      <c r="AY199" s="17" t="s">
        <v>133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139</v>
      </c>
      <c r="BK199" s="171">
        <f>ROUND(I199*H199,2)</f>
        <v>0</v>
      </c>
      <c r="BL199" s="17" t="s">
        <v>138</v>
      </c>
      <c r="BM199" s="170" t="s">
        <v>241</v>
      </c>
    </row>
    <row r="200" spans="2:63" s="12" customFormat="1" ht="25.9" customHeight="1">
      <c r="B200" s="144"/>
      <c r="D200" s="145" t="s">
        <v>75</v>
      </c>
      <c r="E200" s="146" t="s">
        <v>242</v>
      </c>
      <c r="F200" s="146" t="s">
        <v>243</v>
      </c>
      <c r="I200" s="147"/>
      <c r="J200" s="148">
        <f>BK200</f>
        <v>0</v>
      </c>
      <c r="L200" s="144"/>
      <c r="M200" s="149"/>
      <c r="N200" s="150"/>
      <c r="O200" s="150"/>
      <c r="P200" s="151">
        <f>P201+P224+P235+P247+P267+P271+P291+P299+P318+P338+P348+P358+P369+P375</f>
        <v>0</v>
      </c>
      <c r="Q200" s="150"/>
      <c r="R200" s="151">
        <f>R201+R224+R235+R247+R267+R271+R291+R299+R318+R338+R348+R358+R369+R375</f>
        <v>1.92355163</v>
      </c>
      <c r="S200" s="150"/>
      <c r="T200" s="152">
        <f>T201+T224+T235+T247+T267+T271+T291+T299+T318+T338+T348+T358+T369+T375</f>
        <v>0.36812535999999996</v>
      </c>
      <c r="AR200" s="145" t="s">
        <v>139</v>
      </c>
      <c r="AT200" s="153" t="s">
        <v>75</v>
      </c>
      <c r="AU200" s="153" t="s">
        <v>76</v>
      </c>
      <c r="AY200" s="145" t="s">
        <v>133</v>
      </c>
      <c r="BK200" s="154">
        <f>BK201+BK224+BK235+BK247+BK267+BK271+BK291+BK299+BK318+BK338+BK348+BK358+BK369+BK375</f>
        <v>0</v>
      </c>
    </row>
    <row r="201" spans="2:63" s="12" customFormat="1" ht="22.9" customHeight="1">
      <c r="B201" s="144"/>
      <c r="D201" s="145" t="s">
        <v>75</v>
      </c>
      <c r="E201" s="155" t="s">
        <v>244</v>
      </c>
      <c r="F201" s="155" t="s">
        <v>245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SUM(P202:P223)</f>
        <v>0</v>
      </c>
      <c r="Q201" s="150"/>
      <c r="R201" s="151">
        <f>SUM(R202:R223)</f>
        <v>0.03039912</v>
      </c>
      <c r="S201" s="150"/>
      <c r="T201" s="152">
        <f>SUM(T202:T223)</f>
        <v>0</v>
      </c>
      <c r="AR201" s="145" t="s">
        <v>139</v>
      </c>
      <c r="AT201" s="153" t="s">
        <v>75</v>
      </c>
      <c r="AU201" s="153" t="s">
        <v>84</v>
      </c>
      <c r="AY201" s="145" t="s">
        <v>133</v>
      </c>
      <c r="BK201" s="154">
        <f>SUM(BK202:BK223)</f>
        <v>0</v>
      </c>
    </row>
    <row r="202" spans="1:65" s="2" customFormat="1" ht="21.75" customHeight="1">
      <c r="A202" s="32"/>
      <c r="B202" s="157"/>
      <c r="C202" s="158">
        <v>26</v>
      </c>
      <c r="D202" s="158" t="s">
        <v>136</v>
      </c>
      <c r="E202" s="159" t="s">
        <v>246</v>
      </c>
      <c r="F202" s="160" t="s">
        <v>707</v>
      </c>
      <c r="G202" s="161" t="s">
        <v>137</v>
      </c>
      <c r="H202" s="162">
        <v>3.25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184</v>
      </c>
      <c r="AT202" s="170" t="s">
        <v>136</v>
      </c>
      <c r="AU202" s="170" t="s">
        <v>139</v>
      </c>
      <c r="AY202" s="17" t="s">
        <v>133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139</v>
      </c>
      <c r="BK202" s="171">
        <f>ROUND(I202*H202,2)</f>
        <v>0</v>
      </c>
      <c r="BL202" s="17" t="s">
        <v>184</v>
      </c>
      <c r="BM202" s="170" t="s">
        <v>247</v>
      </c>
    </row>
    <row r="203" spans="2:51" s="13" customFormat="1" ht="12">
      <c r="B203" s="172"/>
      <c r="D203" s="173" t="s">
        <v>140</v>
      </c>
      <c r="E203" s="174" t="s">
        <v>1</v>
      </c>
      <c r="F203" s="175" t="s">
        <v>141</v>
      </c>
      <c r="H203" s="176">
        <v>3.25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140</v>
      </c>
      <c r="AU203" s="174" t="s">
        <v>139</v>
      </c>
      <c r="AV203" s="13" t="s">
        <v>139</v>
      </c>
      <c r="AW203" s="13" t="s">
        <v>33</v>
      </c>
      <c r="AX203" s="13" t="s">
        <v>76</v>
      </c>
      <c r="AY203" s="174" t="s">
        <v>133</v>
      </c>
    </row>
    <row r="204" spans="2:51" s="14" customFormat="1" ht="12">
      <c r="B204" s="181"/>
      <c r="D204" s="173" t="s">
        <v>140</v>
      </c>
      <c r="E204" s="182" t="s">
        <v>1</v>
      </c>
      <c r="F204" s="183" t="s">
        <v>142</v>
      </c>
      <c r="H204" s="184">
        <v>3.25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140</v>
      </c>
      <c r="AU204" s="182" t="s">
        <v>139</v>
      </c>
      <c r="AV204" s="14" t="s">
        <v>138</v>
      </c>
      <c r="AW204" s="14" t="s">
        <v>33</v>
      </c>
      <c r="AX204" s="14" t="s">
        <v>84</v>
      </c>
      <c r="AY204" s="182" t="s">
        <v>133</v>
      </c>
    </row>
    <row r="205" spans="1:65" s="2" customFormat="1" ht="21.75" customHeight="1">
      <c r="A205" s="32"/>
      <c r="B205" s="157"/>
      <c r="C205" s="158">
        <v>27</v>
      </c>
      <c r="D205" s="158" t="s">
        <v>136</v>
      </c>
      <c r="E205" s="159" t="s">
        <v>248</v>
      </c>
      <c r="F205" s="160" t="s">
        <v>708</v>
      </c>
      <c r="G205" s="161" t="s">
        <v>137</v>
      </c>
      <c r="H205" s="162">
        <v>6.568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184</v>
      </c>
      <c r="AT205" s="170" t="s">
        <v>136</v>
      </c>
      <c r="AU205" s="170" t="s">
        <v>139</v>
      </c>
      <c r="AY205" s="17" t="s">
        <v>133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139</v>
      </c>
      <c r="BK205" s="171">
        <f>ROUND(I205*H205,2)</f>
        <v>0</v>
      </c>
      <c r="BL205" s="17" t="s">
        <v>184</v>
      </c>
      <c r="BM205" s="170" t="s">
        <v>249</v>
      </c>
    </row>
    <row r="206" spans="2:51" s="13" customFormat="1" ht="12">
      <c r="B206" s="172"/>
      <c r="D206" s="173" t="s">
        <v>140</v>
      </c>
      <c r="E206" s="174" t="s">
        <v>1</v>
      </c>
      <c r="F206" s="175" t="s">
        <v>250</v>
      </c>
      <c r="H206" s="176">
        <v>5.27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140</v>
      </c>
      <c r="AU206" s="174" t="s">
        <v>139</v>
      </c>
      <c r="AV206" s="13" t="s">
        <v>139</v>
      </c>
      <c r="AW206" s="13" t="s">
        <v>33</v>
      </c>
      <c r="AX206" s="13" t="s">
        <v>76</v>
      </c>
      <c r="AY206" s="174" t="s">
        <v>133</v>
      </c>
    </row>
    <row r="207" spans="2:51" s="13" customFormat="1" ht="12">
      <c r="B207" s="172"/>
      <c r="D207" s="173" t="s">
        <v>140</v>
      </c>
      <c r="E207" s="174" t="s">
        <v>1</v>
      </c>
      <c r="F207" s="175" t="s">
        <v>251</v>
      </c>
      <c r="H207" s="176">
        <v>1.298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140</v>
      </c>
      <c r="AU207" s="174" t="s">
        <v>139</v>
      </c>
      <c r="AV207" s="13" t="s">
        <v>139</v>
      </c>
      <c r="AW207" s="13" t="s">
        <v>33</v>
      </c>
      <c r="AX207" s="13" t="s">
        <v>76</v>
      </c>
      <c r="AY207" s="174" t="s">
        <v>133</v>
      </c>
    </row>
    <row r="208" spans="2:51" s="14" customFormat="1" ht="12">
      <c r="B208" s="181"/>
      <c r="D208" s="173" t="s">
        <v>140</v>
      </c>
      <c r="E208" s="182" t="s">
        <v>1</v>
      </c>
      <c r="F208" s="183" t="s">
        <v>142</v>
      </c>
      <c r="H208" s="184">
        <v>6.568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140</v>
      </c>
      <c r="AU208" s="182" t="s">
        <v>139</v>
      </c>
      <c r="AV208" s="14" t="s">
        <v>138</v>
      </c>
      <c r="AW208" s="14" t="s">
        <v>33</v>
      </c>
      <c r="AX208" s="14" t="s">
        <v>84</v>
      </c>
      <c r="AY208" s="182" t="s">
        <v>133</v>
      </c>
    </row>
    <row r="209" spans="1:65" s="2" customFormat="1" ht="21.75" customHeight="1">
      <c r="A209" s="32"/>
      <c r="B209" s="157"/>
      <c r="C209" s="196">
        <v>28</v>
      </c>
      <c r="D209" s="196" t="s">
        <v>185</v>
      </c>
      <c r="E209" s="197" t="s">
        <v>253</v>
      </c>
      <c r="F209" s="198" t="s">
        <v>254</v>
      </c>
      <c r="G209" s="199" t="s">
        <v>255</v>
      </c>
      <c r="H209" s="200">
        <v>29.454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42</v>
      </c>
      <c r="O209" s="58"/>
      <c r="P209" s="168">
        <f>O209*H209</f>
        <v>0</v>
      </c>
      <c r="Q209" s="168">
        <v>0.001</v>
      </c>
      <c r="R209" s="168">
        <f>Q209*H209</f>
        <v>0.029454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252</v>
      </c>
      <c r="AT209" s="170" t="s">
        <v>185</v>
      </c>
      <c r="AU209" s="170" t="s">
        <v>139</v>
      </c>
      <c r="AY209" s="17" t="s">
        <v>133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139</v>
      </c>
      <c r="BK209" s="171">
        <f>ROUND(I209*H209,2)</f>
        <v>0</v>
      </c>
      <c r="BL209" s="17" t="s">
        <v>184</v>
      </c>
      <c r="BM209" s="170" t="s">
        <v>256</v>
      </c>
    </row>
    <row r="210" spans="2:51" s="15" customFormat="1" ht="12">
      <c r="B210" s="189"/>
      <c r="D210" s="173" t="s">
        <v>140</v>
      </c>
      <c r="E210" s="190" t="s">
        <v>1</v>
      </c>
      <c r="F210" s="191" t="s">
        <v>257</v>
      </c>
      <c r="H210" s="190" t="s">
        <v>1</v>
      </c>
      <c r="I210" s="192"/>
      <c r="L210" s="189"/>
      <c r="M210" s="193"/>
      <c r="N210" s="194"/>
      <c r="O210" s="194"/>
      <c r="P210" s="194"/>
      <c r="Q210" s="194"/>
      <c r="R210" s="194"/>
      <c r="S210" s="194"/>
      <c r="T210" s="195"/>
      <c r="AT210" s="190" t="s">
        <v>140</v>
      </c>
      <c r="AU210" s="190" t="s">
        <v>139</v>
      </c>
      <c r="AV210" s="15" t="s">
        <v>84</v>
      </c>
      <c r="AW210" s="15" t="s">
        <v>33</v>
      </c>
      <c r="AX210" s="15" t="s">
        <v>76</v>
      </c>
      <c r="AY210" s="190" t="s">
        <v>133</v>
      </c>
    </row>
    <row r="211" spans="2:51" s="13" customFormat="1" ht="12">
      <c r="B211" s="172"/>
      <c r="D211" s="173" t="s">
        <v>140</v>
      </c>
      <c r="E211" s="174" t="s">
        <v>1</v>
      </c>
      <c r="F211" s="175" t="s">
        <v>258</v>
      </c>
      <c r="H211" s="176">
        <v>29.454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140</v>
      </c>
      <c r="AU211" s="174" t="s">
        <v>139</v>
      </c>
      <c r="AV211" s="13" t="s">
        <v>139</v>
      </c>
      <c r="AW211" s="13" t="s">
        <v>33</v>
      </c>
      <c r="AX211" s="13" t="s">
        <v>84</v>
      </c>
      <c r="AY211" s="174" t="s">
        <v>133</v>
      </c>
    </row>
    <row r="212" spans="1:65" s="2" customFormat="1" ht="21.75" customHeight="1">
      <c r="A212" s="32"/>
      <c r="B212" s="157"/>
      <c r="C212" s="158">
        <v>29</v>
      </c>
      <c r="D212" s="158" t="s">
        <v>136</v>
      </c>
      <c r="E212" s="159" t="s">
        <v>259</v>
      </c>
      <c r="F212" s="160" t="s">
        <v>260</v>
      </c>
      <c r="G212" s="161" t="s">
        <v>137</v>
      </c>
      <c r="H212" s="162">
        <v>9.818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184</v>
      </c>
      <c r="AT212" s="170" t="s">
        <v>136</v>
      </c>
      <c r="AU212" s="170" t="s">
        <v>139</v>
      </c>
      <c r="AY212" s="17" t="s">
        <v>133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139</v>
      </c>
      <c r="BK212" s="171">
        <f>ROUND(I212*H212,2)</f>
        <v>0</v>
      </c>
      <c r="BL212" s="17" t="s">
        <v>184</v>
      </c>
      <c r="BM212" s="170" t="s">
        <v>261</v>
      </c>
    </row>
    <row r="213" spans="2:51" s="13" customFormat="1" ht="12">
      <c r="B213" s="172"/>
      <c r="D213" s="173" t="s">
        <v>140</v>
      </c>
      <c r="E213" s="174" t="s">
        <v>1</v>
      </c>
      <c r="F213" s="175" t="s">
        <v>262</v>
      </c>
      <c r="H213" s="176">
        <v>9.818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140</v>
      </c>
      <c r="AU213" s="174" t="s">
        <v>139</v>
      </c>
      <c r="AV213" s="13" t="s">
        <v>139</v>
      </c>
      <c r="AW213" s="13" t="s">
        <v>33</v>
      </c>
      <c r="AX213" s="13" t="s">
        <v>84</v>
      </c>
      <c r="AY213" s="174" t="s">
        <v>133</v>
      </c>
    </row>
    <row r="214" spans="1:65" s="2" customFormat="1" ht="21.75" customHeight="1">
      <c r="A214" s="32"/>
      <c r="B214" s="157"/>
      <c r="C214" s="158">
        <v>30</v>
      </c>
      <c r="D214" s="158" t="s">
        <v>136</v>
      </c>
      <c r="E214" s="159" t="s">
        <v>263</v>
      </c>
      <c r="F214" s="160" t="s">
        <v>264</v>
      </c>
      <c r="G214" s="161" t="s">
        <v>265</v>
      </c>
      <c r="H214" s="162">
        <v>14.32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184</v>
      </c>
      <c r="AT214" s="170" t="s">
        <v>136</v>
      </c>
      <c r="AU214" s="170" t="s">
        <v>139</v>
      </c>
      <c r="AY214" s="17" t="s">
        <v>133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139</v>
      </c>
      <c r="BK214" s="171">
        <f>ROUND(I214*H214,2)</f>
        <v>0</v>
      </c>
      <c r="BL214" s="17" t="s">
        <v>184</v>
      </c>
      <c r="BM214" s="170" t="s">
        <v>266</v>
      </c>
    </row>
    <row r="215" spans="2:51" s="13" customFormat="1" ht="12">
      <c r="B215" s="172"/>
      <c r="D215" s="173" t="s">
        <v>140</v>
      </c>
      <c r="E215" s="174" t="s">
        <v>1</v>
      </c>
      <c r="F215" s="175" t="s">
        <v>267</v>
      </c>
      <c r="H215" s="176">
        <v>9.12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140</v>
      </c>
      <c r="AU215" s="174" t="s">
        <v>139</v>
      </c>
      <c r="AV215" s="13" t="s">
        <v>139</v>
      </c>
      <c r="AW215" s="13" t="s">
        <v>33</v>
      </c>
      <c r="AX215" s="13" t="s">
        <v>76</v>
      </c>
      <c r="AY215" s="174" t="s">
        <v>133</v>
      </c>
    </row>
    <row r="216" spans="2:51" s="13" customFormat="1" ht="12">
      <c r="B216" s="172"/>
      <c r="D216" s="173" t="s">
        <v>140</v>
      </c>
      <c r="E216" s="174" t="s">
        <v>1</v>
      </c>
      <c r="F216" s="175" t="s">
        <v>268</v>
      </c>
      <c r="H216" s="176">
        <v>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140</v>
      </c>
      <c r="AU216" s="174" t="s">
        <v>139</v>
      </c>
      <c r="AV216" s="13" t="s">
        <v>139</v>
      </c>
      <c r="AW216" s="13" t="s">
        <v>33</v>
      </c>
      <c r="AX216" s="13" t="s">
        <v>76</v>
      </c>
      <c r="AY216" s="174" t="s">
        <v>133</v>
      </c>
    </row>
    <row r="217" spans="2:51" s="13" customFormat="1" ht="12">
      <c r="B217" s="172"/>
      <c r="D217" s="173" t="s">
        <v>140</v>
      </c>
      <c r="E217" s="174" t="s">
        <v>1</v>
      </c>
      <c r="F217" s="175" t="s">
        <v>269</v>
      </c>
      <c r="H217" s="176">
        <v>1.2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140</v>
      </c>
      <c r="AU217" s="174" t="s">
        <v>139</v>
      </c>
      <c r="AV217" s="13" t="s">
        <v>139</v>
      </c>
      <c r="AW217" s="13" t="s">
        <v>33</v>
      </c>
      <c r="AX217" s="13" t="s">
        <v>76</v>
      </c>
      <c r="AY217" s="174" t="s">
        <v>133</v>
      </c>
    </row>
    <row r="218" spans="2:51" s="14" customFormat="1" ht="12">
      <c r="B218" s="181"/>
      <c r="D218" s="173" t="s">
        <v>140</v>
      </c>
      <c r="E218" s="182" t="s">
        <v>1</v>
      </c>
      <c r="F218" s="183" t="s">
        <v>142</v>
      </c>
      <c r="H218" s="184">
        <v>14.319999999999999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140</v>
      </c>
      <c r="AU218" s="182" t="s">
        <v>139</v>
      </c>
      <c r="AV218" s="14" t="s">
        <v>138</v>
      </c>
      <c r="AW218" s="14" t="s">
        <v>33</v>
      </c>
      <c r="AX218" s="14" t="s">
        <v>84</v>
      </c>
      <c r="AY218" s="182" t="s">
        <v>133</v>
      </c>
    </row>
    <row r="219" spans="1:65" s="2" customFormat="1" ht="21.75" customHeight="1">
      <c r="A219" s="32"/>
      <c r="B219" s="157"/>
      <c r="C219" s="158">
        <v>31</v>
      </c>
      <c r="D219" s="158" t="s">
        <v>136</v>
      </c>
      <c r="E219" s="159" t="s">
        <v>270</v>
      </c>
      <c r="F219" s="160" t="s">
        <v>271</v>
      </c>
      <c r="G219" s="161" t="s">
        <v>182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184</v>
      </c>
      <c r="AT219" s="170" t="s">
        <v>136</v>
      </c>
      <c r="AU219" s="170" t="s">
        <v>139</v>
      </c>
      <c r="AY219" s="17" t="s">
        <v>133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139</v>
      </c>
      <c r="BK219" s="171">
        <f>ROUND(I219*H219,2)</f>
        <v>0</v>
      </c>
      <c r="BL219" s="17" t="s">
        <v>184</v>
      </c>
      <c r="BM219" s="170" t="s">
        <v>272</v>
      </c>
    </row>
    <row r="220" spans="1:65" s="2" customFormat="1" ht="16.5" customHeight="1">
      <c r="A220" s="32"/>
      <c r="B220" s="157"/>
      <c r="C220" s="196">
        <v>32</v>
      </c>
      <c r="D220" s="196" t="s">
        <v>185</v>
      </c>
      <c r="E220" s="197" t="s">
        <v>273</v>
      </c>
      <c r="F220" s="198" t="s">
        <v>274</v>
      </c>
      <c r="G220" s="199" t="s">
        <v>265</v>
      </c>
      <c r="H220" s="200">
        <v>15.752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42</v>
      </c>
      <c r="O220" s="58"/>
      <c r="P220" s="168">
        <f>O220*H220</f>
        <v>0</v>
      </c>
      <c r="Q220" s="168">
        <v>6E-05</v>
      </c>
      <c r="R220" s="168">
        <f>Q220*H220</f>
        <v>0.00094512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252</v>
      </c>
      <c r="AT220" s="170" t="s">
        <v>185</v>
      </c>
      <c r="AU220" s="170" t="s">
        <v>139</v>
      </c>
      <c r="AY220" s="17" t="s">
        <v>133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139</v>
      </c>
      <c r="BK220" s="171">
        <f>ROUND(I220*H220,2)</f>
        <v>0</v>
      </c>
      <c r="BL220" s="17" t="s">
        <v>184</v>
      </c>
      <c r="BM220" s="170" t="s">
        <v>275</v>
      </c>
    </row>
    <row r="221" spans="2:51" s="13" customFormat="1" ht="12">
      <c r="B221" s="172"/>
      <c r="D221" s="173" t="s">
        <v>140</v>
      </c>
      <c r="E221" s="174" t="s">
        <v>1</v>
      </c>
      <c r="F221" s="175" t="s">
        <v>276</v>
      </c>
      <c r="H221" s="176">
        <v>15.752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140</v>
      </c>
      <c r="AU221" s="174" t="s">
        <v>139</v>
      </c>
      <c r="AV221" s="13" t="s">
        <v>139</v>
      </c>
      <c r="AW221" s="13" t="s">
        <v>33</v>
      </c>
      <c r="AX221" s="13" t="s">
        <v>84</v>
      </c>
      <c r="AY221" s="174" t="s">
        <v>133</v>
      </c>
    </row>
    <row r="222" spans="1:65" s="2" customFormat="1" ht="21.75" customHeight="1">
      <c r="A222" s="32"/>
      <c r="B222" s="157"/>
      <c r="C222" s="158">
        <v>33</v>
      </c>
      <c r="D222" s="158" t="s">
        <v>136</v>
      </c>
      <c r="E222" s="159" t="s">
        <v>277</v>
      </c>
      <c r="F222" s="160" t="s">
        <v>278</v>
      </c>
      <c r="G222" s="161" t="s">
        <v>215</v>
      </c>
      <c r="H222" s="162">
        <v>0.03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184</v>
      </c>
      <c r="AT222" s="170" t="s">
        <v>136</v>
      </c>
      <c r="AU222" s="170" t="s">
        <v>139</v>
      </c>
      <c r="AY222" s="17" t="s">
        <v>133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139</v>
      </c>
      <c r="BK222" s="171">
        <f>ROUND(I222*H222,2)</f>
        <v>0</v>
      </c>
      <c r="BL222" s="17" t="s">
        <v>184</v>
      </c>
      <c r="BM222" s="170" t="s">
        <v>279</v>
      </c>
    </row>
    <row r="223" spans="1:65" s="2" customFormat="1" ht="21.75" customHeight="1">
      <c r="A223" s="32"/>
      <c r="B223" s="157"/>
      <c r="C223" s="158">
        <v>34</v>
      </c>
      <c r="D223" s="158" t="s">
        <v>136</v>
      </c>
      <c r="E223" s="159" t="s">
        <v>280</v>
      </c>
      <c r="F223" s="160" t="s">
        <v>281</v>
      </c>
      <c r="G223" s="161" t="s">
        <v>215</v>
      </c>
      <c r="H223" s="162">
        <v>0.03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184</v>
      </c>
      <c r="AT223" s="170" t="s">
        <v>136</v>
      </c>
      <c r="AU223" s="170" t="s">
        <v>139</v>
      </c>
      <c r="AY223" s="17" t="s">
        <v>133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139</v>
      </c>
      <c r="BK223" s="171">
        <f>ROUND(I223*H223,2)</f>
        <v>0</v>
      </c>
      <c r="BL223" s="17" t="s">
        <v>184</v>
      </c>
      <c r="BM223" s="170" t="s">
        <v>282</v>
      </c>
    </row>
    <row r="224" spans="2:63" s="12" customFormat="1" ht="22.9" customHeight="1">
      <c r="B224" s="144"/>
      <c r="D224" s="145" t="s">
        <v>75</v>
      </c>
      <c r="E224" s="155" t="s">
        <v>283</v>
      </c>
      <c r="F224" s="155" t="s">
        <v>284</v>
      </c>
      <c r="I224" s="147"/>
      <c r="J224" s="156">
        <f>BK224</f>
        <v>0</v>
      </c>
      <c r="L224" s="144"/>
      <c r="M224" s="149"/>
      <c r="N224" s="150"/>
      <c r="O224" s="150"/>
      <c r="P224" s="151">
        <f>SUM(P225:P234)</f>
        <v>0</v>
      </c>
      <c r="Q224" s="150"/>
      <c r="R224" s="151">
        <f>SUM(R225:R234)</f>
        <v>0.0083</v>
      </c>
      <c r="S224" s="150"/>
      <c r="T224" s="152">
        <f>SUM(T225:T234)</f>
        <v>0.021179999999999997</v>
      </c>
      <c r="AR224" s="145" t="s">
        <v>139</v>
      </c>
      <c r="AT224" s="153" t="s">
        <v>75</v>
      </c>
      <c r="AU224" s="153" t="s">
        <v>84</v>
      </c>
      <c r="AY224" s="145" t="s">
        <v>133</v>
      </c>
      <c r="BK224" s="154">
        <f>SUM(BK225:BK234)</f>
        <v>0</v>
      </c>
    </row>
    <row r="225" spans="1:65" s="2" customFormat="1" ht="16.5" customHeight="1">
      <c r="A225" s="32"/>
      <c r="B225" s="157"/>
      <c r="C225" s="158">
        <v>35</v>
      </c>
      <c r="D225" s="158" t="s">
        <v>136</v>
      </c>
      <c r="E225" s="159" t="s">
        <v>285</v>
      </c>
      <c r="F225" s="160" t="s">
        <v>286</v>
      </c>
      <c r="G225" s="161" t="s">
        <v>265</v>
      </c>
      <c r="H225" s="162">
        <v>6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0.00198</v>
      </c>
      <c r="T225" s="169">
        <f>S225*H225</f>
        <v>0.01188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184</v>
      </c>
      <c r="AT225" s="170" t="s">
        <v>136</v>
      </c>
      <c r="AU225" s="170" t="s">
        <v>139</v>
      </c>
      <c r="AY225" s="17" t="s">
        <v>133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139</v>
      </c>
      <c r="BK225" s="171">
        <f>ROUND(I225*H225,2)</f>
        <v>0</v>
      </c>
      <c r="BL225" s="17" t="s">
        <v>184</v>
      </c>
      <c r="BM225" s="170" t="s">
        <v>287</v>
      </c>
    </row>
    <row r="226" spans="1:65" s="2" customFormat="1" ht="16.5" customHeight="1">
      <c r="A226" s="32"/>
      <c r="B226" s="157"/>
      <c r="C226" s="158">
        <v>36</v>
      </c>
      <c r="D226" s="158" t="s">
        <v>136</v>
      </c>
      <c r="E226" s="159" t="s">
        <v>288</v>
      </c>
      <c r="F226" s="160" t="s">
        <v>289</v>
      </c>
      <c r="G226" s="161" t="s">
        <v>265</v>
      </c>
      <c r="H226" s="162">
        <v>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0.00177</v>
      </c>
      <c r="R226" s="168">
        <f>Q226*H226</f>
        <v>0.00354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184</v>
      </c>
      <c r="AT226" s="170" t="s">
        <v>136</v>
      </c>
      <c r="AU226" s="170" t="s">
        <v>139</v>
      </c>
      <c r="AY226" s="17" t="s">
        <v>133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139</v>
      </c>
      <c r="BK226" s="171">
        <f>ROUND(I226*H226,2)</f>
        <v>0</v>
      </c>
      <c r="BL226" s="17" t="s">
        <v>184</v>
      </c>
      <c r="BM226" s="170" t="s">
        <v>290</v>
      </c>
    </row>
    <row r="227" spans="1:65" s="2" customFormat="1" ht="16.5" customHeight="1">
      <c r="A227" s="32"/>
      <c r="B227" s="157"/>
      <c r="C227" s="158">
        <v>37</v>
      </c>
      <c r="D227" s="158" t="s">
        <v>136</v>
      </c>
      <c r="E227" s="159" t="s">
        <v>291</v>
      </c>
      <c r="F227" s="160" t="s">
        <v>292</v>
      </c>
      <c r="G227" s="161" t="s">
        <v>265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0.00046</v>
      </c>
      <c r="R227" s="168">
        <f>Q227*H227</f>
        <v>0.00322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184</v>
      </c>
      <c r="AT227" s="170" t="s">
        <v>136</v>
      </c>
      <c r="AU227" s="170" t="s">
        <v>139</v>
      </c>
      <c r="AY227" s="17" t="s">
        <v>133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139</v>
      </c>
      <c r="BK227" s="171">
        <f>ROUND(I227*H227,2)</f>
        <v>0</v>
      </c>
      <c r="BL227" s="17" t="s">
        <v>184</v>
      </c>
      <c r="BM227" s="170" t="s">
        <v>293</v>
      </c>
    </row>
    <row r="228" spans="1:65" s="2" customFormat="1" ht="16.5" customHeight="1">
      <c r="A228" s="32"/>
      <c r="B228" s="157"/>
      <c r="C228" s="158">
        <v>38</v>
      </c>
      <c r="D228" s="158" t="s">
        <v>136</v>
      </c>
      <c r="E228" s="159" t="s">
        <v>294</v>
      </c>
      <c r="F228" s="160" t="s">
        <v>295</v>
      </c>
      <c r="G228" s="161" t="s">
        <v>265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0.00077</v>
      </c>
      <c r="R228" s="168">
        <f>Q228*H228</f>
        <v>0.00154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184</v>
      </c>
      <c r="AT228" s="170" t="s">
        <v>136</v>
      </c>
      <c r="AU228" s="170" t="s">
        <v>139</v>
      </c>
      <c r="AY228" s="17" t="s">
        <v>133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139</v>
      </c>
      <c r="BK228" s="171">
        <f>ROUND(I228*H228,2)</f>
        <v>0</v>
      </c>
      <c r="BL228" s="17" t="s">
        <v>184</v>
      </c>
      <c r="BM228" s="170" t="s">
        <v>296</v>
      </c>
    </row>
    <row r="229" spans="1:65" s="2" customFormat="1" ht="16.5" customHeight="1">
      <c r="A229" s="32"/>
      <c r="B229" s="157"/>
      <c r="C229" s="158">
        <v>39</v>
      </c>
      <c r="D229" s="158" t="s">
        <v>136</v>
      </c>
      <c r="E229" s="159" t="s">
        <v>297</v>
      </c>
      <c r="F229" s="160" t="s">
        <v>298</v>
      </c>
      <c r="G229" s="161" t="s">
        <v>182</v>
      </c>
      <c r="H229" s="162">
        <v>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0.0031</v>
      </c>
      <c r="T229" s="169">
        <f>S229*H229</f>
        <v>0.0093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184</v>
      </c>
      <c r="AT229" s="170" t="s">
        <v>136</v>
      </c>
      <c r="AU229" s="170" t="s">
        <v>139</v>
      </c>
      <c r="AY229" s="17" t="s">
        <v>133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139</v>
      </c>
      <c r="BK229" s="171">
        <f>ROUND(I229*H229,2)</f>
        <v>0</v>
      </c>
      <c r="BL229" s="17" t="s">
        <v>184</v>
      </c>
      <c r="BM229" s="170" t="s">
        <v>299</v>
      </c>
    </row>
    <row r="230" spans="2:51" s="15" customFormat="1" ht="12">
      <c r="B230" s="189"/>
      <c r="D230" s="173" t="s">
        <v>140</v>
      </c>
      <c r="E230" s="190" t="s">
        <v>1</v>
      </c>
      <c r="F230" s="191" t="s">
        <v>300</v>
      </c>
      <c r="H230" s="190" t="s">
        <v>1</v>
      </c>
      <c r="I230" s="192"/>
      <c r="L230" s="189"/>
      <c r="M230" s="193"/>
      <c r="N230" s="194"/>
      <c r="O230" s="194"/>
      <c r="P230" s="194"/>
      <c r="Q230" s="194"/>
      <c r="R230" s="194"/>
      <c r="S230" s="194"/>
      <c r="T230" s="195"/>
      <c r="AT230" s="190" t="s">
        <v>140</v>
      </c>
      <c r="AU230" s="190" t="s">
        <v>139</v>
      </c>
      <c r="AV230" s="15" t="s">
        <v>84</v>
      </c>
      <c r="AW230" s="15" t="s">
        <v>33</v>
      </c>
      <c r="AX230" s="15" t="s">
        <v>76</v>
      </c>
      <c r="AY230" s="190" t="s">
        <v>133</v>
      </c>
    </row>
    <row r="231" spans="2:51" s="13" customFormat="1" ht="12">
      <c r="B231" s="172"/>
      <c r="D231" s="173" t="s">
        <v>140</v>
      </c>
      <c r="E231" s="174" t="s">
        <v>1</v>
      </c>
      <c r="F231" s="175" t="s">
        <v>144</v>
      </c>
      <c r="H231" s="176">
        <v>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140</v>
      </c>
      <c r="AU231" s="174" t="s">
        <v>139</v>
      </c>
      <c r="AV231" s="13" t="s">
        <v>139</v>
      </c>
      <c r="AW231" s="13" t="s">
        <v>33</v>
      </c>
      <c r="AX231" s="13" t="s">
        <v>84</v>
      </c>
      <c r="AY231" s="174" t="s">
        <v>133</v>
      </c>
    </row>
    <row r="232" spans="1:65" s="2" customFormat="1" ht="16.5" customHeight="1">
      <c r="A232" s="32"/>
      <c r="B232" s="157"/>
      <c r="C232" s="158">
        <v>40</v>
      </c>
      <c r="D232" s="158" t="s">
        <v>136</v>
      </c>
      <c r="E232" s="159" t="s">
        <v>301</v>
      </c>
      <c r="F232" s="160" t="s">
        <v>302</v>
      </c>
      <c r="G232" s="161" t="s">
        <v>265</v>
      </c>
      <c r="H232" s="162">
        <v>11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184</v>
      </c>
      <c r="AT232" s="170" t="s">
        <v>136</v>
      </c>
      <c r="AU232" s="170" t="s">
        <v>139</v>
      </c>
      <c r="AY232" s="17" t="s">
        <v>133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139</v>
      </c>
      <c r="BK232" s="171">
        <f>ROUND(I232*H232,2)</f>
        <v>0</v>
      </c>
      <c r="BL232" s="17" t="s">
        <v>184</v>
      </c>
      <c r="BM232" s="170" t="s">
        <v>303</v>
      </c>
    </row>
    <row r="233" spans="1:65" s="2" customFormat="1" ht="21.75" customHeight="1">
      <c r="A233" s="32"/>
      <c r="B233" s="157"/>
      <c r="C233" s="158">
        <v>41</v>
      </c>
      <c r="D233" s="158" t="s">
        <v>136</v>
      </c>
      <c r="E233" s="159" t="s">
        <v>304</v>
      </c>
      <c r="F233" s="160" t="s">
        <v>305</v>
      </c>
      <c r="G233" s="161" t="s">
        <v>215</v>
      </c>
      <c r="H233" s="162">
        <v>0.008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184</v>
      </c>
      <c r="AT233" s="170" t="s">
        <v>136</v>
      </c>
      <c r="AU233" s="170" t="s">
        <v>139</v>
      </c>
      <c r="AY233" s="17" t="s">
        <v>133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139</v>
      </c>
      <c r="BK233" s="171">
        <f>ROUND(I233*H233,2)</f>
        <v>0</v>
      </c>
      <c r="BL233" s="17" t="s">
        <v>184</v>
      </c>
      <c r="BM233" s="170" t="s">
        <v>306</v>
      </c>
    </row>
    <row r="234" spans="1:65" s="2" customFormat="1" ht="21.75" customHeight="1">
      <c r="A234" s="32"/>
      <c r="B234" s="157"/>
      <c r="C234" s="158">
        <v>42</v>
      </c>
      <c r="D234" s="158" t="s">
        <v>136</v>
      </c>
      <c r="E234" s="159" t="s">
        <v>307</v>
      </c>
      <c r="F234" s="160" t="s">
        <v>308</v>
      </c>
      <c r="G234" s="161" t="s">
        <v>215</v>
      </c>
      <c r="H234" s="162">
        <v>0.008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184</v>
      </c>
      <c r="AT234" s="170" t="s">
        <v>136</v>
      </c>
      <c r="AU234" s="170" t="s">
        <v>139</v>
      </c>
      <c r="AY234" s="17" t="s">
        <v>133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139</v>
      </c>
      <c r="BK234" s="171">
        <f>ROUND(I234*H234,2)</f>
        <v>0</v>
      </c>
      <c r="BL234" s="17" t="s">
        <v>184</v>
      </c>
      <c r="BM234" s="170" t="s">
        <v>309</v>
      </c>
    </row>
    <row r="235" spans="2:63" s="12" customFormat="1" ht="22.9" customHeight="1">
      <c r="B235" s="144"/>
      <c r="D235" s="145" t="s">
        <v>75</v>
      </c>
      <c r="E235" s="155" t="s">
        <v>310</v>
      </c>
      <c r="F235" s="155" t="s">
        <v>311</v>
      </c>
      <c r="I235" s="147"/>
      <c r="J235" s="156">
        <f>BK235</f>
        <v>0</v>
      </c>
      <c r="L235" s="144"/>
      <c r="M235" s="149"/>
      <c r="N235" s="150"/>
      <c r="O235" s="150"/>
      <c r="P235" s="151">
        <f>SUM(P236:P246)</f>
        <v>0</v>
      </c>
      <c r="Q235" s="150"/>
      <c r="R235" s="151">
        <f>SUM(R236:R246)</f>
        <v>0.02018</v>
      </c>
      <c r="S235" s="150"/>
      <c r="T235" s="152">
        <f>SUM(T236:T246)</f>
        <v>0.0027999999999999995</v>
      </c>
      <c r="AR235" s="145" t="s">
        <v>139</v>
      </c>
      <c r="AT235" s="153" t="s">
        <v>75</v>
      </c>
      <c r="AU235" s="153" t="s">
        <v>84</v>
      </c>
      <c r="AY235" s="145" t="s">
        <v>133</v>
      </c>
      <c r="BK235" s="154">
        <f>SUM(BK236:BK246)</f>
        <v>0</v>
      </c>
    </row>
    <row r="236" spans="1:65" s="2" customFormat="1" ht="16.5" customHeight="1">
      <c r="A236" s="32"/>
      <c r="B236" s="157"/>
      <c r="C236" s="158">
        <v>43</v>
      </c>
      <c r="D236" s="158" t="s">
        <v>136</v>
      </c>
      <c r="E236" s="159" t="s">
        <v>312</v>
      </c>
      <c r="F236" s="160" t="s">
        <v>313</v>
      </c>
      <c r="G236" s="161" t="s">
        <v>265</v>
      </c>
      <c r="H236" s="162">
        <v>10</v>
      </c>
      <c r="I236" s="163"/>
      <c r="J236" s="164">
        <f aca="true" t="shared" si="10" ref="J236:J246"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 aca="true" t="shared" si="11" ref="P236:P246">O236*H236</f>
        <v>0</v>
      </c>
      <c r="Q236" s="168">
        <v>0</v>
      </c>
      <c r="R236" s="168">
        <f aca="true" t="shared" si="12" ref="R236:R246">Q236*H236</f>
        <v>0</v>
      </c>
      <c r="S236" s="168">
        <v>0.00028</v>
      </c>
      <c r="T236" s="169">
        <f aca="true" t="shared" si="13" ref="T236:T246">S236*H236</f>
        <v>0.0027999999999999995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184</v>
      </c>
      <c r="AT236" s="170" t="s">
        <v>136</v>
      </c>
      <c r="AU236" s="170" t="s">
        <v>139</v>
      </c>
      <c r="AY236" s="17" t="s">
        <v>133</v>
      </c>
      <c r="BE236" s="171">
        <f aca="true" t="shared" si="14" ref="BE236:BE246">IF(N236="základní",J236,0)</f>
        <v>0</v>
      </c>
      <c r="BF236" s="171">
        <f aca="true" t="shared" si="15" ref="BF236:BF246">IF(N236="snížená",J236,0)</f>
        <v>0</v>
      </c>
      <c r="BG236" s="171">
        <f aca="true" t="shared" si="16" ref="BG236:BG246">IF(N236="zákl. přenesená",J236,0)</f>
        <v>0</v>
      </c>
      <c r="BH236" s="171">
        <f aca="true" t="shared" si="17" ref="BH236:BH246">IF(N236="sníž. přenesená",J236,0)</f>
        <v>0</v>
      </c>
      <c r="BI236" s="171">
        <f aca="true" t="shared" si="18" ref="BI236:BI246">IF(N236="nulová",J236,0)</f>
        <v>0</v>
      </c>
      <c r="BJ236" s="17" t="s">
        <v>139</v>
      </c>
      <c r="BK236" s="171">
        <f aca="true" t="shared" si="19" ref="BK236:BK246">ROUND(I236*H236,2)</f>
        <v>0</v>
      </c>
      <c r="BL236" s="17" t="s">
        <v>184</v>
      </c>
      <c r="BM236" s="170" t="s">
        <v>314</v>
      </c>
    </row>
    <row r="237" spans="1:65" s="2" customFormat="1" ht="21.75" customHeight="1">
      <c r="A237" s="32"/>
      <c r="B237" s="157"/>
      <c r="C237" s="158">
        <v>44</v>
      </c>
      <c r="D237" s="158" t="s">
        <v>136</v>
      </c>
      <c r="E237" s="159" t="s">
        <v>315</v>
      </c>
      <c r="F237" s="160" t="s">
        <v>316</v>
      </c>
      <c r="G237" s="161" t="s">
        <v>265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0.00042</v>
      </c>
      <c r="R237" s="168">
        <f t="shared" si="12"/>
        <v>0.008400000000000001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184</v>
      </c>
      <c r="AT237" s="170" t="s">
        <v>136</v>
      </c>
      <c r="AU237" s="170" t="s">
        <v>139</v>
      </c>
      <c r="AY237" s="17" t="s">
        <v>133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139</v>
      </c>
      <c r="BK237" s="171">
        <f t="shared" si="19"/>
        <v>0</v>
      </c>
      <c r="BL237" s="17" t="s">
        <v>184</v>
      </c>
      <c r="BM237" s="170" t="s">
        <v>317</v>
      </c>
    </row>
    <row r="238" spans="1:65" s="2" customFormat="1" ht="21.75" customHeight="1">
      <c r="A238" s="32"/>
      <c r="B238" s="157"/>
      <c r="C238" s="196">
        <v>45</v>
      </c>
      <c r="D238" s="196" t="s">
        <v>185</v>
      </c>
      <c r="E238" s="197" t="s">
        <v>318</v>
      </c>
      <c r="F238" s="198" t="s">
        <v>319</v>
      </c>
      <c r="G238" s="199" t="s">
        <v>265</v>
      </c>
      <c r="H238" s="200">
        <v>7</v>
      </c>
      <c r="I238" s="201"/>
      <c r="J238" s="202">
        <f t="shared" si="10"/>
        <v>0</v>
      </c>
      <c r="K238" s="203"/>
      <c r="L238" s="204"/>
      <c r="M238" s="205" t="s">
        <v>1</v>
      </c>
      <c r="N238" s="206" t="s">
        <v>42</v>
      </c>
      <c r="O238" s="58"/>
      <c r="P238" s="168">
        <f t="shared" si="11"/>
        <v>0</v>
      </c>
      <c r="Q238" s="168">
        <v>0.00011</v>
      </c>
      <c r="R238" s="168">
        <f t="shared" si="12"/>
        <v>0.0007700000000000001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252</v>
      </c>
      <c r="AT238" s="170" t="s">
        <v>185</v>
      </c>
      <c r="AU238" s="170" t="s">
        <v>139</v>
      </c>
      <c r="AY238" s="17" t="s">
        <v>133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139</v>
      </c>
      <c r="BK238" s="171">
        <f t="shared" si="19"/>
        <v>0</v>
      </c>
      <c r="BL238" s="17" t="s">
        <v>184</v>
      </c>
      <c r="BM238" s="170" t="s">
        <v>320</v>
      </c>
    </row>
    <row r="239" spans="1:65" s="2" customFormat="1" ht="21.75" customHeight="1">
      <c r="A239" s="32"/>
      <c r="B239" s="157"/>
      <c r="C239" s="196">
        <v>46</v>
      </c>
      <c r="D239" s="196" t="s">
        <v>185</v>
      </c>
      <c r="E239" s="197" t="s">
        <v>321</v>
      </c>
      <c r="F239" s="198" t="s">
        <v>322</v>
      </c>
      <c r="G239" s="199" t="s">
        <v>265</v>
      </c>
      <c r="H239" s="200">
        <v>7</v>
      </c>
      <c r="I239" s="201"/>
      <c r="J239" s="202">
        <f t="shared" si="10"/>
        <v>0</v>
      </c>
      <c r="K239" s="203"/>
      <c r="L239" s="204"/>
      <c r="M239" s="205" t="s">
        <v>1</v>
      </c>
      <c r="N239" s="206" t="s">
        <v>42</v>
      </c>
      <c r="O239" s="58"/>
      <c r="P239" s="168">
        <f t="shared" si="11"/>
        <v>0</v>
      </c>
      <c r="Q239" s="168">
        <v>0.00017</v>
      </c>
      <c r="R239" s="168">
        <f t="shared" si="12"/>
        <v>0.00119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252</v>
      </c>
      <c r="AT239" s="170" t="s">
        <v>185</v>
      </c>
      <c r="AU239" s="170" t="s">
        <v>139</v>
      </c>
      <c r="AY239" s="17" t="s">
        <v>133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139</v>
      </c>
      <c r="BK239" s="171">
        <f t="shared" si="19"/>
        <v>0</v>
      </c>
      <c r="BL239" s="17" t="s">
        <v>184</v>
      </c>
      <c r="BM239" s="170" t="s">
        <v>323</v>
      </c>
    </row>
    <row r="240" spans="1:65" s="2" customFormat="1" ht="21.75" customHeight="1">
      <c r="A240" s="32"/>
      <c r="B240" s="157"/>
      <c r="C240" s="196">
        <v>47</v>
      </c>
      <c r="D240" s="196" t="s">
        <v>185</v>
      </c>
      <c r="E240" s="197" t="s">
        <v>324</v>
      </c>
      <c r="F240" s="198" t="s">
        <v>325</v>
      </c>
      <c r="G240" s="199" t="s">
        <v>265</v>
      </c>
      <c r="H240" s="200">
        <v>6</v>
      </c>
      <c r="I240" s="201"/>
      <c r="J240" s="202">
        <f t="shared" si="10"/>
        <v>0</v>
      </c>
      <c r="K240" s="203"/>
      <c r="L240" s="204"/>
      <c r="M240" s="205" t="s">
        <v>1</v>
      </c>
      <c r="N240" s="206" t="s">
        <v>42</v>
      </c>
      <c r="O240" s="58"/>
      <c r="P240" s="168">
        <f t="shared" si="11"/>
        <v>0</v>
      </c>
      <c r="Q240" s="168">
        <v>0.00027</v>
      </c>
      <c r="R240" s="168">
        <f t="shared" si="12"/>
        <v>0.00162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252</v>
      </c>
      <c r="AT240" s="170" t="s">
        <v>185</v>
      </c>
      <c r="AU240" s="170" t="s">
        <v>139</v>
      </c>
      <c r="AY240" s="17" t="s">
        <v>133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139</v>
      </c>
      <c r="BK240" s="171">
        <f t="shared" si="19"/>
        <v>0</v>
      </c>
      <c r="BL240" s="17" t="s">
        <v>184</v>
      </c>
      <c r="BM240" s="170" t="s">
        <v>326</v>
      </c>
    </row>
    <row r="241" spans="1:65" s="2" customFormat="1" ht="21.75" customHeight="1">
      <c r="A241" s="32"/>
      <c r="B241" s="157"/>
      <c r="C241" s="158">
        <v>48</v>
      </c>
      <c r="D241" s="158" t="s">
        <v>136</v>
      </c>
      <c r="E241" s="159" t="s">
        <v>327</v>
      </c>
      <c r="F241" s="160" t="s">
        <v>328</v>
      </c>
      <c r="G241" s="161" t="s">
        <v>329</v>
      </c>
      <c r="H241" s="162">
        <v>1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</v>
      </c>
      <c r="R241" s="168">
        <f t="shared" si="12"/>
        <v>0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184</v>
      </c>
      <c r="AT241" s="170" t="s">
        <v>136</v>
      </c>
      <c r="AU241" s="170" t="s">
        <v>139</v>
      </c>
      <c r="AY241" s="17" t="s">
        <v>133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139</v>
      </c>
      <c r="BK241" s="171">
        <f t="shared" si="19"/>
        <v>0</v>
      </c>
      <c r="BL241" s="17" t="s">
        <v>184</v>
      </c>
      <c r="BM241" s="170" t="s">
        <v>330</v>
      </c>
    </row>
    <row r="242" spans="1:65" s="2" customFormat="1" ht="21.75" customHeight="1">
      <c r="A242" s="32"/>
      <c r="B242" s="157"/>
      <c r="C242" s="158">
        <v>49</v>
      </c>
      <c r="D242" s="158" t="s">
        <v>136</v>
      </c>
      <c r="E242" s="159" t="s">
        <v>331</v>
      </c>
      <c r="F242" s="160" t="s">
        <v>332</v>
      </c>
      <c r="G242" s="161" t="s">
        <v>329</v>
      </c>
      <c r="H242" s="162">
        <v>1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</v>
      </c>
      <c r="R242" s="168">
        <f t="shared" si="12"/>
        <v>0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184</v>
      </c>
      <c r="AT242" s="170" t="s">
        <v>136</v>
      </c>
      <c r="AU242" s="170" t="s">
        <v>139</v>
      </c>
      <c r="AY242" s="17" t="s">
        <v>133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139</v>
      </c>
      <c r="BK242" s="171">
        <f t="shared" si="19"/>
        <v>0</v>
      </c>
      <c r="BL242" s="17" t="s">
        <v>184</v>
      </c>
      <c r="BM242" s="170" t="s">
        <v>333</v>
      </c>
    </row>
    <row r="243" spans="1:65" s="2" customFormat="1" ht="21.75" customHeight="1">
      <c r="A243" s="32"/>
      <c r="B243" s="157"/>
      <c r="C243" s="158">
        <v>50</v>
      </c>
      <c r="D243" s="158" t="s">
        <v>136</v>
      </c>
      <c r="E243" s="159" t="s">
        <v>334</v>
      </c>
      <c r="F243" s="160" t="s">
        <v>335</v>
      </c>
      <c r="G243" s="161" t="s">
        <v>265</v>
      </c>
      <c r="H243" s="162">
        <v>20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0.0004</v>
      </c>
      <c r="R243" s="168">
        <f t="shared" si="12"/>
        <v>0.008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184</v>
      </c>
      <c r="AT243" s="170" t="s">
        <v>136</v>
      </c>
      <c r="AU243" s="170" t="s">
        <v>139</v>
      </c>
      <c r="AY243" s="17" t="s">
        <v>133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139</v>
      </c>
      <c r="BK243" s="171">
        <f t="shared" si="19"/>
        <v>0</v>
      </c>
      <c r="BL243" s="17" t="s">
        <v>184</v>
      </c>
      <c r="BM243" s="170" t="s">
        <v>336</v>
      </c>
    </row>
    <row r="244" spans="1:65" s="2" customFormat="1" ht="16.5" customHeight="1">
      <c r="A244" s="32"/>
      <c r="B244" s="157"/>
      <c r="C244" s="158">
        <v>51</v>
      </c>
      <c r="D244" s="158" t="s">
        <v>136</v>
      </c>
      <c r="E244" s="159" t="s">
        <v>337</v>
      </c>
      <c r="F244" s="160" t="s">
        <v>338</v>
      </c>
      <c r="G244" s="161" t="s">
        <v>265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1E-05</v>
      </c>
      <c r="R244" s="168">
        <f t="shared" si="12"/>
        <v>0.0002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184</v>
      </c>
      <c r="AT244" s="170" t="s">
        <v>136</v>
      </c>
      <c r="AU244" s="170" t="s">
        <v>139</v>
      </c>
      <c r="AY244" s="17" t="s">
        <v>133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139</v>
      </c>
      <c r="BK244" s="171">
        <f t="shared" si="19"/>
        <v>0</v>
      </c>
      <c r="BL244" s="17" t="s">
        <v>184</v>
      </c>
      <c r="BM244" s="170" t="s">
        <v>339</v>
      </c>
    </row>
    <row r="245" spans="1:65" s="2" customFormat="1" ht="21.75" customHeight="1">
      <c r="A245" s="32"/>
      <c r="B245" s="157"/>
      <c r="C245" s="158">
        <v>52</v>
      </c>
      <c r="D245" s="158" t="s">
        <v>136</v>
      </c>
      <c r="E245" s="159" t="s">
        <v>340</v>
      </c>
      <c r="F245" s="160" t="s">
        <v>341</v>
      </c>
      <c r="G245" s="161" t="s">
        <v>215</v>
      </c>
      <c r="H245" s="162">
        <v>0.02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184</v>
      </c>
      <c r="AT245" s="170" t="s">
        <v>136</v>
      </c>
      <c r="AU245" s="170" t="s">
        <v>139</v>
      </c>
      <c r="AY245" s="17" t="s">
        <v>133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139</v>
      </c>
      <c r="BK245" s="171">
        <f t="shared" si="19"/>
        <v>0</v>
      </c>
      <c r="BL245" s="17" t="s">
        <v>184</v>
      </c>
      <c r="BM245" s="170" t="s">
        <v>342</v>
      </c>
    </row>
    <row r="246" spans="1:65" s="2" customFormat="1" ht="21.75" customHeight="1">
      <c r="A246" s="32"/>
      <c r="B246" s="157"/>
      <c r="C246" s="158">
        <v>53</v>
      </c>
      <c r="D246" s="158" t="s">
        <v>136</v>
      </c>
      <c r="E246" s="159" t="s">
        <v>343</v>
      </c>
      <c r="F246" s="160" t="s">
        <v>344</v>
      </c>
      <c r="G246" s="161" t="s">
        <v>215</v>
      </c>
      <c r="H246" s="162">
        <v>0.02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184</v>
      </c>
      <c r="AT246" s="170" t="s">
        <v>136</v>
      </c>
      <c r="AU246" s="170" t="s">
        <v>139</v>
      </c>
      <c r="AY246" s="17" t="s">
        <v>133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139</v>
      </c>
      <c r="BK246" s="171">
        <f t="shared" si="19"/>
        <v>0</v>
      </c>
      <c r="BL246" s="17" t="s">
        <v>184</v>
      </c>
      <c r="BM246" s="170" t="s">
        <v>345</v>
      </c>
    </row>
    <row r="247" spans="2:63" s="12" customFormat="1" ht="22.9" customHeight="1">
      <c r="B247" s="144"/>
      <c r="D247" s="145" t="s">
        <v>75</v>
      </c>
      <c r="E247" s="155" t="s">
        <v>346</v>
      </c>
      <c r="F247" s="155" t="s">
        <v>347</v>
      </c>
      <c r="I247" s="147"/>
      <c r="J247" s="156">
        <f>BK247</f>
        <v>0</v>
      </c>
      <c r="L247" s="144"/>
      <c r="M247" s="149"/>
      <c r="N247" s="150"/>
      <c r="O247" s="150"/>
      <c r="P247" s="151">
        <f>SUM(P248:P266)</f>
        <v>0</v>
      </c>
      <c r="Q247" s="150"/>
      <c r="R247" s="151">
        <f>SUM(R248:R266)</f>
        <v>0.05039000000000001</v>
      </c>
      <c r="S247" s="150"/>
      <c r="T247" s="152">
        <f>SUM(T248:T266)</f>
        <v>0.07775</v>
      </c>
      <c r="AR247" s="145" t="s">
        <v>139</v>
      </c>
      <c r="AT247" s="153" t="s">
        <v>75</v>
      </c>
      <c r="AU247" s="153" t="s">
        <v>84</v>
      </c>
      <c r="AY247" s="145" t="s">
        <v>133</v>
      </c>
      <c r="BK247" s="154">
        <f>SUM(BK248:BK266)</f>
        <v>0</v>
      </c>
    </row>
    <row r="248" spans="1:65" s="2" customFormat="1" ht="16.5" customHeight="1">
      <c r="A248" s="32"/>
      <c r="B248" s="157"/>
      <c r="C248" s="158">
        <v>54</v>
      </c>
      <c r="D248" s="158" t="s">
        <v>136</v>
      </c>
      <c r="E248" s="159" t="s">
        <v>348</v>
      </c>
      <c r="F248" s="160" t="s">
        <v>349</v>
      </c>
      <c r="G248" s="161" t="s">
        <v>329</v>
      </c>
      <c r="H248" s="162">
        <v>1</v>
      </c>
      <c r="I248" s="163"/>
      <c r="J248" s="164">
        <f aca="true" t="shared" si="20" ref="J248:J266"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 aca="true" t="shared" si="21" ref="P248:P266">O248*H248</f>
        <v>0</v>
      </c>
      <c r="Q248" s="168">
        <v>0</v>
      </c>
      <c r="R248" s="168">
        <f aca="true" t="shared" si="22" ref="R248:R266">Q248*H248</f>
        <v>0</v>
      </c>
      <c r="S248" s="168">
        <v>0.01933</v>
      </c>
      <c r="T248" s="169">
        <f aca="true" t="shared" si="23" ref="T248:T266">S248*H248</f>
        <v>0.01933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184</v>
      </c>
      <c r="AT248" s="170" t="s">
        <v>136</v>
      </c>
      <c r="AU248" s="170" t="s">
        <v>139</v>
      </c>
      <c r="AY248" s="17" t="s">
        <v>133</v>
      </c>
      <c r="BE248" s="171">
        <f aca="true" t="shared" si="24" ref="BE248:BE266">IF(N248="základní",J248,0)</f>
        <v>0</v>
      </c>
      <c r="BF248" s="171">
        <f aca="true" t="shared" si="25" ref="BF248:BF266">IF(N248="snížená",J248,0)</f>
        <v>0</v>
      </c>
      <c r="BG248" s="171">
        <f aca="true" t="shared" si="26" ref="BG248:BG266">IF(N248="zákl. přenesená",J248,0)</f>
        <v>0</v>
      </c>
      <c r="BH248" s="171">
        <f aca="true" t="shared" si="27" ref="BH248:BH266">IF(N248="sníž. přenesená",J248,0)</f>
        <v>0</v>
      </c>
      <c r="BI248" s="171">
        <f aca="true" t="shared" si="28" ref="BI248:BI266">IF(N248="nulová",J248,0)</f>
        <v>0</v>
      </c>
      <c r="BJ248" s="17" t="s">
        <v>139</v>
      </c>
      <c r="BK248" s="171">
        <f aca="true" t="shared" si="29" ref="BK248:BK266">ROUND(I248*H248,2)</f>
        <v>0</v>
      </c>
      <c r="BL248" s="17" t="s">
        <v>184</v>
      </c>
      <c r="BM248" s="170" t="s">
        <v>350</v>
      </c>
    </row>
    <row r="249" spans="1:65" s="2" customFormat="1" ht="21.75" customHeight="1">
      <c r="A249" s="32"/>
      <c r="B249" s="157"/>
      <c r="C249" s="158"/>
      <c r="D249" s="158"/>
      <c r="E249" s="159"/>
      <c r="F249" s="160"/>
      <c r="G249" s="161"/>
      <c r="H249" s="162"/>
      <c r="I249" s="163"/>
      <c r="J249" s="164"/>
      <c r="K249" s="165"/>
      <c r="L249" s="33"/>
      <c r="M249" s="166" t="s">
        <v>1</v>
      </c>
      <c r="N249" s="167" t="s">
        <v>42</v>
      </c>
      <c r="O249" s="58"/>
      <c r="P249" s="168">
        <f t="shared" si="21"/>
        <v>0</v>
      </c>
      <c r="Q249" s="168">
        <v>0.01382</v>
      </c>
      <c r="R249" s="168">
        <f t="shared" si="22"/>
        <v>0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184</v>
      </c>
      <c r="AT249" s="170" t="s">
        <v>136</v>
      </c>
      <c r="AU249" s="170" t="s">
        <v>139</v>
      </c>
      <c r="AY249" s="17" t="s">
        <v>133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139</v>
      </c>
      <c r="BK249" s="171">
        <f t="shared" si="29"/>
        <v>0</v>
      </c>
      <c r="BL249" s="17" t="s">
        <v>184</v>
      </c>
      <c r="BM249" s="170" t="s">
        <v>351</v>
      </c>
    </row>
    <row r="250" spans="1:65" s="2" customFormat="1" ht="16.5" customHeight="1">
      <c r="A250" s="32"/>
      <c r="B250" s="157"/>
      <c r="C250" s="158">
        <v>55</v>
      </c>
      <c r="D250" s="158" t="s">
        <v>136</v>
      </c>
      <c r="E250" s="159" t="s">
        <v>352</v>
      </c>
      <c r="F250" s="160" t="s">
        <v>353</v>
      </c>
      <c r="G250" s="161" t="s">
        <v>329</v>
      </c>
      <c r="H250" s="162">
        <v>1</v>
      </c>
      <c r="I250" s="163"/>
      <c r="J250" s="164">
        <f t="shared" si="2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21"/>
        <v>0</v>
      </c>
      <c r="Q250" s="168">
        <v>0</v>
      </c>
      <c r="R250" s="168">
        <f t="shared" si="22"/>
        <v>0</v>
      </c>
      <c r="S250" s="168">
        <v>0.01946</v>
      </c>
      <c r="T250" s="169">
        <f t="shared" si="23"/>
        <v>0.01946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184</v>
      </c>
      <c r="AT250" s="170" t="s">
        <v>136</v>
      </c>
      <c r="AU250" s="170" t="s">
        <v>139</v>
      </c>
      <c r="AY250" s="17" t="s">
        <v>133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139</v>
      </c>
      <c r="BK250" s="171">
        <f t="shared" si="29"/>
        <v>0</v>
      </c>
      <c r="BL250" s="17" t="s">
        <v>184</v>
      </c>
      <c r="BM250" s="170" t="s">
        <v>354</v>
      </c>
    </row>
    <row r="251" spans="1:65" s="2" customFormat="1" ht="21.75" customHeight="1">
      <c r="A251" s="32"/>
      <c r="B251" s="157"/>
      <c r="C251" s="158">
        <v>56</v>
      </c>
      <c r="D251" s="158" t="s">
        <v>136</v>
      </c>
      <c r="E251" s="159" t="s">
        <v>355</v>
      </c>
      <c r="F251" s="160" t="s">
        <v>356</v>
      </c>
      <c r="G251" s="161" t="s">
        <v>329</v>
      </c>
      <c r="H251" s="162">
        <v>1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0.01375</v>
      </c>
      <c r="R251" s="168">
        <f t="shared" si="22"/>
        <v>0.01375</v>
      </c>
      <c r="S251" s="168">
        <v>0</v>
      </c>
      <c r="T251" s="169">
        <f t="shared" si="2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184</v>
      </c>
      <c r="AT251" s="170" t="s">
        <v>136</v>
      </c>
      <c r="AU251" s="170" t="s">
        <v>139</v>
      </c>
      <c r="AY251" s="17" t="s">
        <v>133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139</v>
      </c>
      <c r="BK251" s="171">
        <f t="shared" si="29"/>
        <v>0</v>
      </c>
      <c r="BL251" s="17" t="s">
        <v>184</v>
      </c>
      <c r="BM251" s="170" t="s">
        <v>357</v>
      </c>
    </row>
    <row r="252" spans="1:65" s="2" customFormat="1" ht="16.5" customHeight="1">
      <c r="A252" s="32"/>
      <c r="B252" s="157"/>
      <c r="C252" s="158">
        <v>57</v>
      </c>
      <c r="D252" s="158" t="s">
        <v>136</v>
      </c>
      <c r="E252" s="159" t="s">
        <v>358</v>
      </c>
      <c r="F252" s="160" t="s">
        <v>359</v>
      </c>
      <c r="G252" s="161" t="s">
        <v>329</v>
      </c>
      <c r="H252" s="162">
        <v>1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</v>
      </c>
      <c r="R252" s="168">
        <f t="shared" si="22"/>
        <v>0</v>
      </c>
      <c r="S252" s="168">
        <v>0.0329</v>
      </c>
      <c r="T252" s="169">
        <f t="shared" si="23"/>
        <v>0.0329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184</v>
      </c>
      <c r="AT252" s="170" t="s">
        <v>136</v>
      </c>
      <c r="AU252" s="170" t="s">
        <v>139</v>
      </c>
      <c r="AY252" s="17" t="s">
        <v>133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139</v>
      </c>
      <c r="BK252" s="171">
        <f t="shared" si="29"/>
        <v>0</v>
      </c>
      <c r="BL252" s="17" t="s">
        <v>184</v>
      </c>
      <c r="BM252" s="170" t="s">
        <v>360</v>
      </c>
    </row>
    <row r="253" spans="1:65" s="2" customFormat="1" ht="21.75" customHeight="1">
      <c r="A253" s="32"/>
      <c r="B253" s="157"/>
      <c r="C253" s="158">
        <v>58</v>
      </c>
      <c r="D253" s="158" t="s">
        <v>136</v>
      </c>
      <c r="E253" s="159" t="s">
        <v>361</v>
      </c>
      <c r="F253" s="160" t="s">
        <v>362</v>
      </c>
      <c r="G253" s="161" t="s">
        <v>329</v>
      </c>
      <c r="H253" s="162">
        <v>1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0.01534</v>
      </c>
      <c r="R253" s="168">
        <f t="shared" si="22"/>
        <v>0.01534</v>
      </c>
      <c r="S253" s="168">
        <v>0</v>
      </c>
      <c r="T253" s="169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184</v>
      </c>
      <c r="AT253" s="170" t="s">
        <v>136</v>
      </c>
      <c r="AU253" s="170" t="s">
        <v>139</v>
      </c>
      <c r="AY253" s="17" t="s">
        <v>133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139</v>
      </c>
      <c r="BK253" s="171">
        <f t="shared" si="29"/>
        <v>0</v>
      </c>
      <c r="BL253" s="17" t="s">
        <v>184</v>
      </c>
      <c r="BM253" s="170" t="s">
        <v>363</v>
      </c>
    </row>
    <row r="254" spans="1:65" s="2" customFormat="1" ht="21.75" customHeight="1">
      <c r="A254" s="32"/>
      <c r="B254" s="157"/>
      <c r="C254" s="196">
        <v>59</v>
      </c>
      <c r="D254" s="196" t="s">
        <v>185</v>
      </c>
      <c r="E254" s="197" t="s">
        <v>364</v>
      </c>
      <c r="F254" s="198" t="s">
        <v>365</v>
      </c>
      <c r="G254" s="199" t="s">
        <v>182</v>
      </c>
      <c r="H254" s="200">
        <v>1</v>
      </c>
      <c r="I254" s="201"/>
      <c r="J254" s="202">
        <f t="shared" si="20"/>
        <v>0</v>
      </c>
      <c r="K254" s="203"/>
      <c r="L254" s="204"/>
      <c r="M254" s="205" t="s">
        <v>1</v>
      </c>
      <c r="N254" s="206" t="s">
        <v>42</v>
      </c>
      <c r="O254" s="58"/>
      <c r="P254" s="168">
        <f t="shared" si="21"/>
        <v>0</v>
      </c>
      <c r="Q254" s="168">
        <v>0.0025</v>
      </c>
      <c r="R254" s="168">
        <f t="shared" si="22"/>
        <v>0.0025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252</v>
      </c>
      <c r="AT254" s="170" t="s">
        <v>185</v>
      </c>
      <c r="AU254" s="170" t="s">
        <v>139</v>
      </c>
      <c r="AY254" s="17" t="s">
        <v>133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139</v>
      </c>
      <c r="BK254" s="171">
        <f t="shared" si="29"/>
        <v>0</v>
      </c>
      <c r="BL254" s="17" t="s">
        <v>184</v>
      </c>
      <c r="BM254" s="170" t="s">
        <v>366</v>
      </c>
    </row>
    <row r="255" spans="1:65" s="2" customFormat="1" ht="21.75" customHeight="1">
      <c r="A255" s="32"/>
      <c r="B255" s="157"/>
      <c r="C255" s="196">
        <v>60</v>
      </c>
      <c r="D255" s="196" t="s">
        <v>185</v>
      </c>
      <c r="E255" s="197" t="s">
        <v>367</v>
      </c>
      <c r="F255" s="198" t="s">
        <v>709</v>
      </c>
      <c r="G255" s="199" t="s">
        <v>182</v>
      </c>
      <c r="H255" s="200">
        <v>1</v>
      </c>
      <c r="I255" s="201"/>
      <c r="J255" s="202">
        <f t="shared" si="20"/>
        <v>0</v>
      </c>
      <c r="K255" s="203"/>
      <c r="L255" s="204"/>
      <c r="M255" s="205" t="s">
        <v>1</v>
      </c>
      <c r="N255" s="206" t="s">
        <v>42</v>
      </c>
      <c r="O255" s="58"/>
      <c r="P255" s="168">
        <f t="shared" si="21"/>
        <v>0</v>
      </c>
      <c r="Q255" s="168">
        <v>0.0035</v>
      </c>
      <c r="R255" s="168">
        <f t="shared" si="22"/>
        <v>0.0035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252</v>
      </c>
      <c r="AT255" s="170" t="s">
        <v>185</v>
      </c>
      <c r="AU255" s="170" t="s">
        <v>139</v>
      </c>
      <c r="AY255" s="17" t="s">
        <v>133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139</v>
      </c>
      <c r="BK255" s="171">
        <f t="shared" si="29"/>
        <v>0</v>
      </c>
      <c r="BL255" s="17" t="s">
        <v>184</v>
      </c>
      <c r="BM255" s="170" t="s">
        <v>368</v>
      </c>
    </row>
    <row r="256" spans="1:65" s="2" customFormat="1" ht="16.5" customHeight="1">
      <c r="A256" s="32"/>
      <c r="B256" s="157"/>
      <c r="C256" s="196">
        <v>61</v>
      </c>
      <c r="D256" s="196" t="s">
        <v>185</v>
      </c>
      <c r="E256" s="197" t="s">
        <v>369</v>
      </c>
      <c r="F256" s="198" t="s">
        <v>710</v>
      </c>
      <c r="G256" s="199" t="s">
        <v>182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0.0013</v>
      </c>
      <c r="R256" s="168">
        <f t="shared" si="22"/>
        <v>0.0013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252</v>
      </c>
      <c r="AT256" s="170" t="s">
        <v>185</v>
      </c>
      <c r="AU256" s="170" t="s">
        <v>139</v>
      </c>
      <c r="AY256" s="17" t="s">
        <v>133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139</v>
      </c>
      <c r="BK256" s="171">
        <f t="shared" si="29"/>
        <v>0</v>
      </c>
      <c r="BL256" s="17" t="s">
        <v>184</v>
      </c>
      <c r="BM256" s="170" t="s">
        <v>370</v>
      </c>
    </row>
    <row r="257" spans="1:65" s="2" customFormat="1" ht="16.5" customHeight="1">
      <c r="A257" s="32"/>
      <c r="B257" s="157"/>
      <c r="C257" s="158">
        <v>62</v>
      </c>
      <c r="D257" s="158" t="s">
        <v>136</v>
      </c>
      <c r="E257" s="159" t="s">
        <v>371</v>
      </c>
      <c r="F257" s="160" t="s">
        <v>372</v>
      </c>
      <c r="G257" s="161" t="s">
        <v>182</v>
      </c>
      <c r="H257" s="162">
        <v>6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0.00049</v>
      </c>
      <c r="T257" s="169">
        <f t="shared" si="23"/>
        <v>0.00294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184</v>
      </c>
      <c r="AT257" s="170" t="s">
        <v>136</v>
      </c>
      <c r="AU257" s="170" t="s">
        <v>139</v>
      </c>
      <c r="AY257" s="17" t="s">
        <v>133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139</v>
      </c>
      <c r="BK257" s="171">
        <f t="shared" si="29"/>
        <v>0</v>
      </c>
      <c r="BL257" s="17" t="s">
        <v>184</v>
      </c>
      <c r="BM257" s="170" t="s">
        <v>373</v>
      </c>
    </row>
    <row r="258" spans="1:65" s="2" customFormat="1" ht="16.5" customHeight="1">
      <c r="A258" s="32"/>
      <c r="B258" s="157"/>
      <c r="C258" s="158">
        <v>63</v>
      </c>
      <c r="D258" s="158" t="s">
        <v>136</v>
      </c>
      <c r="E258" s="159" t="s">
        <v>374</v>
      </c>
      <c r="F258" s="160" t="s">
        <v>375</v>
      </c>
      <c r="G258" s="161" t="s">
        <v>329</v>
      </c>
      <c r="H258" s="162">
        <v>6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0.00189</v>
      </c>
      <c r="R258" s="168">
        <f t="shared" si="22"/>
        <v>0.01134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184</v>
      </c>
      <c r="AT258" s="170" t="s">
        <v>136</v>
      </c>
      <c r="AU258" s="170" t="s">
        <v>139</v>
      </c>
      <c r="AY258" s="17" t="s">
        <v>133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139</v>
      </c>
      <c r="BK258" s="171">
        <f t="shared" si="29"/>
        <v>0</v>
      </c>
      <c r="BL258" s="17" t="s">
        <v>184</v>
      </c>
      <c r="BM258" s="170" t="s">
        <v>376</v>
      </c>
    </row>
    <row r="259" spans="1:65" s="2" customFormat="1" ht="16.5" customHeight="1">
      <c r="A259" s="32"/>
      <c r="B259" s="157"/>
      <c r="C259" s="158">
        <v>64</v>
      </c>
      <c r="D259" s="158" t="s">
        <v>136</v>
      </c>
      <c r="E259" s="159" t="s">
        <v>377</v>
      </c>
      <c r="F259" s="160" t="s">
        <v>378</v>
      </c>
      <c r="G259" s="161" t="s">
        <v>329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0.00156</v>
      </c>
      <c r="T259" s="169">
        <f t="shared" si="23"/>
        <v>0.00312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184</v>
      </c>
      <c r="AT259" s="170" t="s">
        <v>136</v>
      </c>
      <c r="AU259" s="170" t="s">
        <v>139</v>
      </c>
      <c r="AY259" s="17" t="s">
        <v>133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139</v>
      </c>
      <c r="BK259" s="171">
        <f t="shared" si="29"/>
        <v>0</v>
      </c>
      <c r="BL259" s="17" t="s">
        <v>184</v>
      </c>
      <c r="BM259" s="170" t="s">
        <v>379</v>
      </c>
    </row>
    <row r="260" spans="1:65" s="2" customFormat="1" ht="16.5" customHeight="1">
      <c r="A260" s="32"/>
      <c r="B260" s="157"/>
      <c r="C260" s="158">
        <v>65</v>
      </c>
      <c r="D260" s="158" t="s">
        <v>136</v>
      </c>
      <c r="E260" s="159" t="s">
        <v>380</v>
      </c>
      <c r="F260" s="160" t="s">
        <v>381</v>
      </c>
      <c r="G260" s="161" t="s">
        <v>329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0.0018</v>
      </c>
      <c r="R260" s="168">
        <f t="shared" si="22"/>
        <v>0.0018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184</v>
      </c>
      <c r="AT260" s="170" t="s">
        <v>136</v>
      </c>
      <c r="AU260" s="170" t="s">
        <v>139</v>
      </c>
      <c r="AY260" s="17" t="s">
        <v>133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139</v>
      </c>
      <c r="BK260" s="171">
        <f t="shared" si="29"/>
        <v>0</v>
      </c>
      <c r="BL260" s="17" t="s">
        <v>184</v>
      </c>
      <c r="BM260" s="170" t="s">
        <v>382</v>
      </c>
    </row>
    <row r="261" spans="1:65" s="2" customFormat="1" ht="16.5" customHeight="1">
      <c r="A261" s="32"/>
      <c r="B261" s="157"/>
      <c r="C261" s="158">
        <v>66</v>
      </c>
      <c r="D261" s="158" t="s">
        <v>136</v>
      </c>
      <c r="E261" s="159" t="s">
        <v>383</v>
      </c>
      <c r="F261" s="160" t="s">
        <v>384</v>
      </c>
      <c r="G261" s="161" t="s">
        <v>182</v>
      </c>
      <c r="H261" s="162">
        <v>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0.00014</v>
      </c>
      <c r="R261" s="168">
        <f t="shared" si="22"/>
        <v>0.00041999999999999996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184</v>
      </c>
      <c r="AT261" s="170" t="s">
        <v>136</v>
      </c>
      <c r="AU261" s="170" t="s">
        <v>139</v>
      </c>
      <c r="AY261" s="17" t="s">
        <v>133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139</v>
      </c>
      <c r="BK261" s="171">
        <f t="shared" si="29"/>
        <v>0</v>
      </c>
      <c r="BL261" s="17" t="s">
        <v>184</v>
      </c>
      <c r="BM261" s="170" t="s">
        <v>385</v>
      </c>
    </row>
    <row r="262" spans="1:65" s="2" customFormat="1" ht="21.75" customHeight="1">
      <c r="A262" s="32"/>
      <c r="B262" s="157"/>
      <c r="C262" s="196">
        <v>67</v>
      </c>
      <c r="D262" s="196" t="s">
        <v>185</v>
      </c>
      <c r="E262" s="197" t="s">
        <v>386</v>
      </c>
      <c r="F262" s="198" t="s">
        <v>387</v>
      </c>
      <c r="G262" s="199" t="s">
        <v>182</v>
      </c>
      <c r="H262" s="200">
        <v>1</v>
      </c>
      <c r="I262" s="201"/>
      <c r="J262" s="202">
        <f t="shared" si="20"/>
        <v>0</v>
      </c>
      <c r="K262" s="203"/>
      <c r="L262" s="204"/>
      <c r="M262" s="205" t="s">
        <v>1</v>
      </c>
      <c r="N262" s="206" t="s">
        <v>42</v>
      </c>
      <c r="O262" s="58"/>
      <c r="P262" s="168">
        <f t="shared" si="21"/>
        <v>0</v>
      </c>
      <c r="Q262" s="168">
        <v>0.00044</v>
      </c>
      <c r="R262" s="168">
        <f t="shared" si="22"/>
        <v>0.00044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252</v>
      </c>
      <c r="AT262" s="170" t="s">
        <v>185</v>
      </c>
      <c r="AU262" s="170" t="s">
        <v>139</v>
      </c>
      <c r="AY262" s="17" t="s">
        <v>133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139</v>
      </c>
      <c r="BK262" s="171">
        <f t="shared" si="29"/>
        <v>0</v>
      </c>
      <c r="BL262" s="17" t="s">
        <v>184</v>
      </c>
      <c r="BM262" s="170" t="s">
        <v>388</v>
      </c>
    </row>
    <row r="263" spans="1:65" s="2" customFormat="1" ht="21.75" customHeight="1">
      <c r="A263" s="32"/>
      <c r="B263" s="157"/>
      <c r="C263" s="196">
        <v>68</v>
      </c>
      <c r="D263" s="196" t="s">
        <v>185</v>
      </c>
      <c r="E263" s="197" t="s">
        <v>389</v>
      </c>
      <c r="F263" s="198" t="s">
        <v>390</v>
      </c>
      <c r="G263" s="199" t="s">
        <v>182</v>
      </c>
      <c r="H263" s="200">
        <v>1</v>
      </c>
      <c r="I263" s="201"/>
      <c r="J263" s="202">
        <f t="shared" si="20"/>
        <v>0</v>
      </c>
      <c r="K263" s="203"/>
      <c r="L263" s="204"/>
      <c r="M263" s="205" t="s">
        <v>1</v>
      </c>
      <c r="N263" s="206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252</v>
      </c>
      <c r="AT263" s="170" t="s">
        <v>185</v>
      </c>
      <c r="AU263" s="170" t="s">
        <v>139</v>
      </c>
      <c r="AY263" s="17" t="s">
        <v>133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139</v>
      </c>
      <c r="BK263" s="171">
        <f t="shared" si="29"/>
        <v>0</v>
      </c>
      <c r="BL263" s="17" t="s">
        <v>184</v>
      </c>
      <c r="BM263" s="170" t="s">
        <v>391</v>
      </c>
    </row>
    <row r="264" spans="1:65" s="2" customFormat="1" ht="21.75" customHeight="1">
      <c r="A264" s="32"/>
      <c r="B264" s="157"/>
      <c r="C264" s="158">
        <v>69</v>
      </c>
      <c r="D264" s="158" t="s">
        <v>136</v>
      </c>
      <c r="E264" s="159" t="s">
        <v>392</v>
      </c>
      <c r="F264" s="160" t="s">
        <v>393</v>
      </c>
      <c r="G264" s="161" t="s">
        <v>215</v>
      </c>
      <c r="H264" s="162">
        <v>0.064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184</v>
      </c>
      <c r="AT264" s="170" t="s">
        <v>136</v>
      </c>
      <c r="AU264" s="170" t="s">
        <v>139</v>
      </c>
      <c r="AY264" s="17" t="s">
        <v>133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139</v>
      </c>
      <c r="BK264" s="171">
        <f t="shared" si="29"/>
        <v>0</v>
      </c>
      <c r="BL264" s="17" t="s">
        <v>184</v>
      </c>
      <c r="BM264" s="170" t="s">
        <v>394</v>
      </c>
    </row>
    <row r="265" spans="1:65" s="2" customFormat="1" ht="21.75" customHeight="1">
      <c r="A265" s="32"/>
      <c r="B265" s="157"/>
      <c r="C265" s="158">
        <v>70</v>
      </c>
      <c r="D265" s="158" t="s">
        <v>136</v>
      </c>
      <c r="E265" s="159" t="s">
        <v>395</v>
      </c>
      <c r="F265" s="160" t="s">
        <v>396</v>
      </c>
      <c r="G265" s="161" t="s">
        <v>215</v>
      </c>
      <c r="H265" s="162">
        <v>0.064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184</v>
      </c>
      <c r="AT265" s="170" t="s">
        <v>136</v>
      </c>
      <c r="AU265" s="170" t="s">
        <v>139</v>
      </c>
      <c r="AY265" s="17" t="s">
        <v>133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139</v>
      </c>
      <c r="BK265" s="171">
        <f t="shared" si="29"/>
        <v>0</v>
      </c>
      <c r="BL265" s="17" t="s">
        <v>184</v>
      </c>
      <c r="BM265" s="170" t="s">
        <v>397</v>
      </c>
    </row>
    <row r="266" spans="1:65" s="2" customFormat="1" ht="33" customHeight="1">
      <c r="A266" s="32"/>
      <c r="B266" s="157"/>
      <c r="C266" s="158">
        <v>71</v>
      </c>
      <c r="D266" s="158" t="s">
        <v>136</v>
      </c>
      <c r="E266" s="159" t="s">
        <v>398</v>
      </c>
      <c r="F266" s="160" t="s">
        <v>399</v>
      </c>
      <c r="G266" s="161" t="s">
        <v>400</v>
      </c>
      <c r="H266" s="162">
        <v>1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184</v>
      </c>
      <c r="AT266" s="170" t="s">
        <v>136</v>
      </c>
      <c r="AU266" s="170" t="s">
        <v>139</v>
      </c>
      <c r="AY266" s="17" t="s">
        <v>133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139</v>
      </c>
      <c r="BK266" s="171">
        <f t="shared" si="29"/>
        <v>0</v>
      </c>
      <c r="BL266" s="17" t="s">
        <v>184</v>
      </c>
      <c r="BM266" s="170" t="s">
        <v>401</v>
      </c>
    </row>
    <row r="267" spans="2:63" s="12" customFormat="1" ht="22.9" customHeight="1">
      <c r="B267" s="144"/>
      <c r="D267" s="145" t="s">
        <v>75</v>
      </c>
      <c r="E267" s="155" t="s">
        <v>402</v>
      </c>
      <c r="F267" s="155" t="s">
        <v>403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SUM(P268:P270)</f>
        <v>0</v>
      </c>
      <c r="Q267" s="150"/>
      <c r="R267" s="151">
        <f>SUM(R268:R270)</f>
        <v>0.012</v>
      </c>
      <c r="S267" s="150"/>
      <c r="T267" s="152">
        <f>SUM(T268:T270)</f>
        <v>0</v>
      </c>
      <c r="AR267" s="145" t="s">
        <v>139</v>
      </c>
      <c r="AT267" s="153" t="s">
        <v>75</v>
      </c>
      <c r="AU267" s="153" t="s">
        <v>84</v>
      </c>
      <c r="AY267" s="145" t="s">
        <v>133</v>
      </c>
      <c r="BK267" s="154">
        <f>SUM(BK268:BK270)</f>
        <v>0</v>
      </c>
    </row>
    <row r="268" spans="1:65" s="2" customFormat="1" ht="21.75" customHeight="1">
      <c r="A268" s="32"/>
      <c r="B268" s="157"/>
      <c r="C268" s="158">
        <v>72</v>
      </c>
      <c r="D268" s="158" t="s">
        <v>136</v>
      </c>
      <c r="E268" s="159" t="s">
        <v>404</v>
      </c>
      <c r="F268" s="160" t="s">
        <v>405</v>
      </c>
      <c r="G268" s="161" t="s">
        <v>329</v>
      </c>
      <c r="H268" s="162">
        <v>1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0.012</v>
      </c>
      <c r="R268" s="168">
        <f>Q268*H268</f>
        <v>0.012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184</v>
      </c>
      <c r="AT268" s="170" t="s">
        <v>136</v>
      </c>
      <c r="AU268" s="170" t="s">
        <v>139</v>
      </c>
      <c r="AY268" s="17" t="s">
        <v>133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139</v>
      </c>
      <c r="BK268" s="171">
        <f>ROUND(I268*H268,2)</f>
        <v>0</v>
      </c>
      <c r="BL268" s="17" t="s">
        <v>184</v>
      </c>
      <c r="BM268" s="170" t="s">
        <v>406</v>
      </c>
    </row>
    <row r="269" spans="1:65" s="2" customFormat="1" ht="21.75" customHeight="1">
      <c r="A269" s="32"/>
      <c r="B269" s="157"/>
      <c r="C269" s="158">
        <v>73</v>
      </c>
      <c r="D269" s="158" t="s">
        <v>136</v>
      </c>
      <c r="E269" s="159" t="s">
        <v>407</v>
      </c>
      <c r="F269" s="160" t="s">
        <v>408</v>
      </c>
      <c r="G269" s="161" t="s">
        <v>215</v>
      </c>
      <c r="H269" s="162">
        <v>0.012</v>
      </c>
      <c r="I269" s="163"/>
      <c r="J269" s="164">
        <f>ROUND(I269*H269,2)</f>
        <v>0</v>
      </c>
      <c r="K269" s="165"/>
      <c r="L269" s="33"/>
      <c r="M269" s="166" t="s">
        <v>1</v>
      </c>
      <c r="N269" s="167" t="s">
        <v>42</v>
      </c>
      <c r="O269" s="58"/>
      <c r="P269" s="168">
        <f>O269*H269</f>
        <v>0</v>
      </c>
      <c r="Q269" s="168">
        <v>0</v>
      </c>
      <c r="R269" s="168">
        <f>Q269*H269</f>
        <v>0</v>
      </c>
      <c r="S269" s="168">
        <v>0</v>
      </c>
      <c r="T269" s="169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184</v>
      </c>
      <c r="AT269" s="170" t="s">
        <v>136</v>
      </c>
      <c r="AU269" s="170" t="s">
        <v>139</v>
      </c>
      <c r="AY269" s="17" t="s">
        <v>133</v>
      </c>
      <c r="BE269" s="171">
        <f>IF(N269="základní",J269,0)</f>
        <v>0</v>
      </c>
      <c r="BF269" s="171">
        <f>IF(N269="snížená",J269,0)</f>
        <v>0</v>
      </c>
      <c r="BG269" s="171">
        <f>IF(N269="zákl. přenesená",J269,0)</f>
        <v>0</v>
      </c>
      <c r="BH269" s="171">
        <f>IF(N269="sníž. přenesená",J269,0)</f>
        <v>0</v>
      </c>
      <c r="BI269" s="171">
        <f>IF(N269="nulová",J269,0)</f>
        <v>0</v>
      </c>
      <c r="BJ269" s="17" t="s">
        <v>139</v>
      </c>
      <c r="BK269" s="171">
        <f>ROUND(I269*H269,2)</f>
        <v>0</v>
      </c>
      <c r="BL269" s="17" t="s">
        <v>184</v>
      </c>
      <c r="BM269" s="170" t="s">
        <v>409</v>
      </c>
    </row>
    <row r="270" spans="1:65" s="2" customFormat="1" ht="21.75" customHeight="1">
      <c r="A270" s="32"/>
      <c r="B270" s="157"/>
      <c r="C270" s="158">
        <v>74</v>
      </c>
      <c r="D270" s="158" t="s">
        <v>136</v>
      </c>
      <c r="E270" s="159" t="s">
        <v>410</v>
      </c>
      <c r="F270" s="160" t="s">
        <v>411</v>
      </c>
      <c r="G270" s="161" t="s">
        <v>215</v>
      </c>
      <c r="H270" s="162">
        <v>0.012</v>
      </c>
      <c r="I270" s="163"/>
      <c r="J270" s="164">
        <f>ROUND(I270*H270,2)</f>
        <v>0</v>
      </c>
      <c r="K270" s="165"/>
      <c r="L270" s="33"/>
      <c r="M270" s="166" t="s">
        <v>1</v>
      </c>
      <c r="N270" s="167" t="s">
        <v>42</v>
      </c>
      <c r="O270" s="58"/>
      <c r="P270" s="168">
        <f>O270*H270</f>
        <v>0</v>
      </c>
      <c r="Q270" s="168">
        <v>0</v>
      </c>
      <c r="R270" s="168">
        <f>Q270*H270</f>
        <v>0</v>
      </c>
      <c r="S270" s="168">
        <v>0</v>
      </c>
      <c r="T270" s="169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184</v>
      </c>
      <c r="AT270" s="170" t="s">
        <v>136</v>
      </c>
      <c r="AU270" s="170" t="s">
        <v>139</v>
      </c>
      <c r="AY270" s="17" t="s">
        <v>133</v>
      </c>
      <c r="BE270" s="171">
        <f>IF(N270="základní",J270,0)</f>
        <v>0</v>
      </c>
      <c r="BF270" s="171">
        <f>IF(N270="snížená",J270,0)</f>
        <v>0</v>
      </c>
      <c r="BG270" s="171">
        <f>IF(N270="zákl. přenesená",J270,0)</f>
        <v>0</v>
      </c>
      <c r="BH270" s="171">
        <f>IF(N270="sníž. přenesená",J270,0)</f>
        <v>0</v>
      </c>
      <c r="BI270" s="171">
        <f>IF(N270="nulová",J270,0)</f>
        <v>0</v>
      </c>
      <c r="BJ270" s="17" t="s">
        <v>139</v>
      </c>
      <c r="BK270" s="171">
        <f>ROUND(I270*H270,2)</f>
        <v>0</v>
      </c>
      <c r="BL270" s="17" t="s">
        <v>184</v>
      </c>
      <c r="BM270" s="170" t="s">
        <v>412</v>
      </c>
    </row>
    <row r="271" spans="2:63" s="12" customFormat="1" ht="22.9" customHeight="1">
      <c r="B271" s="144"/>
      <c r="D271" s="145" t="s">
        <v>75</v>
      </c>
      <c r="E271" s="155" t="s">
        <v>413</v>
      </c>
      <c r="F271" s="155" t="s">
        <v>414</v>
      </c>
      <c r="I271" s="147"/>
      <c r="J271" s="156">
        <f>BK271</f>
        <v>0</v>
      </c>
      <c r="L271" s="144"/>
      <c r="M271" s="149"/>
      <c r="N271" s="150"/>
      <c r="O271" s="150"/>
      <c r="P271" s="151">
        <f>SUM(P272:P290)</f>
        <v>0</v>
      </c>
      <c r="Q271" s="150"/>
      <c r="R271" s="151">
        <f>SUM(R272:R290)</f>
        <v>0.033800000000000004</v>
      </c>
      <c r="S271" s="150"/>
      <c r="T271" s="152">
        <f>SUM(T272:T290)</f>
        <v>0</v>
      </c>
      <c r="AR271" s="145" t="s">
        <v>139</v>
      </c>
      <c r="AT271" s="153" t="s">
        <v>75</v>
      </c>
      <c r="AU271" s="153" t="s">
        <v>84</v>
      </c>
      <c r="AY271" s="145" t="s">
        <v>133</v>
      </c>
      <c r="BK271" s="154">
        <f>SUM(BK272:BK290)</f>
        <v>0</v>
      </c>
    </row>
    <row r="272" spans="1:65" s="2" customFormat="1" ht="16.5" customHeight="1">
      <c r="A272" s="32"/>
      <c r="B272" s="157"/>
      <c r="C272" s="158">
        <v>75</v>
      </c>
      <c r="D272" s="158" t="s">
        <v>136</v>
      </c>
      <c r="E272" s="159" t="s">
        <v>415</v>
      </c>
      <c r="F272" s="160" t="s">
        <v>416</v>
      </c>
      <c r="G272" s="161" t="s">
        <v>182</v>
      </c>
      <c r="H272" s="162">
        <v>2</v>
      </c>
      <c r="I272" s="163"/>
      <c r="J272" s="164">
        <f aca="true" t="shared" si="30" ref="J272:J290">ROUND(I272*H272,2)</f>
        <v>0</v>
      </c>
      <c r="K272" s="165"/>
      <c r="L272" s="33"/>
      <c r="M272" s="166" t="s">
        <v>1</v>
      </c>
      <c r="N272" s="167" t="s">
        <v>42</v>
      </c>
      <c r="O272" s="58"/>
      <c r="P272" s="168">
        <f aca="true" t="shared" si="31" ref="P272:P290">O272*H272</f>
        <v>0</v>
      </c>
      <c r="Q272" s="168">
        <v>0</v>
      </c>
      <c r="R272" s="168">
        <f aca="true" t="shared" si="32" ref="R272:R290">Q272*H272</f>
        <v>0</v>
      </c>
      <c r="S272" s="168">
        <v>0</v>
      </c>
      <c r="T272" s="169">
        <f aca="true" t="shared" si="33" ref="T272:T290"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184</v>
      </c>
      <c r="AT272" s="170" t="s">
        <v>136</v>
      </c>
      <c r="AU272" s="170" t="s">
        <v>139</v>
      </c>
      <c r="AY272" s="17" t="s">
        <v>133</v>
      </c>
      <c r="BE272" s="171">
        <f aca="true" t="shared" si="34" ref="BE272:BE290">IF(N272="základní",J272,0)</f>
        <v>0</v>
      </c>
      <c r="BF272" s="171">
        <f aca="true" t="shared" si="35" ref="BF272:BF290">IF(N272="snížená",J272,0)</f>
        <v>0</v>
      </c>
      <c r="BG272" s="171">
        <f aca="true" t="shared" si="36" ref="BG272:BG290">IF(N272="zákl. přenesená",J272,0)</f>
        <v>0</v>
      </c>
      <c r="BH272" s="171">
        <f aca="true" t="shared" si="37" ref="BH272:BH290">IF(N272="sníž. přenesená",J272,0)</f>
        <v>0</v>
      </c>
      <c r="BI272" s="171">
        <f aca="true" t="shared" si="38" ref="BI272:BI290">IF(N272="nulová",J272,0)</f>
        <v>0</v>
      </c>
      <c r="BJ272" s="17" t="s">
        <v>139</v>
      </c>
      <c r="BK272" s="171">
        <f aca="true" t="shared" si="39" ref="BK272:BK290">ROUND(I272*H272,2)</f>
        <v>0</v>
      </c>
      <c r="BL272" s="17" t="s">
        <v>184</v>
      </c>
      <c r="BM272" s="170" t="s">
        <v>417</v>
      </c>
    </row>
    <row r="273" spans="1:65" s="2" customFormat="1" ht="21.75" customHeight="1">
      <c r="A273" s="32"/>
      <c r="B273" s="157"/>
      <c r="C273" s="196">
        <v>76</v>
      </c>
      <c r="D273" s="196" t="s">
        <v>185</v>
      </c>
      <c r="E273" s="197" t="s">
        <v>418</v>
      </c>
      <c r="F273" s="198" t="s">
        <v>419</v>
      </c>
      <c r="G273" s="199" t="s">
        <v>182</v>
      </c>
      <c r="H273" s="200">
        <v>2</v>
      </c>
      <c r="I273" s="201"/>
      <c r="J273" s="202">
        <f t="shared" si="30"/>
        <v>0</v>
      </c>
      <c r="K273" s="203"/>
      <c r="L273" s="204"/>
      <c r="M273" s="205" t="s">
        <v>1</v>
      </c>
      <c r="N273" s="206" t="s">
        <v>42</v>
      </c>
      <c r="O273" s="58"/>
      <c r="P273" s="168">
        <f t="shared" si="31"/>
        <v>0</v>
      </c>
      <c r="Q273" s="168">
        <v>2E-05</v>
      </c>
      <c r="R273" s="168">
        <f t="shared" si="32"/>
        <v>4E-05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252</v>
      </c>
      <c r="AT273" s="170" t="s">
        <v>185</v>
      </c>
      <c r="AU273" s="170" t="s">
        <v>139</v>
      </c>
      <c r="AY273" s="17" t="s">
        <v>133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139</v>
      </c>
      <c r="BK273" s="171">
        <f t="shared" si="39"/>
        <v>0</v>
      </c>
      <c r="BL273" s="17" t="s">
        <v>184</v>
      </c>
      <c r="BM273" s="170" t="s">
        <v>420</v>
      </c>
    </row>
    <row r="274" spans="1:65" s="2" customFormat="1" ht="21.75" customHeight="1">
      <c r="A274" s="32"/>
      <c r="B274" s="157"/>
      <c r="C274" s="158">
        <v>77</v>
      </c>
      <c r="D274" s="158" t="s">
        <v>136</v>
      </c>
      <c r="E274" s="159" t="s">
        <v>421</v>
      </c>
      <c r="F274" s="160" t="s">
        <v>422</v>
      </c>
      <c r="G274" s="161" t="s">
        <v>265</v>
      </c>
      <c r="H274" s="162">
        <v>70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184</v>
      </c>
      <c r="AT274" s="170" t="s">
        <v>136</v>
      </c>
      <c r="AU274" s="170" t="s">
        <v>139</v>
      </c>
      <c r="AY274" s="17" t="s">
        <v>133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139</v>
      </c>
      <c r="BK274" s="171">
        <f t="shared" si="39"/>
        <v>0</v>
      </c>
      <c r="BL274" s="17" t="s">
        <v>184</v>
      </c>
      <c r="BM274" s="170" t="s">
        <v>423</v>
      </c>
    </row>
    <row r="275" spans="1:65" s="2" customFormat="1" ht="16.5" customHeight="1">
      <c r="A275" s="32"/>
      <c r="B275" s="157"/>
      <c r="C275" s="196">
        <v>78</v>
      </c>
      <c r="D275" s="196" t="s">
        <v>185</v>
      </c>
      <c r="E275" s="197" t="s">
        <v>424</v>
      </c>
      <c r="F275" s="198" t="s">
        <v>425</v>
      </c>
      <c r="G275" s="199" t="s">
        <v>265</v>
      </c>
      <c r="H275" s="200">
        <v>35</v>
      </c>
      <c r="I275" s="201"/>
      <c r="J275" s="202">
        <f t="shared" si="30"/>
        <v>0</v>
      </c>
      <c r="K275" s="203"/>
      <c r="L275" s="204"/>
      <c r="M275" s="205" t="s">
        <v>1</v>
      </c>
      <c r="N275" s="206" t="s">
        <v>42</v>
      </c>
      <c r="O275" s="58"/>
      <c r="P275" s="168">
        <f t="shared" si="31"/>
        <v>0</v>
      </c>
      <c r="Q275" s="168">
        <v>0.00017</v>
      </c>
      <c r="R275" s="168">
        <f t="shared" si="32"/>
        <v>0.00595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252</v>
      </c>
      <c r="AT275" s="170" t="s">
        <v>185</v>
      </c>
      <c r="AU275" s="170" t="s">
        <v>139</v>
      </c>
      <c r="AY275" s="17" t="s">
        <v>133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139</v>
      </c>
      <c r="BK275" s="171">
        <f t="shared" si="39"/>
        <v>0</v>
      </c>
      <c r="BL275" s="17" t="s">
        <v>184</v>
      </c>
      <c r="BM275" s="170" t="s">
        <v>426</v>
      </c>
    </row>
    <row r="276" spans="1:65" s="2" customFormat="1" ht="16.5" customHeight="1">
      <c r="A276" s="32"/>
      <c r="B276" s="157"/>
      <c r="C276" s="196">
        <v>79</v>
      </c>
      <c r="D276" s="196" t="s">
        <v>185</v>
      </c>
      <c r="E276" s="197" t="s">
        <v>427</v>
      </c>
      <c r="F276" s="198" t="s">
        <v>428</v>
      </c>
      <c r="G276" s="199" t="s">
        <v>265</v>
      </c>
      <c r="H276" s="200">
        <v>5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0.00028</v>
      </c>
      <c r="R276" s="168">
        <f t="shared" si="32"/>
        <v>0.0013999999999999998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252</v>
      </c>
      <c r="AT276" s="170" t="s">
        <v>185</v>
      </c>
      <c r="AU276" s="170" t="s">
        <v>139</v>
      </c>
      <c r="AY276" s="17" t="s">
        <v>133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139</v>
      </c>
      <c r="BK276" s="171">
        <f t="shared" si="39"/>
        <v>0</v>
      </c>
      <c r="BL276" s="17" t="s">
        <v>184</v>
      </c>
      <c r="BM276" s="170" t="s">
        <v>429</v>
      </c>
    </row>
    <row r="277" spans="1:65" s="2" customFormat="1" ht="21.75" customHeight="1">
      <c r="A277" s="32"/>
      <c r="B277" s="157"/>
      <c r="C277" s="158">
        <v>80</v>
      </c>
      <c r="D277" s="158" t="s">
        <v>136</v>
      </c>
      <c r="E277" s="159" t="s">
        <v>430</v>
      </c>
      <c r="F277" s="160" t="s">
        <v>431</v>
      </c>
      <c r="G277" s="161" t="s">
        <v>182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184</v>
      </c>
      <c r="AT277" s="170" t="s">
        <v>136</v>
      </c>
      <c r="AU277" s="170" t="s">
        <v>139</v>
      </c>
      <c r="AY277" s="17" t="s">
        <v>133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139</v>
      </c>
      <c r="BK277" s="171">
        <f t="shared" si="39"/>
        <v>0</v>
      </c>
      <c r="BL277" s="17" t="s">
        <v>184</v>
      </c>
      <c r="BM277" s="170" t="s">
        <v>432</v>
      </c>
    </row>
    <row r="278" spans="1:65" s="2" customFormat="1" ht="21.75" customHeight="1">
      <c r="A278" s="32"/>
      <c r="B278" s="157"/>
      <c r="C278" s="196">
        <v>81</v>
      </c>
      <c r="D278" s="196" t="s">
        <v>185</v>
      </c>
      <c r="E278" s="197" t="s">
        <v>433</v>
      </c>
      <c r="F278" s="198" t="s">
        <v>434</v>
      </c>
      <c r="G278" s="199" t="s">
        <v>182</v>
      </c>
      <c r="H278" s="200">
        <v>1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0.0169</v>
      </c>
      <c r="R278" s="168">
        <f t="shared" si="32"/>
        <v>0.0169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252</v>
      </c>
      <c r="AT278" s="170" t="s">
        <v>185</v>
      </c>
      <c r="AU278" s="170" t="s">
        <v>139</v>
      </c>
      <c r="AY278" s="17" t="s">
        <v>133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139</v>
      </c>
      <c r="BK278" s="171">
        <f t="shared" si="39"/>
        <v>0</v>
      </c>
      <c r="BL278" s="17" t="s">
        <v>184</v>
      </c>
      <c r="BM278" s="170" t="s">
        <v>435</v>
      </c>
    </row>
    <row r="279" spans="1:65" s="2" customFormat="1" ht="21.75" customHeight="1">
      <c r="A279" s="32"/>
      <c r="B279" s="157"/>
      <c r="C279" s="158">
        <v>82</v>
      </c>
      <c r="D279" s="158" t="s">
        <v>136</v>
      </c>
      <c r="E279" s="159" t="s">
        <v>436</v>
      </c>
      <c r="F279" s="160" t="s">
        <v>437</v>
      </c>
      <c r="G279" s="161" t="s">
        <v>182</v>
      </c>
      <c r="H279" s="162">
        <v>3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184</v>
      </c>
      <c r="AT279" s="170" t="s">
        <v>136</v>
      </c>
      <c r="AU279" s="170" t="s">
        <v>139</v>
      </c>
      <c r="AY279" s="17" t="s">
        <v>133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139</v>
      </c>
      <c r="BK279" s="171">
        <f t="shared" si="39"/>
        <v>0</v>
      </c>
      <c r="BL279" s="17" t="s">
        <v>184</v>
      </c>
      <c r="BM279" s="170" t="s">
        <v>438</v>
      </c>
    </row>
    <row r="280" spans="1:65" s="2" customFormat="1" ht="21.75" customHeight="1">
      <c r="A280" s="32"/>
      <c r="B280" s="157"/>
      <c r="C280" s="196">
        <v>83</v>
      </c>
      <c r="D280" s="196" t="s">
        <v>185</v>
      </c>
      <c r="E280" s="197" t="s">
        <v>439</v>
      </c>
      <c r="F280" s="198" t="s">
        <v>440</v>
      </c>
      <c r="G280" s="199" t="s">
        <v>182</v>
      </c>
      <c r="H280" s="200">
        <v>3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</v>
      </c>
      <c r="R280" s="168">
        <f t="shared" si="32"/>
        <v>0.00030000000000000003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252</v>
      </c>
      <c r="AT280" s="170" t="s">
        <v>185</v>
      </c>
      <c r="AU280" s="170" t="s">
        <v>139</v>
      </c>
      <c r="AY280" s="17" t="s">
        <v>133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139</v>
      </c>
      <c r="BK280" s="171">
        <f t="shared" si="39"/>
        <v>0</v>
      </c>
      <c r="BL280" s="17" t="s">
        <v>184</v>
      </c>
      <c r="BM280" s="170" t="s">
        <v>441</v>
      </c>
    </row>
    <row r="281" spans="1:65" s="2" customFormat="1" ht="21.75" customHeight="1">
      <c r="A281" s="32"/>
      <c r="B281" s="157"/>
      <c r="C281" s="158">
        <v>84</v>
      </c>
      <c r="D281" s="158" t="s">
        <v>136</v>
      </c>
      <c r="E281" s="159" t="s">
        <v>442</v>
      </c>
      <c r="F281" s="160" t="s">
        <v>443</v>
      </c>
      <c r="G281" s="161" t="s">
        <v>182</v>
      </c>
      <c r="H281" s="162">
        <v>3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184</v>
      </c>
      <c r="AT281" s="170" t="s">
        <v>136</v>
      </c>
      <c r="AU281" s="170" t="s">
        <v>139</v>
      </c>
      <c r="AY281" s="17" t="s">
        <v>133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139</v>
      </c>
      <c r="BK281" s="171">
        <f t="shared" si="39"/>
        <v>0</v>
      </c>
      <c r="BL281" s="17" t="s">
        <v>184</v>
      </c>
      <c r="BM281" s="170" t="s">
        <v>444</v>
      </c>
    </row>
    <row r="282" spans="1:65" s="2" customFormat="1" ht="16.5" customHeight="1">
      <c r="A282" s="32"/>
      <c r="B282" s="157"/>
      <c r="C282" s="196">
        <v>85</v>
      </c>
      <c r="D282" s="196" t="s">
        <v>185</v>
      </c>
      <c r="E282" s="197" t="s">
        <v>445</v>
      </c>
      <c r="F282" s="198" t="s">
        <v>446</v>
      </c>
      <c r="G282" s="199" t="s">
        <v>182</v>
      </c>
      <c r="H282" s="200">
        <v>3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0.00027</v>
      </c>
      <c r="R282" s="168">
        <f t="shared" si="32"/>
        <v>0.00081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252</v>
      </c>
      <c r="AT282" s="170" t="s">
        <v>185</v>
      </c>
      <c r="AU282" s="170" t="s">
        <v>139</v>
      </c>
      <c r="AY282" s="17" t="s">
        <v>133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139</v>
      </c>
      <c r="BK282" s="171">
        <f t="shared" si="39"/>
        <v>0</v>
      </c>
      <c r="BL282" s="17" t="s">
        <v>184</v>
      </c>
      <c r="BM282" s="170" t="s">
        <v>447</v>
      </c>
    </row>
    <row r="283" spans="1:65" s="2" customFormat="1" ht="21.75" customHeight="1">
      <c r="A283" s="32"/>
      <c r="B283" s="157"/>
      <c r="C283" s="158">
        <v>86</v>
      </c>
      <c r="D283" s="158" t="s">
        <v>136</v>
      </c>
      <c r="E283" s="159" t="s">
        <v>448</v>
      </c>
      <c r="F283" s="160" t="s">
        <v>449</v>
      </c>
      <c r="G283" s="161" t="s">
        <v>182</v>
      </c>
      <c r="H283" s="162">
        <v>4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184</v>
      </c>
      <c r="AT283" s="170" t="s">
        <v>136</v>
      </c>
      <c r="AU283" s="170" t="s">
        <v>139</v>
      </c>
      <c r="AY283" s="17" t="s">
        <v>133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139</v>
      </c>
      <c r="BK283" s="171">
        <f t="shared" si="39"/>
        <v>0</v>
      </c>
      <c r="BL283" s="17" t="s">
        <v>184</v>
      </c>
      <c r="BM283" s="170" t="s">
        <v>450</v>
      </c>
    </row>
    <row r="284" spans="1:65" s="2" customFormat="1" ht="16.5" customHeight="1">
      <c r="A284" s="32"/>
      <c r="B284" s="157"/>
      <c r="C284" s="196">
        <v>87</v>
      </c>
      <c r="D284" s="196" t="s">
        <v>185</v>
      </c>
      <c r="E284" s="197" t="s">
        <v>451</v>
      </c>
      <c r="F284" s="198" t="s">
        <v>452</v>
      </c>
      <c r="G284" s="199" t="s">
        <v>182</v>
      </c>
      <c r="H284" s="200">
        <v>2</v>
      </c>
      <c r="I284" s="201"/>
      <c r="J284" s="202">
        <f t="shared" si="30"/>
        <v>0</v>
      </c>
      <c r="K284" s="203"/>
      <c r="L284" s="204"/>
      <c r="M284" s="205" t="s">
        <v>1</v>
      </c>
      <c r="N284" s="206" t="s">
        <v>42</v>
      </c>
      <c r="O284" s="58"/>
      <c r="P284" s="168">
        <f t="shared" si="31"/>
        <v>0</v>
      </c>
      <c r="Q284" s="168">
        <v>0.0008</v>
      </c>
      <c r="R284" s="168">
        <f t="shared" si="32"/>
        <v>0.0016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252</v>
      </c>
      <c r="AT284" s="170" t="s">
        <v>185</v>
      </c>
      <c r="AU284" s="170" t="s">
        <v>139</v>
      </c>
      <c r="AY284" s="17" t="s">
        <v>133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139</v>
      </c>
      <c r="BK284" s="171">
        <f t="shared" si="39"/>
        <v>0</v>
      </c>
      <c r="BL284" s="17" t="s">
        <v>184</v>
      </c>
      <c r="BM284" s="170" t="s">
        <v>453</v>
      </c>
    </row>
    <row r="285" spans="1:65" s="2" customFormat="1" ht="21.75" customHeight="1">
      <c r="A285" s="32"/>
      <c r="B285" s="157"/>
      <c r="C285" s="196">
        <v>88</v>
      </c>
      <c r="D285" s="196" t="s">
        <v>185</v>
      </c>
      <c r="E285" s="197" t="s">
        <v>454</v>
      </c>
      <c r="F285" s="198" t="s">
        <v>455</v>
      </c>
      <c r="G285" s="199" t="s">
        <v>182</v>
      </c>
      <c r="H285" s="200">
        <v>2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0.0016</v>
      </c>
      <c r="R285" s="168">
        <f t="shared" si="32"/>
        <v>0.0032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252</v>
      </c>
      <c r="AT285" s="170" t="s">
        <v>185</v>
      </c>
      <c r="AU285" s="170" t="s">
        <v>139</v>
      </c>
      <c r="AY285" s="17" t="s">
        <v>133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139</v>
      </c>
      <c r="BK285" s="171">
        <f t="shared" si="39"/>
        <v>0</v>
      </c>
      <c r="BL285" s="17" t="s">
        <v>184</v>
      </c>
      <c r="BM285" s="170" t="s">
        <v>456</v>
      </c>
    </row>
    <row r="286" spans="1:65" s="2" customFormat="1" ht="16.5" customHeight="1">
      <c r="A286" s="32"/>
      <c r="B286" s="157"/>
      <c r="C286" s="196">
        <v>89</v>
      </c>
      <c r="D286" s="196" t="s">
        <v>185</v>
      </c>
      <c r="E286" s="197" t="s">
        <v>457</v>
      </c>
      <c r="F286" s="198" t="s">
        <v>458</v>
      </c>
      <c r="G286" s="199" t="s">
        <v>265</v>
      </c>
      <c r="H286" s="200">
        <v>30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0.00012</v>
      </c>
      <c r="R286" s="168">
        <f t="shared" si="32"/>
        <v>0.0036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252</v>
      </c>
      <c r="AT286" s="170" t="s">
        <v>185</v>
      </c>
      <c r="AU286" s="170" t="s">
        <v>139</v>
      </c>
      <c r="AY286" s="17" t="s">
        <v>133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139</v>
      </c>
      <c r="BK286" s="171">
        <f t="shared" si="39"/>
        <v>0</v>
      </c>
      <c r="BL286" s="17" t="s">
        <v>184</v>
      </c>
      <c r="BM286" s="170" t="s">
        <v>459</v>
      </c>
    </row>
    <row r="287" spans="1:65" s="2" customFormat="1" ht="21.75" customHeight="1">
      <c r="A287" s="32"/>
      <c r="B287" s="157"/>
      <c r="C287" s="158">
        <v>90</v>
      </c>
      <c r="D287" s="158" t="s">
        <v>136</v>
      </c>
      <c r="E287" s="159" t="s">
        <v>460</v>
      </c>
      <c r="F287" s="160" t="s">
        <v>461</v>
      </c>
      <c r="G287" s="161" t="s">
        <v>182</v>
      </c>
      <c r="H287" s="162">
        <v>1</v>
      </c>
      <c r="I287" s="163"/>
      <c r="J287" s="164">
        <f t="shared" si="3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184</v>
      </c>
      <c r="AT287" s="170" t="s">
        <v>136</v>
      </c>
      <c r="AU287" s="170" t="s">
        <v>139</v>
      </c>
      <c r="AY287" s="17" t="s">
        <v>133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139</v>
      </c>
      <c r="BK287" s="171">
        <f t="shared" si="39"/>
        <v>0</v>
      </c>
      <c r="BL287" s="17" t="s">
        <v>184</v>
      </c>
      <c r="BM287" s="170" t="s">
        <v>462</v>
      </c>
    </row>
    <row r="288" spans="1:65" s="2" customFormat="1" ht="21.75" customHeight="1">
      <c r="A288" s="32"/>
      <c r="B288" s="157"/>
      <c r="C288" s="158">
        <v>91</v>
      </c>
      <c r="D288" s="158" t="s">
        <v>136</v>
      </c>
      <c r="E288" s="159" t="s">
        <v>463</v>
      </c>
      <c r="F288" s="160" t="s">
        <v>464</v>
      </c>
      <c r="G288" s="161" t="s">
        <v>215</v>
      </c>
      <c r="H288" s="162">
        <v>0.034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184</v>
      </c>
      <c r="AT288" s="170" t="s">
        <v>136</v>
      </c>
      <c r="AU288" s="170" t="s">
        <v>139</v>
      </c>
      <c r="AY288" s="17" t="s">
        <v>133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139</v>
      </c>
      <c r="BK288" s="171">
        <f t="shared" si="39"/>
        <v>0</v>
      </c>
      <c r="BL288" s="17" t="s">
        <v>184</v>
      </c>
      <c r="BM288" s="170" t="s">
        <v>465</v>
      </c>
    </row>
    <row r="289" spans="1:65" s="2" customFormat="1" ht="21.75" customHeight="1">
      <c r="A289" s="32"/>
      <c r="B289" s="157"/>
      <c r="C289" s="196"/>
      <c r="D289" s="196"/>
      <c r="E289" s="197"/>
      <c r="F289" s="198"/>
      <c r="G289" s="199"/>
      <c r="H289" s="200"/>
      <c r="I289" s="201"/>
      <c r="J289" s="202"/>
      <c r="K289" s="203"/>
      <c r="L289" s="204"/>
      <c r="M289" s="205" t="s">
        <v>1</v>
      </c>
      <c r="N289" s="206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252</v>
      </c>
      <c r="AT289" s="170" t="s">
        <v>185</v>
      </c>
      <c r="AU289" s="170" t="s">
        <v>139</v>
      </c>
      <c r="AY289" s="17" t="s">
        <v>133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139</v>
      </c>
      <c r="BK289" s="171">
        <f t="shared" si="39"/>
        <v>0</v>
      </c>
      <c r="BL289" s="17" t="s">
        <v>184</v>
      </c>
      <c r="BM289" s="170" t="s">
        <v>466</v>
      </c>
    </row>
    <row r="290" spans="1:65" s="2" customFormat="1" ht="21.75" customHeight="1">
      <c r="A290" s="32"/>
      <c r="B290" s="157"/>
      <c r="C290" s="158">
        <v>92</v>
      </c>
      <c r="D290" s="158" t="s">
        <v>136</v>
      </c>
      <c r="E290" s="159" t="s">
        <v>467</v>
      </c>
      <c r="F290" s="160" t="s">
        <v>468</v>
      </c>
      <c r="G290" s="161" t="s">
        <v>215</v>
      </c>
      <c r="H290" s="162">
        <v>0.034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184</v>
      </c>
      <c r="AT290" s="170" t="s">
        <v>136</v>
      </c>
      <c r="AU290" s="170" t="s">
        <v>139</v>
      </c>
      <c r="AY290" s="17" t="s">
        <v>133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139</v>
      </c>
      <c r="BK290" s="171">
        <f t="shared" si="39"/>
        <v>0</v>
      </c>
      <c r="BL290" s="17" t="s">
        <v>184</v>
      </c>
      <c r="BM290" s="170" t="s">
        <v>469</v>
      </c>
    </row>
    <row r="291" spans="2:63" s="12" customFormat="1" ht="22.9" customHeight="1">
      <c r="B291" s="144"/>
      <c r="D291" s="145" t="s">
        <v>75</v>
      </c>
      <c r="E291" s="155" t="s">
        <v>470</v>
      </c>
      <c r="F291" s="155" t="s">
        <v>471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SUM(P292:P298)</f>
        <v>0</v>
      </c>
      <c r="Q291" s="150"/>
      <c r="R291" s="151">
        <f>SUM(R292:R298)</f>
        <v>0.005</v>
      </c>
      <c r="S291" s="150"/>
      <c r="T291" s="152">
        <f>SUM(T292:T298)</f>
        <v>0.002</v>
      </c>
      <c r="AR291" s="145" t="s">
        <v>139</v>
      </c>
      <c r="AT291" s="153" t="s">
        <v>75</v>
      </c>
      <c r="AU291" s="153" t="s">
        <v>84</v>
      </c>
      <c r="AY291" s="145" t="s">
        <v>133</v>
      </c>
      <c r="BK291" s="154">
        <f>SUM(BK292:BK298)</f>
        <v>0</v>
      </c>
    </row>
    <row r="292" spans="1:65" s="2" customFormat="1" ht="16.5" customHeight="1">
      <c r="A292" s="32"/>
      <c r="B292" s="157"/>
      <c r="C292" s="158">
        <v>93</v>
      </c>
      <c r="D292" s="158" t="s">
        <v>136</v>
      </c>
      <c r="E292" s="159" t="s">
        <v>472</v>
      </c>
      <c r="F292" s="160" t="s">
        <v>473</v>
      </c>
      <c r="G292" s="161" t="s">
        <v>182</v>
      </c>
      <c r="H292" s="162">
        <v>1</v>
      </c>
      <c r="I292" s="163"/>
      <c r="J292" s="164">
        <f aca="true" t="shared" si="40" ref="J292:J298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298">O292*H292</f>
        <v>0</v>
      </c>
      <c r="Q292" s="168">
        <v>0</v>
      </c>
      <c r="R292" s="168">
        <f aca="true" t="shared" si="42" ref="R292:R298">Q292*H292</f>
        <v>0</v>
      </c>
      <c r="S292" s="168">
        <v>0</v>
      </c>
      <c r="T292" s="169">
        <f aca="true" t="shared" si="43" ref="T292:T29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184</v>
      </c>
      <c r="AT292" s="170" t="s">
        <v>136</v>
      </c>
      <c r="AU292" s="170" t="s">
        <v>139</v>
      </c>
      <c r="AY292" s="17" t="s">
        <v>133</v>
      </c>
      <c r="BE292" s="171">
        <f aca="true" t="shared" si="44" ref="BE292:BE298">IF(N292="základní",J292,0)</f>
        <v>0</v>
      </c>
      <c r="BF292" s="171">
        <f aca="true" t="shared" si="45" ref="BF292:BF298">IF(N292="snížená",J292,0)</f>
        <v>0</v>
      </c>
      <c r="BG292" s="171">
        <f aca="true" t="shared" si="46" ref="BG292:BG298">IF(N292="zákl. přenesená",J292,0)</f>
        <v>0</v>
      </c>
      <c r="BH292" s="171">
        <f aca="true" t="shared" si="47" ref="BH292:BH298">IF(N292="sníž. přenesená",J292,0)</f>
        <v>0</v>
      </c>
      <c r="BI292" s="171">
        <f aca="true" t="shared" si="48" ref="BI292:BI298">IF(N292="nulová",J292,0)</f>
        <v>0</v>
      </c>
      <c r="BJ292" s="17" t="s">
        <v>139</v>
      </c>
      <c r="BK292" s="171">
        <f aca="true" t="shared" si="49" ref="BK292:BK298">ROUND(I292*H292,2)</f>
        <v>0</v>
      </c>
      <c r="BL292" s="17" t="s">
        <v>184</v>
      </c>
      <c r="BM292" s="170" t="s">
        <v>474</v>
      </c>
    </row>
    <row r="293" spans="1:65" s="2" customFormat="1" ht="16.5" customHeight="1">
      <c r="A293" s="32"/>
      <c r="B293" s="157"/>
      <c r="C293" s="196">
        <v>94</v>
      </c>
      <c r="D293" s="196" t="s">
        <v>185</v>
      </c>
      <c r="E293" s="197" t="s">
        <v>475</v>
      </c>
      <c r="F293" s="198" t="s">
        <v>476</v>
      </c>
      <c r="G293" s="199" t="s">
        <v>182</v>
      </c>
      <c r="H293" s="200">
        <v>1</v>
      </c>
      <c r="I293" s="201"/>
      <c r="J293" s="202">
        <f t="shared" si="40"/>
        <v>0</v>
      </c>
      <c r="K293" s="203"/>
      <c r="L293" s="204"/>
      <c r="M293" s="205" t="s">
        <v>1</v>
      </c>
      <c r="N293" s="206" t="s">
        <v>42</v>
      </c>
      <c r="O293" s="58"/>
      <c r="P293" s="168">
        <f t="shared" si="41"/>
        <v>0</v>
      </c>
      <c r="Q293" s="168">
        <v>0.005</v>
      </c>
      <c r="R293" s="168">
        <f t="shared" si="42"/>
        <v>0.005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252</v>
      </c>
      <c r="AT293" s="170" t="s">
        <v>185</v>
      </c>
      <c r="AU293" s="170" t="s">
        <v>139</v>
      </c>
      <c r="AY293" s="17" t="s">
        <v>133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139</v>
      </c>
      <c r="BK293" s="171">
        <f t="shared" si="49"/>
        <v>0</v>
      </c>
      <c r="BL293" s="17" t="s">
        <v>184</v>
      </c>
      <c r="BM293" s="170" t="s">
        <v>477</v>
      </c>
    </row>
    <row r="294" spans="1:65" s="2" customFormat="1" ht="21.75" customHeight="1">
      <c r="A294" s="32"/>
      <c r="B294" s="157"/>
      <c r="C294" s="158">
        <v>95</v>
      </c>
      <c r="D294" s="158" t="s">
        <v>136</v>
      </c>
      <c r="E294" s="159" t="s">
        <v>478</v>
      </c>
      <c r="F294" s="160" t="s">
        <v>479</v>
      </c>
      <c r="G294" s="161" t="s">
        <v>182</v>
      </c>
      <c r="H294" s="162">
        <v>1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0.002</v>
      </c>
      <c r="T294" s="169">
        <f t="shared" si="43"/>
        <v>0.002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184</v>
      </c>
      <c r="AT294" s="170" t="s">
        <v>136</v>
      </c>
      <c r="AU294" s="170" t="s">
        <v>139</v>
      </c>
      <c r="AY294" s="17" t="s">
        <v>133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139</v>
      </c>
      <c r="BK294" s="171">
        <f t="shared" si="49"/>
        <v>0</v>
      </c>
      <c r="BL294" s="17" t="s">
        <v>184</v>
      </c>
      <c r="BM294" s="170" t="s">
        <v>480</v>
      </c>
    </row>
    <row r="295" spans="1:65" s="2" customFormat="1" ht="16.5" customHeight="1">
      <c r="A295" s="32"/>
      <c r="B295" s="157"/>
      <c r="C295" s="158">
        <v>96</v>
      </c>
      <c r="D295" s="158" t="s">
        <v>136</v>
      </c>
      <c r="E295" s="159" t="s">
        <v>481</v>
      </c>
      <c r="F295" s="160" t="s">
        <v>482</v>
      </c>
      <c r="G295" s="161" t="s">
        <v>182</v>
      </c>
      <c r="H295" s="162">
        <v>1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184</v>
      </c>
      <c r="AT295" s="170" t="s">
        <v>136</v>
      </c>
      <c r="AU295" s="170" t="s">
        <v>139</v>
      </c>
      <c r="AY295" s="17" t="s">
        <v>133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139</v>
      </c>
      <c r="BK295" s="171">
        <f t="shared" si="49"/>
        <v>0</v>
      </c>
      <c r="BL295" s="17" t="s">
        <v>184</v>
      </c>
      <c r="BM295" s="170" t="s">
        <v>483</v>
      </c>
    </row>
    <row r="296" spans="1:65" s="2" customFormat="1" ht="16.5" customHeight="1">
      <c r="A296" s="32"/>
      <c r="B296" s="157"/>
      <c r="C296" s="196">
        <v>97</v>
      </c>
      <c r="D296" s="196" t="s">
        <v>185</v>
      </c>
      <c r="E296" s="197" t="s">
        <v>75</v>
      </c>
      <c r="F296" s="198" t="s">
        <v>484</v>
      </c>
      <c r="G296" s="199" t="s">
        <v>400</v>
      </c>
      <c r="H296" s="200">
        <v>1</v>
      </c>
      <c r="I296" s="201"/>
      <c r="J296" s="202">
        <f t="shared" si="40"/>
        <v>0</v>
      </c>
      <c r="K296" s="203"/>
      <c r="L296" s="204"/>
      <c r="M296" s="205" t="s">
        <v>1</v>
      </c>
      <c r="N296" s="206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252</v>
      </c>
      <c r="AT296" s="170" t="s">
        <v>185</v>
      </c>
      <c r="AU296" s="170" t="s">
        <v>139</v>
      </c>
      <c r="AY296" s="17" t="s">
        <v>133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139</v>
      </c>
      <c r="BK296" s="171">
        <f t="shared" si="49"/>
        <v>0</v>
      </c>
      <c r="BL296" s="17" t="s">
        <v>184</v>
      </c>
      <c r="BM296" s="170" t="s">
        <v>485</v>
      </c>
    </row>
    <row r="297" spans="1:65" s="2" customFormat="1" ht="21.75" customHeight="1">
      <c r="A297" s="32"/>
      <c r="B297" s="157"/>
      <c r="C297" s="158">
        <v>98</v>
      </c>
      <c r="D297" s="158" t="s">
        <v>136</v>
      </c>
      <c r="E297" s="159" t="s">
        <v>486</v>
      </c>
      <c r="F297" s="160" t="s">
        <v>487</v>
      </c>
      <c r="G297" s="161" t="s">
        <v>215</v>
      </c>
      <c r="H297" s="162">
        <v>0.005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184</v>
      </c>
      <c r="AT297" s="170" t="s">
        <v>136</v>
      </c>
      <c r="AU297" s="170" t="s">
        <v>139</v>
      </c>
      <c r="AY297" s="17" t="s">
        <v>133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139</v>
      </c>
      <c r="BK297" s="171">
        <f t="shared" si="49"/>
        <v>0</v>
      </c>
      <c r="BL297" s="17" t="s">
        <v>184</v>
      </c>
      <c r="BM297" s="170" t="s">
        <v>488</v>
      </c>
    </row>
    <row r="298" spans="1:65" s="2" customFormat="1" ht="21.75" customHeight="1">
      <c r="A298" s="32"/>
      <c r="B298" s="157"/>
      <c r="C298" s="158">
        <v>99</v>
      </c>
      <c r="D298" s="158" t="s">
        <v>136</v>
      </c>
      <c r="E298" s="159" t="s">
        <v>489</v>
      </c>
      <c r="F298" s="160" t="s">
        <v>490</v>
      </c>
      <c r="G298" s="161" t="s">
        <v>215</v>
      </c>
      <c r="H298" s="162">
        <v>0.005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184</v>
      </c>
      <c r="AT298" s="170" t="s">
        <v>136</v>
      </c>
      <c r="AU298" s="170" t="s">
        <v>139</v>
      </c>
      <c r="AY298" s="17" t="s">
        <v>133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139</v>
      </c>
      <c r="BK298" s="171">
        <f t="shared" si="49"/>
        <v>0</v>
      </c>
      <c r="BL298" s="17" t="s">
        <v>184</v>
      </c>
      <c r="BM298" s="170" t="s">
        <v>491</v>
      </c>
    </row>
    <row r="299" spans="2:63" s="12" customFormat="1" ht="22.9" customHeight="1">
      <c r="B299" s="144"/>
      <c r="D299" s="145" t="s">
        <v>75</v>
      </c>
      <c r="E299" s="155" t="s">
        <v>492</v>
      </c>
      <c r="F299" s="155" t="s">
        <v>493</v>
      </c>
      <c r="I299" s="147"/>
      <c r="J299" s="156">
        <f>BK299</f>
        <v>0</v>
      </c>
      <c r="L299" s="144"/>
      <c r="M299" s="149"/>
      <c r="N299" s="150"/>
      <c r="O299" s="150"/>
      <c r="P299" s="151">
        <f>SUM(P300:P317)</f>
        <v>0</v>
      </c>
      <c r="Q299" s="150"/>
      <c r="R299" s="151">
        <f>SUM(R300:R317)</f>
        <v>0.5522920299999999</v>
      </c>
      <c r="S299" s="150"/>
      <c r="T299" s="152">
        <f>SUM(T300:T317)</f>
        <v>0</v>
      </c>
      <c r="AR299" s="145" t="s">
        <v>139</v>
      </c>
      <c r="AT299" s="153" t="s">
        <v>75</v>
      </c>
      <c r="AU299" s="153" t="s">
        <v>84</v>
      </c>
      <c r="AY299" s="145" t="s">
        <v>133</v>
      </c>
      <c r="BK299" s="154">
        <f>SUM(BK300:BK317)</f>
        <v>0</v>
      </c>
    </row>
    <row r="300" spans="1:65" s="2" customFormat="1" ht="21.75" customHeight="1">
      <c r="A300" s="32"/>
      <c r="B300" s="157"/>
      <c r="C300" s="158">
        <v>100</v>
      </c>
      <c r="D300" s="158" t="s">
        <v>136</v>
      </c>
      <c r="E300" s="159" t="s">
        <v>494</v>
      </c>
      <c r="F300" s="160" t="s">
        <v>495</v>
      </c>
      <c r="G300" s="161" t="s">
        <v>137</v>
      </c>
      <c r="H300" s="162">
        <v>20.813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0.02541</v>
      </c>
      <c r="R300" s="168">
        <f>Q300*H300</f>
        <v>0.5288583299999999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184</v>
      </c>
      <c r="AT300" s="170" t="s">
        <v>136</v>
      </c>
      <c r="AU300" s="170" t="s">
        <v>139</v>
      </c>
      <c r="AY300" s="17" t="s">
        <v>133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139</v>
      </c>
      <c r="BK300" s="171">
        <f>ROUND(I300*H300,2)</f>
        <v>0</v>
      </c>
      <c r="BL300" s="17" t="s">
        <v>184</v>
      </c>
      <c r="BM300" s="170" t="s">
        <v>496</v>
      </c>
    </row>
    <row r="301" spans="2:51" s="13" customFormat="1" ht="12">
      <c r="B301" s="172"/>
      <c r="D301" s="173" t="s">
        <v>140</v>
      </c>
      <c r="E301" s="174" t="s">
        <v>1</v>
      </c>
      <c r="F301" s="175" t="s">
        <v>497</v>
      </c>
      <c r="H301" s="176">
        <v>4.771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140</v>
      </c>
      <c r="AU301" s="174" t="s">
        <v>139</v>
      </c>
      <c r="AV301" s="13" t="s">
        <v>139</v>
      </c>
      <c r="AW301" s="13" t="s">
        <v>33</v>
      </c>
      <c r="AX301" s="13" t="s">
        <v>76</v>
      </c>
      <c r="AY301" s="174" t="s">
        <v>133</v>
      </c>
    </row>
    <row r="302" spans="2:51" s="13" customFormat="1" ht="12">
      <c r="B302" s="172"/>
      <c r="D302" s="173" t="s">
        <v>140</v>
      </c>
      <c r="E302" s="174" t="s">
        <v>1</v>
      </c>
      <c r="F302" s="175" t="s">
        <v>498</v>
      </c>
      <c r="H302" s="176">
        <v>10.504</v>
      </c>
      <c r="I302" s="177"/>
      <c r="L302" s="172"/>
      <c r="M302" s="178"/>
      <c r="N302" s="179"/>
      <c r="O302" s="179"/>
      <c r="P302" s="179"/>
      <c r="Q302" s="179"/>
      <c r="R302" s="179"/>
      <c r="S302" s="179"/>
      <c r="T302" s="180"/>
      <c r="AT302" s="174" t="s">
        <v>140</v>
      </c>
      <c r="AU302" s="174" t="s">
        <v>139</v>
      </c>
      <c r="AV302" s="13" t="s">
        <v>139</v>
      </c>
      <c r="AW302" s="13" t="s">
        <v>33</v>
      </c>
      <c r="AX302" s="13" t="s">
        <v>76</v>
      </c>
      <c r="AY302" s="174" t="s">
        <v>133</v>
      </c>
    </row>
    <row r="303" spans="2:51" s="13" customFormat="1" ht="12">
      <c r="B303" s="172"/>
      <c r="D303" s="173" t="s">
        <v>140</v>
      </c>
      <c r="E303" s="174" t="s">
        <v>1</v>
      </c>
      <c r="F303" s="175" t="s">
        <v>499</v>
      </c>
      <c r="H303" s="176">
        <v>3.198</v>
      </c>
      <c r="I303" s="177"/>
      <c r="L303" s="172"/>
      <c r="M303" s="178"/>
      <c r="N303" s="179"/>
      <c r="O303" s="179"/>
      <c r="P303" s="179"/>
      <c r="Q303" s="179"/>
      <c r="R303" s="179"/>
      <c r="S303" s="179"/>
      <c r="T303" s="180"/>
      <c r="AT303" s="174" t="s">
        <v>140</v>
      </c>
      <c r="AU303" s="174" t="s">
        <v>139</v>
      </c>
      <c r="AV303" s="13" t="s">
        <v>139</v>
      </c>
      <c r="AW303" s="13" t="s">
        <v>33</v>
      </c>
      <c r="AX303" s="13" t="s">
        <v>76</v>
      </c>
      <c r="AY303" s="174" t="s">
        <v>133</v>
      </c>
    </row>
    <row r="304" spans="2:51" s="13" customFormat="1" ht="12">
      <c r="B304" s="172"/>
      <c r="D304" s="173" t="s">
        <v>140</v>
      </c>
      <c r="E304" s="174" t="s">
        <v>1</v>
      </c>
      <c r="F304" s="175" t="s">
        <v>500</v>
      </c>
      <c r="H304" s="176">
        <v>2.34</v>
      </c>
      <c r="I304" s="177"/>
      <c r="L304" s="172"/>
      <c r="M304" s="178"/>
      <c r="N304" s="179"/>
      <c r="O304" s="179"/>
      <c r="P304" s="179"/>
      <c r="Q304" s="179"/>
      <c r="R304" s="179"/>
      <c r="S304" s="179"/>
      <c r="T304" s="180"/>
      <c r="AT304" s="174" t="s">
        <v>140</v>
      </c>
      <c r="AU304" s="174" t="s">
        <v>139</v>
      </c>
      <c r="AV304" s="13" t="s">
        <v>139</v>
      </c>
      <c r="AW304" s="13" t="s">
        <v>33</v>
      </c>
      <c r="AX304" s="13" t="s">
        <v>76</v>
      </c>
      <c r="AY304" s="174" t="s">
        <v>133</v>
      </c>
    </row>
    <row r="305" spans="2:51" s="14" customFormat="1" ht="12">
      <c r="B305" s="181"/>
      <c r="D305" s="173" t="s">
        <v>140</v>
      </c>
      <c r="E305" s="182" t="s">
        <v>1</v>
      </c>
      <c r="F305" s="183" t="s">
        <v>142</v>
      </c>
      <c r="H305" s="184">
        <v>20.813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2" t="s">
        <v>140</v>
      </c>
      <c r="AU305" s="182" t="s">
        <v>139</v>
      </c>
      <c r="AV305" s="14" t="s">
        <v>138</v>
      </c>
      <c r="AW305" s="14" t="s">
        <v>33</v>
      </c>
      <c r="AX305" s="14" t="s">
        <v>84</v>
      </c>
      <c r="AY305" s="182" t="s">
        <v>133</v>
      </c>
    </row>
    <row r="306" spans="1:65" s="2" customFormat="1" ht="21.75" customHeight="1">
      <c r="A306" s="32"/>
      <c r="B306" s="157"/>
      <c r="C306" s="158">
        <v>101</v>
      </c>
      <c r="D306" s="158" t="s">
        <v>136</v>
      </c>
      <c r="E306" s="159" t="s">
        <v>501</v>
      </c>
      <c r="F306" s="160" t="s">
        <v>502</v>
      </c>
      <c r="G306" s="161" t="s">
        <v>265</v>
      </c>
      <c r="H306" s="162">
        <v>13.485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4E-05</v>
      </c>
      <c r="R306" s="168">
        <f>Q306*H306</f>
        <v>0.0005394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184</v>
      </c>
      <c r="AT306" s="170" t="s">
        <v>136</v>
      </c>
      <c r="AU306" s="170" t="s">
        <v>139</v>
      </c>
      <c r="AY306" s="17" t="s">
        <v>133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139</v>
      </c>
      <c r="BK306" s="171">
        <f>ROUND(I306*H306,2)</f>
        <v>0</v>
      </c>
      <c r="BL306" s="17" t="s">
        <v>184</v>
      </c>
      <c r="BM306" s="170" t="s">
        <v>503</v>
      </c>
    </row>
    <row r="307" spans="2:51" s="13" customFormat="1" ht="12">
      <c r="B307" s="172"/>
      <c r="D307" s="173" t="s">
        <v>140</v>
      </c>
      <c r="E307" s="174" t="s">
        <v>1</v>
      </c>
      <c r="F307" s="175" t="s">
        <v>504</v>
      </c>
      <c r="H307" s="176">
        <v>13.485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 t="s">
        <v>140</v>
      </c>
      <c r="AU307" s="174" t="s">
        <v>139</v>
      </c>
      <c r="AV307" s="13" t="s">
        <v>139</v>
      </c>
      <c r="AW307" s="13" t="s">
        <v>33</v>
      </c>
      <c r="AX307" s="13" t="s">
        <v>76</v>
      </c>
      <c r="AY307" s="174" t="s">
        <v>133</v>
      </c>
    </row>
    <row r="308" spans="2:51" s="14" customFormat="1" ht="12">
      <c r="B308" s="181"/>
      <c r="D308" s="173" t="s">
        <v>140</v>
      </c>
      <c r="E308" s="182" t="s">
        <v>1</v>
      </c>
      <c r="F308" s="183" t="s">
        <v>142</v>
      </c>
      <c r="H308" s="184">
        <v>13.485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140</v>
      </c>
      <c r="AU308" s="182" t="s">
        <v>139</v>
      </c>
      <c r="AV308" s="14" t="s">
        <v>138</v>
      </c>
      <c r="AW308" s="14" t="s">
        <v>33</v>
      </c>
      <c r="AX308" s="14" t="s">
        <v>84</v>
      </c>
      <c r="AY308" s="182" t="s">
        <v>133</v>
      </c>
    </row>
    <row r="309" spans="1:65" s="2" customFormat="1" ht="16.5" customHeight="1">
      <c r="A309" s="32"/>
      <c r="B309" s="157"/>
      <c r="C309" s="158">
        <v>102</v>
      </c>
      <c r="D309" s="158" t="s">
        <v>136</v>
      </c>
      <c r="E309" s="159" t="s">
        <v>505</v>
      </c>
      <c r="F309" s="160" t="s">
        <v>506</v>
      </c>
      <c r="G309" s="161" t="s">
        <v>137</v>
      </c>
      <c r="H309" s="162">
        <v>20.813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184</v>
      </c>
      <c r="AT309" s="170" t="s">
        <v>136</v>
      </c>
      <c r="AU309" s="170" t="s">
        <v>139</v>
      </c>
      <c r="AY309" s="17" t="s">
        <v>133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139</v>
      </c>
      <c r="BK309" s="171">
        <f>ROUND(I309*H309,2)</f>
        <v>0</v>
      </c>
      <c r="BL309" s="17" t="s">
        <v>184</v>
      </c>
      <c r="BM309" s="170" t="s">
        <v>507</v>
      </c>
    </row>
    <row r="310" spans="1:65" s="2" customFormat="1" ht="21.75" customHeight="1">
      <c r="A310" s="32"/>
      <c r="B310" s="157"/>
      <c r="C310" s="158">
        <v>103</v>
      </c>
      <c r="D310" s="158" t="s">
        <v>136</v>
      </c>
      <c r="E310" s="159" t="s">
        <v>508</v>
      </c>
      <c r="F310" s="160" t="s">
        <v>509</v>
      </c>
      <c r="G310" s="161" t="s">
        <v>137</v>
      </c>
      <c r="H310" s="162">
        <v>20.813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0.0007</v>
      </c>
      <c r="R310" s="168">
        <f>Q310*H310</f>
        <v>0.0145691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184</v>
      </c>
      <c r="AT310" s="170" t="s">
        <v>136</v>
      </c>
      <c r="AU310" s="170" t="s">
        <v>139</v>
      </c>
      <c r="AY310" s="17" t="s">
        <v>133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139</v>
      </c>
      <c r="BK310" s="171">
        <f>ROUND(I310*H310,2)</f>
        <v>0</v>
      </c>
      <c r="BL310" s="17" t="s">
        <v>184</v>
      </c>
      <c r="BM310" s="170" t="s">
        <v>510</v>
      </c>
    </row>
    <row r="311" spans="1:65" s="2" customFormat="1" ht="16.5" customHeight="1">
      <c r="A311" s="32"/>
      <c r="B311" s="157"/>
      <c r="C311" s="158">
        <v>104</v>
      </c>
      <c r="D311" s="158" t="s">
        <v>136</v>
      </c>
      <c r="E311" s="159" t="s">
        <v>511</v>
      </c>
      <c r="F311" s="160" t="s">
        <v>512</v>
      </c>
      <c r="G311" s="161" t="s">
        <v>137</v>
      </c>
      <c r="H311" s="162">
        <v>41.626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0.0002</v>
      </c>
      <c r="R311" s="168">
        <f>Q311*H311</f>
        <v>0.0083252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184</v>
      </c>
      <c r="AT311" s="170" t="s">
        <v>136</v>
      </c>
      <c r="AU311" s="170" t="s">
        <v>139</v>
      </c>
      <c r="AY311" s="17" t="s">
        <v>133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139</v>
      </c>
      <c r="BK311" s="171">
        <f>ROUND(I311*H311,2)</f>
        <v>0</v>
      </c>
      <c r="BL311" s="17" t="s">
        <v>184</v>
      </c>
      <c r="BM311" s="170" t="s">
        <v>513</v>
      </c>
    </row>
    <row r="312" spans="2:51" s="13" customFormat="1" ht="12">
      <c r="B312" s="172"/>
      <c r="D312" s="173" t="s">
        <v>140</v>
      </c>
      <c r="E312" s="174" t="s">
        <v>1</v>
      </c>
      <c r="F312" s="175" t="s">
        <v>514</v>
      </c>
      <c r="H312" s="176">
        <v>41.626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140</v>
      </c>
      <c r="AU312" s="174" t="s">
        <v>139</v>
      </c>
      <c r="AV312" s="13" t="s">
        <v>139</v>
      </c>
      <c r="AW312" s="13" t="s">
        <v>33</v>
      </c>
      <c r="AX312" s="13" t="s">
        <v>76</v>
      </c>
      <c r="AY312" s="174" t="s">
        <v>133</v>
      </c>
    </row>
    <row r="313" spans="2:51" s="14" customFormat="1" ht="12">
      <c r="B313" s="181"/>
      <c r="D313" s="173" t="s">
        <v>140</v>
      </c>
      <c r="E313" s="182" t="s">
        <v>1</v>
      </c>
      <c r="F313" s="183" t="s">
        <v>142</v>
      </c>
      <c r="H313" s="184">
        <v>41.626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2" t="s">
        <v>140</v>
      </c>
      <c r="AU313" s="182" t="s">
        <v>139</v>
      </c>
      <c r="AV313" s="14" t="s">
        <v>138</v>
      </c>
      <c r="AW313" s="14" t="s">
        <v>33</v>
      </c>
      <c r="AX313" s="14" t="s">
        <v>84</v>
      </c>
      <c r="AY313" s="182" t="s">
        <v>133</v>
      </c>
    </row>
    <row r="314" spans="1:65" s="2" customFormat="1" ht="21.75" customHeight="1">
      <c r="A314" s="32"/>
      <c r="B314" s="157"/>
      <c r="C314" s="158">
        <v>105</v>
      </c>
      <c r="D314" s="158" t="s">
        <v>136</v>
      </c>
      <c r="E314" s="159" t="s">
        <v>515</v>
      </c>
      <c r="F314" s="160" t="s">
        <v>516</v>
      </c>
      <c r="G314" s="161" t="s">
        <v>215</v>
      </c>
      <c r="H314" s="162">
        <v>0.552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184</v>
      </c>
      <c r="AT314" s="170" t="s">
        <v>136</v>
      </c>
      <c r="AU314" s="170" t="s">
        <v>139</v>
      </c>
      <c r="AY314" s="17" t="s">
        <v>133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139</v>
      </c>
      <c r="BK314" s="171">
        <f>ROUND(I314*H314,2)</f>
        <v>0</v>
      </c>
      <c r="BL314" s="17" t="s">
        <v>184</v>
      </c>
      <c r="BM314" s="170" t="s">
        <v>517</v>
      </c>
    </row>
    <row r="315" spans="1:65" s="2" customFormat="1" ht="21.75" customHeight="1">
      <c r="A315" s="32"/>
      <c r="B315" s="157"/>
      <c r="C315" s="158">
        <v>106</v>
      </c>
      <c r="D315" s="158" t="s">
        <v>136</v>
      </c>
      <c r="E315" s="159" t="s">
        <v>518</v>
      </c>
      <c r="F315" s="160" t="s">
        <v>519</v>
      </c>
      <c r="G315" s="161" t="s">
        <v>215</v>
      </c>
      <c r="H315" s="162">
        <v>0.552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184</v>
      </c>
      <c r="AT315" s="170" t="s">
        <v>136</v>
      </c>
      <c r="AU315" s="170" t="s">
        <v>139</v>
      </c>
      <c r="AY315" s="17" t="s">
        <v>133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139</v>
      </c>
      <c r="BK315" s="171">
        <f>ROUND(I315*H315,2)</f>
        <v>0</v>
      </c>
      <c r="BL315" s="17" t="s">
        <v>184</v>
      </c>
      <c r="BM315" s="170" t="s">
        <v>520</v>
      </c>
    </row>
    <row r="316" spans="1:65" s="2" customFormat="1" ht="21.75" customHeight="1">
      <c r="A316" s="32"/>
      <c r="B316" s="157"/>
      <c r="C316" s="158">
        <v>107</v>
      </c>
      <c r="D316" s="158" t="s">
        <v>136</v>
      </c>
      <c r="E316" s="159" t="s">
        <v>521</v>
      </c>
      <c r="F316" s="160" t="s">
        <v>522</v>
      </c>
      <c r="G316" s="161" t="s">
        <v>137</v>
      </c>
      <c r="H316" s="162">
        <v>6.24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</v>
      </c>
      <c r="R316" s="168">
        <f>Q316*H316</f>
        <v>0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184</v>
      </c>
      <c r="AT316" s="170" t="s">
        <v>136</v>
      </c>
      <c r="AU316" s="170" t="s">
        <v>139</v>
      </c>
      <c r="AY316" s="17" t="s">
        <v>133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139</v>
      </c>
      <c r="BK316" s="171">
        <f>ROUND(I316*H316,2)</f>
        <v>0</v>
      </c>
      <c r="BL316" s="17" t="s">
        <v>184</v>
      </c>
      <c r="BM316" s="170" t="s">
        <v>523</v>
      </c>
    </row>
    <row r="317" spans="2:51" s="13" customFormat="1" ht="12">
      <c r="B317" s="172"/>
      <c r="D317" s="173" t="s">
        <v>140</v>
      </c>
      <c r="E317" s="174" t="s">
        <v>1</v>
      </c>
      <c r="F317" s="175" t="s">
        <v>524</v>
      </c>
      <c r="H317" s="176">
        <v>6.24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140</v>
      </c>
      <c r="AU317" s="174" t="s">
        <v>139</v>
      </c>
      <c r="AV317" s="13" t="s">
        <v>139</v>
      </c>
      <c r="AW317" s="13" t="s">
        <v>33</v>
      </c>
      <c r="AX317" s="13" t="s">
        <v>84</v>
      </c>
      <c r="AY317" s="174" t="s">
        <v>133</v>
      </c>
    </row>
    <row r="318" spans="2:63" s="12" customFormat="1" ht="22.9" customHeight="1">
      <c r="B318" s="144"/>
      <c r="D318" s="145" t="s">
        <v>75</v>
      </c>
      <c r="E318" s="155" t="s">
        <v>525</v>
      </c>
      <c r="F318" s="155" t="s">
        <v>526</v>
      </c>
      <c r="I318" s="147"/>
      <c r="J318" s="156">
        <f>BK318</f>
        <v>0</v>
      </c>
      <c r="L318" s="144"/>
      <c r="M318" s="149"/>
      <c r="N318" s="150"/>
      <c r="O318" s="150"/>
      <c r="P318" s="151">
        <f>SUM(P319:P337)</f>
        <v>0</v>
      </c>
      <c r="Q318" s="150"/>
      <c r="R318" s="151">
        <f>SUM(R319:R337)</f>
        <v>0.038</v>
      </c>
      <c r="S318" s="150"/>
      <c r="T318" s="152">
        <f>SUM(T319:T337)</f>
        <v>0.2506615</v>
      </c>
      <c r="AR318" s="145" t="s">
        <v>139</v>
      </c>
      <c r="AT318" s="153" t="s">
        <v>75</v>
      </c>
      <c r="AU318" s="153" t="s">
        <v>84</v>
      </c>
      <c r="AY318" s="145" t="s">
        <v>133</v>
      </c>
      <c r="BK318" s="154">
        <f>SUM(BK319:BK337)</f>
        <v>0</v>
      </c>
    </row>
    <row r="319" spans="1:65" s="2" customFormat="1" ht="21.75" customHeight="1">
      <c r="A319" s="32"/>
      <c r="B319" s="157"/>
      <c r="C319" s="158">
        <v>108</v>
      </c>
      <c r="D319" s="158" t="s">
        <v>136</v>
      </c>
      <c r="E319" s="159" t="s">
        <v>527</v>
      </c>
      <c r="F319" s="160" t="s">
        <v>528</v>
      </c>
      <c r="G319" s="161" t="s">
        <v>137</v>
      </c>
      <c r="H319" s="162">
        <v>3.11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</v>
      </c>
      <c r="R319" s="168">
        <f>Q319*H319</f>
        <v>0</v>
      </c>
      <c r="S319" s="168">
        <v>0.02465</v>
      </c>
      <c r="T319" s="169">
        <f>S319*H319</f>
        <v>0.0766615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184</v>
      </c>
      <c r="AT319" s="170" t="s">
        <v>136</v>
      </c>
      <c r="AU319" s="170" t="s">
        <v>139</v>
      </c>
      <c r="AY319" s="17" t="s">
        <v>133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139</v>
      </c>
      <c r="BK319" s="171">
        <f>ROUND(I319*H319,2)</f>
        <v>0</v>
      </c>
      <c r="BL319" s="17" t="s">
        <v>184</v>
      </c>
      <c r="BM319" s="170" t="s">
        <v>529</v>
      </c>
    </row>
    <row r="320" spans="2:51" s="15" customFormat="1" ht="12">
      <c r="B320" s="189"/>
      <c r="D320" s="173" t="s">
        <v>140</v>
      </c>
      <c r="E320" s="190" t="s">
        <v>1</v>
      </c>
      <c r="F320" s="191" t="s">
        <v>530</v>
      </c>
      <c r="H320" s="190" t="s">
        <v>1</v>
      </c>
      <c r="I320" s="192"/>
      <c r="L320" s="189"/>
      <c r="M320" s="193"/>
      <c r="N320" s="194"/>
      <c r="O320" s="194"/>
      <c r="P320" s="194"/>
      <c r="Q320" s="194"/>
      <c r="R320" s="194"/>
      <c r="S320" s="194"/>
      <c r="T320" s="195"/>
      <c r="AT320" s="190" t="s">
        <v>140</v>
      </c>
      <c r="AU320" s="190" t="s">
        <v>139</v>
      </c>
      <c r="AV320" s="15" t="s">
        <v>84</v>
      </c>
      <c r="AW320" s="15" t="s">
        <v>33</v>
      </c>
      <c r="AX320" s="15" t="s">
        <v>76</v>
      </c>
      <c r="AY320" s="190" t="s">
        <v>133</v>
      </c>
    </row>
    <row r="321" spans="2:51" s="13" customFormat="1" ht="12">
      <c r="B321" s="172"/>
      <c r="D321" s="173" t="s">
        <v>140</v>
      </c>
      <c r="E321" s="174" t="s">
        <v>1</v>
      </c>
      <c r="F321" s="175" t="s">
        <v>531</v>
      </c>
      <c r="H321" s="176">
        <v>3.11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140</v>
      </c>
      <c r="AU321" s="174" t="s">
        <v>139</v>
      </c>
      <c r="AV321" s="13" t="s">
        <v>139</v>
      </c>
      <c r="AW321" s="13" t="s">
        <v>33</v>
      </c>
      <c r="AX321" s="13" t="s">
        <v>76</v>
      </c>
      <c r="AY321" s="174" t="s">
        <v>133</v>
      </c>
    </row>
    <row r="322" spans="2:51" s="14" customFormat="1" ht="12">
      <c r="B322" s="181"/>
      <c r="D322" s="173" t="s">
        <v>140</v>
      </c>
      <c r="E322" s="182" t="s">
        <v>1</v>
      </c>
      <c r="F322" s="183" t="s">
        <v>142</v>
      </c>
      <c r="H322" s="184">
        <v>3.11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2" t="s">
        <v>140</v>
      </c>
      <c r="AU322" s="182" t="s">
        <v>139</v>
      </c>
      <c r="AV322" s="14" t="s">
        <v>138</v>
      </c>
      <c r="AW322" s="14" t="s">
        <v>33</v>
      </c>
      <c r="AX322" s="14" t="s">
        <v>84</v>
      </c>
      <c r="AY322" s="182" t="s">
        <v>133</v>
      </c>
    </row>
    <row r="323" spans="1:65" s="2" customFormat="1" ht="21.75" customHeight="1">
      <c r="A323" s="32"/>
      <c r="B323" s="157"/>
      <c r="C323" s="158">
        <v>109</v>
      </c>
      <c r="D323" s="158" t="s">
        <v>136</v>
      </c>
      <c r="E323" s="159" t="s">
        <v>532</v>
      </c>
      <c r="F323" s="160" t="s">
        <v>533</v>
      </c>
      <c r="G323" s="161" t="s">
        <v>182</v>
      </c>
      <c r="H323" s="162">
        <v>2</v>
      </c>
      <c r="I323" s="163"/>
      <c r="J323" s="164">
        <f aca="true" t="shared" si="50" ref="J323:J337"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 aca="true" t="shared" si="51" ref="P323:P337">O323*H323</f>
        <v>0</v>
      </c>
      <c r="Q323" s="168">
        <v>0</v>
      </c>
      <c r="R323" s="168">
        <f aca="true" t="shared" si="52" ref="R323:R337">Q323*H323</f>
        <v>0</v>
      </c>
      <c r="S323" s="168">
        <v>0</v>
      </c>
      <c r="T323" s="169">
        <f aca="true" t="shared" si="53" ref="T323:T337"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184</v>
      </c>
      <c r="AT323" s="170" t="s">
        <v>136</v>
      </c>
      <c r="AU323" s="170" t="s">
        <v>139</v>
      </c>
      <c r="AY323" s="17" t="s">
        <v>133</v>
      </c>
      <c r="BE323" s="171">
        <f aca="true" t="shared" si="54" ref="BE323:BE337">IF(N323="základní",J323,0)</f>
        <v>0</v>
      </c>
      <c r="BF323" s="171">
        <f aca="true" t="shared" si="55" ref="BF323:BF337">IF(N323="snížená",J323,0)</f>
        <v>0</v>
      </c>
      <c r="BG323" s="171">
        <f aca="true" t="shared" si="56" ref="BG323:BG337">IF(N323="zákl. přenesená",J323,0)</f>
        <v>0</v>
      </c>
      <c r="BH323" s="171">
        <f aca="true" t="shared" si="57" ref="BH323:BH337">IF(N323="sníž. přenesená",J323,0)</f>
        <v>0</v>
      </c>
      <c r="BI323" s="171">
        <f aca="true" t="shared" si="58" ref="BI323:BI337">IF(N323="nulová",J323,0)</f>
        <v>0</v>
      </c>
      <c r="BJ323" s="17" t="s">
        <v>139</v>
      </c>
      <c r="BK323" s="171">
        <f aca="true" t="shared" si="59" ref="BK323:BK337">ROUND(I323*H323,2)</f>
        <v>0</v>
      </c>
      <c r="BL323" s="17" t="s">
        <v>184</v>
      </c>
      <c r="BM323" s="170" t="s">
        <v>534</v>
      </c>
    </row>
    <row r="324" spans="1:65" s="2" customFormat="1" ht="16.5" customHeight="1">
      <c r="A324" s="32"/>
      <c r="B324" s="157"/>
      <c r="C324" s="196">
        <v>110</v>
      </c>
      <c r="D324" s="196" t="s">
        <v>185</v>
      </c>
      <c r="E324" s="197" t="s">
        <v>535</v>
      </c>
      <c r="F324" s="198" t="s">
        <v>536</v>
      </c>
      <c r="G324" s="199" t="s">
        <v>182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0.0155</v>
      </c>
      <c r="R324" s="168">
        <f t="shared" si="52"/>
        <v>0.0155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252</v>
      </c>
      <c r="AT324" s="170" t="s">
        <v>185</v>
      </c>
      <c r="AU324" s="170" t="s">
        <v>139</v>
      </c>
      <c r="AY324" s="17" t="s">
        <v>133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139</v>
      </c>
      <c r="BK324" s="171">
        <f t="shared" si="59"/>
        <v>0</v>
      </c>
      <c r="BL324" s="17" t="s">
        <v>184</v>
      </c>
      <c r="BM324" s="170" t="s">
        <v>537</v>
      </c>
    </row>
    <row r="325" spans="1:65" s="2" customFormat="1" ht="16.5" customHeight="1">
      <c r="A325" s="32"/>
      <c r="B325" s="157"/>
      <c r="C325" s="196">
        <v>111</v>
      </c>
      <c r="D325" s="196" t="s">
        <v>185</v>
      </c>
      <c r="E325" s="197" t="s">
        <v>538</v>
      </c>
      <c r="F325" s="198" t="s">
        <v>539</v>
      </c>
      <c r="G325" s="199" t="s">
        <v>182</v>
      </c>
      <c r="H325" s="200">
        <v>1</v>
      </c>
      <c r="I325" s="201"/>
      <c r="J325" s="202">
        <f t="shared" si="5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51"/>
        <v>0</v>
      </c>
      <c r="Q325" s="168">
        <v>0.0165</v>
      </c>
      <c r="R325" s="168">
        <f t="shared" si="52"/>
        <v>0.0165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252</v>
      </c>
      <c r="AT325" s="170" t="s">
        <v>185</v>
      </c>
      <c r="AU325" s="170" t="s">
        <v>139</v>
      </c>
      <c r="AY325" s="17" t="s">
        <v>133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139</v>
      </c>
      <c r="BK325" s="171">
        <f t="shared" si="59"/>
        <v>0</v>
      </c>
      <c r="BL325" s="17" t="s">
        <v>184</v>
      </c>
      <c r="BM325" s="170" t="s">
        <v>540</v>
      </c>
    </row>
    <row r="326" spans="1:65" s="2" customFormat="1" ht="21.75" customHeight="1">
      <c r="A326" s="32"/>
      <c r="B326" s="157"/>
      <c r="C326" s="196">
        <v>112</v>
      </c>
      <c r="D326" s="196" t="s">
        <v>185</v>
      </c>
      <c r="E326" s="197" t="s">
        <v>541</v>
      </c>
      <c r="F326" s="198" t="s">
        <v>711</v>
      </c>
      <c r="G326" s="199" t="s">
        <v>182</v>
      </c>
      <c r="H326" s="200">
        <v>2</v>
      </c>
      <c r="I326" s="201"/>
      <c r="J326" s="202">
        <f t="shared" si="5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51"/>
        <v>0</v>
      </c>
      <c r="Q326" s="168">
        <v>0.0012</v>
      </c>
      <c r="R326" s="168">
        <f t="shared" si="52"/>
        <v>0.0024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252</v>
      </c>
      <c r="AT326" s="170" t="s">
        <v>185</v>
      </c>
      <c r="AU326" s="170" t="s">
        <v>139</v>
      </c>
      <c r="AY326" s="17" t="s">
        <v>133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139</v>
      </c>
      <c r="BK326" s="171">
        <f t="shared" si="59"/>
        <v>0</v>
      </c>
      <c r="BL326" s="17" t="s">
        <v>184</v>
      </c>
      <c r="BM326" s="170" t="s">
        <v>542</v>
      </c>
    </row>
    <row r="327" spans="1:65" s="2" customFormat="1" ht="16.5" customHeight="1">
      <c r="A327" s="32"/>
      <c r="B327" s="157"/>
      <c r="C327" s="158">
        <v>113</v>
      </c>
      <c r="D327" s="158" t="s">
        <v>136</v>
      </c>
      <c r="E327" s="159" t="s">
        <v>543</v>
      </c>
      <c r="F327" s="160" t="s">
        <v>544</v>
      </c>
      <c r="G327" s="161" t="s">
        <v>182</v>
      </c>
      <c r="H327" s="162">
        <v>2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184</v>
      </c>
      <c r="AT327" s="170" t="s">
        <v>136</v>
      </c>
      <c r="AU327" s="170" t="s">
        <v>139</v>
      </c>
      <c r="AY327" s="17" t="s">
        <v>133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139</v>
      </c>
      <c r="BK327" s="171">
        <f t="shared" si="59"/>
        <v>0</v>
      </c>
      <c r="BL327" s="17" t="s">
        <v>184</v>
      </c>
      <c r="BM327" s="170" t="s">
        <v>545</v>
      </c>
    </row>
    <row r="328" spans="1:65" s="2" customFormat="1" ht="16.5" customHeight="1">
      <c r="A328" s="32"/>
      <c r="B328" s="157"/>
      <c r="C328" s="196">
        <v>114</v>
      </c>
      <c r="D328" s="196" t="s">
        <v>185</v>
      </c>
      <c r="E328" s="197" t="s">
        <v>546</v>
      </c>
      <c r="F328" s="198" t="s">
        <v>712</v>
      </c>
      <c r="G328" s="199" t="s">
        <v>182</v>
      </c>
      <c r="H328" s="200">
        <v>2</v>
      </c>
      <c r="I328" s="201"/>
      <c r="J328" s="202">
        <f t="shared" si="5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51"/>
        <v>0</v>
      </c>
      <c r="Q328" s="168">
        <v>0.00045</v>
      </c>
      <c r="R328" s="168">
        <f t="shared" si="52"/>
        <v>0.0009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252</v>
      </c>
      <c r="AT328" s="170" t="s">
        <v>185</v>
      </c>
      <c r="AU328" s="170" t="s">
        <v>139</v>
      </c>
      <c r="AY328" s="17" t="s">
        <v>133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139</v>
      </c>
      <c r="BK328" s="171">
        <f t="shared" si="59"/>
        <v>0</v>
      </c>
      <c r="BL328" s="17" t="s">
        <v>184</v>
      </c>
      <c r="BM328" s="170" t="s">
        <v>547</v>
      </c>
    </row>
    <row r="329" spans="1:65" s="2" customFormat="1" ht="21.75" customHeight="1">
      <c r="A329" s="32"/>
      <c r="B329" s="157"/>
      <c r="C329" s="158">
        <v>115</v>
      </c>
      <c r="D329" s="158" t="s">
        <v>136</v>
      </c>
      <c r="E329" s="159" t="s">
        <v>548</v>
      </c>
      <c r="F329" s="160" t="s">
        <v>549</v>
      </c>
      <c r="G329" s="161" t="s">
        <v>182</v>
      </c>
      <c r="H329" s="162">
        <v>2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184</v>
      </c>
      <c r="AT329" s="170" t="s">
        <v>136</v>
      </c>
      <c r="AU329" s="170" t="s">
        <v>139</v>
      </c>
      <c r="AY329" s="17" t="s">
        <v>133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139</v>
      </c>
      <c r="BK329" s="171">
        <f t="shared" si="59"/>
        <v>0</v>
      </c>
      <c r="BL329" s="17" t="s">
        <v>184</v>
      </c>
      <c r="BM329" s="170" t="s">
        <v>550</v>
      </c>
    </row>
    <row r="330" spans="1:65" s="2" customFormat="1" ht="16.5" customHeight="1">
      <c r="A330" s="32"/>
      <c r="B330" s="157"/>
      <c r="C330" s="196">
        <v>116</v>
      </c>
      <c r="D330" s="196" t="s">
        <v>185</v>
      </c>
      <c r="E330" s="197" t="s">
        <v>551</v>
      </c>
      <c r="F330" s="198" t="s">
        <v>552</v>
      </c>
      <c r="G330" s="199" t="s">
        <v>182</v>
      </c>
      <c r="H330" s="200">
        <v>2</v>
      </c>
      <c r="I330" s="201"/>
      <c r="J330" s="202">
        <f t="shared" si="50"/>
        <v>0</v>
      </c>
      <c r="K330" s="203"/>
      <c r="L330" s="204"/>
      <c r="M330" s="205" t="s">
        <v>1</v>
      </c>
      <c r="N330" s="206" t="s">
        <v>42</v>
      </c>
      <c r="O330" s="58"/>
      <c r="P330" s="168">
        <f t="shared" si="51"/>
        <v>0</v>
      </c>
      <c r="Q330" s="168">
        <v>0.00135</v>
      </c>
      <c r="R330" s="168">
        <f t="shared" si="52"/>
        <v>0.0027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252</v>
      </c>
      <c r="AT330" s="170" t="s">
        <v>185</v>
      </c>
      <c r="AU330" s="170" t="s">
        <v>139</v>
      </c>
      <c r="AY330" s="17" t="s">
        <v>133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139</v>
      </c>
      <c r="BK330" s="171">
        <f t="shared" si="59"/>
        <v>0</v>
      </c>
      <c r="BL330" s="17" t="s">
        <v>184</v>
      </c>
      <c r="BM330" s="170" t="s">
        <v>553</v>
      </c>
    </row>
    <row r="331" spans="1:65" s="2" customFormat="1" ht="21.75" customHeight="1">
      <c r="A331" s="32"/>
      <c r="B331" s="157"/>
      <c r="C331" s="158">
        <v>117</v>
      </c>
      <c r="D331" s="158" t="s">
        <v>136</v>
      </c>
      <c r="E331" s="159" t="s">
        <v>554</v>
      </c>
      <c r="F331" s="160" t="s">
        <v>555</v>
      </c>
      <c r="G331" s="161" t="s">
        <v>182</v>
      </c>
      <c r="H331" s="162">
        <v>1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0.174</v>
      </c>
      <c r="T331" s="169">
        <f t="shared" si="53"/>
        <v>0.174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184</v>
      </c>
      <c r="AT331" s="170" t="s">
        <v>136</v>
      </c>
      <c r="AU331" s="170" t="s">
        <v>139</v>
      </c>
      <c r="AY331" s="17" t="s">
        <v>133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139</v>
      </c>
      <c r="BK331" s="171">
        <f t="shared" si="59"/>
        <v>0</v>
      </c>
      <c r="BL331" s="17" t="s">
        <v>184</v>
      </c>
      <c r="BM331" s="170" t="s">
        <v>556</v>
      </c>
    </row>
    <row r="332" spans="1:65" s="2" customFormat="1" ht="21.75" customHeight="1">
      <c r="A332" s="32"/>
      <c r="B332" s="157"/>
      <c r="C332" s="158">
        <v>118</v>
      </c>
      <c r="D332" s="158" t="s">
        <v>136</v>
      </c>
      <c r="E332" s="159" t="s">
        <v>557</v>
      </c>
      <c r="F332" s="160" t="s">
        <v>558</v>
      </c>
      <c r="G332" s="161" t="s">
        <v>215</v>
      </c>
      <c r="H332" s="162">
        <v>0.038</v>
      </c>
      <c r="I332" s="163"/>
      <c r="J332" s="164">
        <f t="shared" si="50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51"/>
        <v>0</v>
      </c>
      <c r="Q332" s="168">
        <v>0</v>
      </c>
      <c r="R332" s="168">
        <f t="shared" si="52"/>
        <v>0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184</v>
      </c>
      <c r="AT332" s="170" t="s">
        <v>136</v>
      </c>
      <c r="AU332" s="170" t="s">
        <v>139</v>
      </c>
      <c r="AY332" s="17" t="s">
        <v>133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139</v>
      </c>
      <c r="BK332" s="171">
        <f t="shared" si="59"/>
        <v>0</v>
      </c>
      <c r="BL332" s="17" t="s">
        <v>184</v>
      </c>
      <c r="BM332" s="170" t="s">
        <v>559</v>
      </c>
    </row>
    <row r="333" spans="1:65" s="2" customFormat="1" ht="21.75" customHeight="1">
      <c r="A333" s="32"/>
      <c r="B333" s="157"/>
      <c r="C333" s="158">
        <v>119</v>
      </c>
      <c r="D333" s="158" t="s">
        <v>136</v>
      </c>
      <c r="E333" s="159" t="s">
        <v>560</v>
      </c>
      <c r="F333" s="160" t="s">
        <v>561</v>
      </c>
      <c r="G333" s="161" t="s">
        <v>215</v>
      </c>
      <c r="H333" s="162">
        <v>0.038</v>
      </c>
      <c r="I333" s="163"/>
      <c r="J333" s="164">
        <f t="shared" si="50"/>
        <v>0</v>
      </c>
      <c r="K333" s="165"/>
      <c r="L333" s="33"/>
      <c r="M333" s="166" t="s">
        <v>1</v>
      </c>
      <c r="N333" s="167" t="s">
        <v>42</v>
      </c>
      <c r="O333" s="58"/>
      <c r="P333" s="168">
        <f t="shared" si="51"/>
        <v>0</v>
      </c>
      <c r="Q333" s="168">
        <v>0</v>
      </c>
      <c r="R333" s="168">
        <f t="shared" si="52"/>
        <v>0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184</v>
      </c>
      <c r="AT333" s="170" t="s">
        <v>136</v>
      </c>
      <c r="AU333" s="170" t="s">
        <v>139</v>
      </c>
      <c r="AY333" s="17" t="s">
        <v>133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139</v>
      </c>
      <c r="BK333" s="171">
        <f t="shared" si="59"/>
        <v>0</v>
      </c>
      <c r="BL333" s="17" t="s">
        <v>184</v>
      </c>
      <c r="BM333" s="170" t="s">
        <v>562</v>
      </c>
    </row>
    <row r="334" spans="1:65" s="2" customFormat="1" ht="21.75" customHeight="1">
      <c r="A334" s="32"/>
      <c r="B334" s="157"/>
      <c r="C334" s="158">
        <v>120</v>
      </c>
      <c r="D334" s="158" t="s">
        <v>136</v>
      </c>
      <c r="E334" s="159" t="s">
        <v>563</v>
      </c>
      <c r="F334" s="160" t="s">
        <v>564</v>
      </c>
      <c r="G334" s="161" t="s">
        <v>400</v>
      </c>
      <c r="H334" s="162">
        <v>1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184</v>
      </c>
      <c r="AT334" s="170" t="s">
        <v>136</v>
      </c>
      <c r="AU334" s="170" t="s">
        <v>139</v>
      </c>
      <c r="AY334" s="17" t="s">
        <v>133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139</v>
      </c>
      <c r="BK334" s="171">
        <f t="shared" si="59"/>
        <v>0</v>
      </c>
      <c r="BL334" s="17" t="s">
        <v>184</v>
      </c>
      <c r="BM334" s="170" t="s">
        <v>565</v>
      </c>
    </row>
    <row r="335" spans="1:65" s="2" customFormat="1" ht="16.5" customHeight="1">
      <c r="A335" s="32"/>
      <c r="B335" s="157"/>
      <c r="C335" s="158">
        <v>121</v>
      </c>
      <c r="D335" s="158" t="s">
        <v>136</v>
      </c>
      <c r="E335" s="159" t="s">
        <v>566</v>
      </c>
      <c r="F335" s="160" t="s">
        <v>567</v>
      </c>
      <c r="G335" s="161" t="s">
        <v>400</v>
      </c>
      <c r="H335" s="162">
        <v>1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184</v>
      </c>
      <c r="AT335" s="170" t="s">
        <v>136</v>
      </c>
      <c r="AU335" s="170" t="s">
        <v>139</v>
      </c>
      <c r="AY335" s="17" t="s">
        <v>133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139</v>
      </c>
      <c r="BK335" s="171">
        <f t="shared" si="59"/>
        <v>0</v>
      </c>
      <c r="BL335" s="17" t="s">
        <v>184</v>
      </c>
      <c r="BM335" s="170" t="s">
        <v>568</v>
      </c>
    </row>
    <row r="336" spans="1:65" s="2" customFormat="1" ht="16.5" customHeight="1">
      <c r="A336" s="32"/>
      <c r="B336" s="157"/>
      <c r="C336" s="158">
        <v>122</v>
      </c>
      <c r="D336" s="158" t="s">
        <v>136</v>
      </c>
      <c r="E336" s="159" t="s">
        <v>569</v>
      </c>
      <c r="F336" s="160" t="s">
        <v>570</v>
      </c>
      <c r="G336" s="161" t="s">
        <v>400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184</v>
      </c>
      <c r="AT336" s="170" t="s">
        <v>136</v>
      </c>
      <c r="AU336" s="170" t="s">
        <v>139</v>
      </c>
      <c r="AY336" s="17" t="s">
        <v>133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139</v>
      </c>
      <c r="BK336" s="171">
        <f t="shared" si="59"/>
        <v>0</v>
      </c>
      <c r="BL336" s="17" t="s">
        <v>184</v>
      </c>
      <c r="BM336" s="170" t="s">
        <v>571</v>
      </c>
    </row>
    <row r="337" spans="1:65" s="2" customFormat="1" ht="21.75" customHeight="1">
      <c r="A337" s="32"/>
      <c r="B337" s="157"/>
      <c r="C337" s="158">
        <v>123</v>
      </c>
      <c r="D337" s="158" t="s">
        <v>136</v>
      </c>
      <c r="E337" s="159" t="s">
        <v>572</v>
      </c>
      <c r="F337" s="160" t="s">
        <v>573</v>
      </c>
      <c r="G337" s="161" t="s">
        <v>400</v>
      </c>
      <c r="H337" s="162">
        <v>2</v>
      </c>
      <c r="I337" s="163"/>
      <c r="J337" s="164">
        <f t="shared" si="50"/>
        <v>0</v>
      </c>
      <c r="K337" s="165"/>
      <c r="L337" s="33"/>
      <c r="M337" s="166" t="s">
        <v>1</v>
      </c>
      <c r="N337" s="167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184</v>
      </c>
      <c r="AT337" s="170" t="s">
        <v>136</v>
      </c>
      <c r="AU337" s="170" t="s">
        <v>139</v>
      </c>
      <c r="AY337" s="17" t="s">
        <v>133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139</v>
      </c>
      <c r="BK337" s="171">
        <f t="shared" si="59"/>
        <v>0</v>
      </c>
      <c r="BL337" s="17" t="s">
        <v>184</v>
      </c>
      <c r="BM337" s="170" t="s">
        <v>574</v>
      </c>
    </row>
    <row r="338" spans="2:63" s="12" customFormat="1" ht="22.9" customHeight="1">
      <c r="B338" s="144"/>
      <c r="D338" s="145" t="s">
        <v>75</v>
      </c>
      <c r="E338" s="155" t="s">
        <v>575</v>
      </c>
      <c r="F338" s="155" t="s">
        <v>576</v>
      </c>
      <c r="I338" s="147"/>
      <c r="J338" s="156">
        <f>BK338</f>
        <v>0</v>
      </c>
      <c r="L338" s="144"/>
      <c r="M338" s="149"/>
      <c r="N338" s="150"/>
      <c r="O338" s="150"/>
      <c r="P338" s="151">
        <f>SUM(P339:P347)</f>
        <v>0</v>
      </c>
      <c r="Q338" s="150"/>
      <c r="R338" s="151">
        <f>SUM(R339:R347)</f>
        <v>0.19891609999999998</v>
      </c>
      <c r="S338" s="150"/>
      <c r="T338" s="152">
        <f>SUM(T339:T347)</f>
        <v>0</v>
      </c>
      <c r="AR338" s="145" t="s">
        <v>139</v>
      </c>
      <c r="AT338" s="153" t="s">
        <v>75</v>
      </c>
      <c r="AU338" s="153" t="s">
        <v>84</v>
      </c>
      <c r="AY338" s="145" t="s">
        <v>133</v>
      </c>
      <c r="BK338" s="154">
        <f>SUM(BK339:BK347)</f>
        <v>0</v>
      </c>
    </row>
    <row r="339" spans="1:65" s="2" customFormat="1" ht="21.75" customHeight="1">
      <c r="A339" s="32"/>
      <c r="B339" s="157"/>
      <c r="C339" s="158">
        <v>124</v>
      </c>
      <c r="D339" s="158" t="s">
        <v>136</v>
      </c>
      <c r="E339" s="159" t="s">
        <v>577</v>
      </c>
      <c r="F339" s="160" t="s">
        <v>578</v>
      </c>
      <c r="G339" s="161" t="s">
        <v>137</v>
      </c>
      <c r="H339" s="162">
        <v>3.25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0.03767</v>
      </c>
      <c r="R339" s="168">
        <f>Q339*H339</f>
        <v>0.12242750000000001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184</v>
      </c>
      <c r="AT339" s="170" t="s">
        <v>136</v>
      </c>
      <c r="AU339" s="170" t="s">
        <v>139</v>
      </c>
      <c r="AY339" s="17" t="s">
        <v>133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139</v>
      </c>
      <c r="BK339" s="171">
        <f>ROUND(I339*H339,2)</f>
        <v>0</v>
      </c>
      <c r="BL339" s="17" t="s">
        <v>184</v>
      </c>
      <c r="BM339" s="170" t="s">
        <v>579</v>
      </c>
    </row>
    <row r="340" spans="2:51" s="13" customFormat="1" ht="12">
      <c r="B340" s="172"/>
      <c r="D340" s="173" t="s">
        <v>140</v>
      </c>
      <c r="E340" s="174" t="s">
        <v>1</v>
      </c>
      <c r="F340" s="175" t="s">
        <v>141</v>
      </c>
      <c r="H340" s="176">
        <v>3.25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140</v>
      </c>
      <c r="AU340" s="174" t="s">
        <v>139</v>
      </c>
      <c r="AV340" s="13" t="s">
        <v>139</v>
      </c>
      <c r="AW340" s="13" t="s">
        <v>33</v>
      </c>
      <c r="AX340" s="13" t="s">
        <v>76</v>
      </c>
      <c r="AY340" s="174" t="s">
        <v>133</v>
      </c>
    </row>
    <row r="341" spans="2:51" s="14" customFormat="1" ht="12">
      <c r="B341" s="181"/>
      <c r="D341" s="173" t="s">
        <v>140</v>
      </c>
      <c r="E341" s="182" t="s">
        <v>1</v>
      </c>
      <c r="F341" s="183" t="s">
        <v>142</v>
      </c>
      <c r="H341" s="184">
        <v>3.25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2" t="s">
        <v>140</v>
      </c>
      <c r="AU341" s="182" t="s">
        <v>139</v>
      </c>
      <c r="AV341" s="14" t="s">
        <v>138</v>
      </c>
      <c r="AW341" s="14" t="s">
        <v>33</v>
      </c>
      <c r="AX341" s="14" t="s">
        <v>84</v>
      </c>
      <c r="AY341" s="182" t="s">
        <v>133</v>
      </c>
    </row>
    <row r="342" spans="1:65" s="2" customFormat="1" ht="16.5" customHeight="1">
      <c r="A342" s="32"/>
      <c r="B342" s="157"/>
      <c r="C342" s="158">
        <v>125</v>
      </c>
      <c r="D342" s="158" t="s">
        <v>136</v>
      </c>
      <c r="E342" s="159" t="s">
        <v>580</v>
      </c>
      <c r="F342" s="160" t="s">
        <v>581</v>
      </c>
      <c r="G342" s="161" t="s">
        <v>137</v>
      </c>
      <c r="H342" s="162">
        <v>3.25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0.0003</v>
      </c>
      <c r="R342" s="168">
        <f>Q342*H342</f>
        <v>0.000975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184</v>
      </c>
      <c r="AT342" s="170" t="s">
        <v>136</v>
      </c>
      <c r="AU342" s="170" t="s">
        <v>139</v>
      </c>
      <c r="AY342" s="17" t="s">
        <v>133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139</v>
      </c>
      <c r="BK342" s="171">
        <f>ROUND(I342*H342,2)</f>
        <v>0</v>
      </c>
      <c r="BL342" s="17" t="s">
        <v>184</v>
      </c>
      <c r="BM342" s="170" t="s">
        <v>582</v>
      </c>
    </row>
    <row r="343" spans="1:65" s="2" customFormat="1" ht="16.5" customHeight="1">
      <c r="A343" s="32"/>
      <c r="B343" s="157"/>
      <c r="C343" s="196">
        <v>126</v>
      </c>
      <c r="D343" s="196" t="s">
        <v>185</v>
      </c>
      <c r="E343" s="197" t="s">
        <v>583</v>
      </c>
      <c r="F343" s="198" t="s">
        <v>584</v>
      </c>
      <c r="G343" s="199" t="s">
        <v>137</v>
      </c>
      <c r="H343" s="200">
        <v>3.933</v>
      </c>
      <c r="I343" s="201"/>
      <c r="J343" s="202">
        <f>ROUND(I343*H343,2)</f>
        <v>0</v>
      </c>
      <c r="K343" s="203"/>
      <c r="L343" s="204"/>
      <c r="M343" s="205" t="s">
        <v>1</v>
      </c>
      <c r="N343" s="206" t="s">
        <v>42</v>
      </c>
      <c r="O343" s="58"/>
      <c r="P343" s="168">
        <f>O343*H343</f>
        <v>0</v>
      </c>
      <c r="Q343" s="168">
        <v>0.0192</v>
      </c>
      <c r="R343" s="168">
        <f>Q343*H343</f>
        <v>0.07551359999999999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252</v>
      </c>
      <c r="AT343" s="170" t="s">
        <v>185</v>
      </c>
      <c r="AU343" s="170" t="s">
        <v>139</v>
      </c>
      <c r="AY343" s="17" t="s">
        <v>133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139</v>
      </c>
      <c r="BK343" s="171">
        <f>ROUND(I343*H343,2)</f>
        <v>0</v>
      </c>
      <c r="BL343" s="17" t="s">
        <v>184</v>
      </c>
      <c r="BM343" s="170" t="s">
        <v>585</v>
      </c>
    </row>
    <row r="344" spans="2:51" s="13" customFormat="1" ht="12">
      <c r="B344" s="172"/>
      <c r="D344" s="173" t="s">
        <v>140</v>
      </c>
      <c r="E344" s="174" t="s">
        <v>1</v>
      </c>
      <c r="F344" s="175" t="s">
        <v>586</v>
      </c>
      <c r="H344" s="176">
        <v>3.575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140</v>
      </c>
      <c r="AU344" s="174" t="s">
        <v>139</v>
      </c>
      <c r="AV344" s="13" t="s">
        <v>139</v>
      </c>
      <c r="AW344" s="13" t="s">
        <v>33</v>
      </c>
      <c r="AX344" s="13" t="s">
        <v>84</v>
      </c>
      <c r="AY344" s="174" t="s">
        <v>133</v>
      </c>
    </row>
    <row r="345" spans="2:51" s="13" customFormat="1" ht="12">
      <c r="B345" s="172"/>
      <c r="D345" s="173" t="s">
        <v>140</v>
      </c>
      <c r="F345" s="175" t="s">
        <v>587</v>
      </c>
      <c r="H345" s="176">
        <v>3.933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140</v>
      </c>
      <c r="AU345" s="174" t="s">
        <v>139</v>
      </c>
      <c r="AV345" s="13" t="s">
        <v>139</v>
      </c>
      <c r="AW345" s="13" t="s">
        <v>3</v>
      </c>
      <c r="AX345" s="13" t="s">
        <v>84</v>
      </c>
      <c r="AY345" s="174" t="s">
        <v>133</v>
      </c>
    </row>
    <row r="346" spans="1:65" s="2" customFormat="1" ht="21.75" customHeight="1">
      <c r="A346" s="32"/>
      <c r="B346" s="157"/>
      <c r="C346" s="158">
        <v>127</v>
      </c>
      <c r="D346" s="158" t="s">
        <v>136</v>
      </c>
      <c r="E346" s="159" t="s">
        <v>588</v>
      </c>
      <c r="F346" s="160" t="s">
        <v>589</v>
      </c>
      <c r="G346" s="161" t="s">
        <v>215</v>
      </c>
      <c r="H346" s="162">
        <v>0.199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184</v>
      </c>
      <c r="AT346" s="170" t="s">
        <v>136</v>
      </c>
      <c r="AU346" s="170" t="s">
        <v>139</v>
      </c>
      <c r="AY346" s="17" t="s">
        <v>133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139</v>
      </c>
      <c r="BK346" s="171">
        <f>ROUND(I346*H346,2)</f>
        <v>0</v>
      </c>
      <c r="BL346" s="17" t="s">
        <v>184</v>
      </c>
      <c r="BM346" s="170" t="s">
        <v>590</v>
      </c>
    </row>
    <row r="347" spans="1:65" s="2" customFormat="1" ht="21.75" customHeight="1">
      <c r="A347" s="32"/>
      <c r="B347" s="157"/>
      <c r="C347" s="158">
        <v>128</v>
      </c>
      <c r="D347" s="158" t="s">
        <v>136</v>
      </c>
      <c r="E347" s="159" t="s">
        <v>591</v>
      </c>
      <c r="F347" s="160" t="s">
        <v>592</v>
      </c>
      <c r="G347" s="161" t="s">
        <v>215</v>
      </c>
      <c r="H347" s="162">
        <v>0.199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184</v>
      </c>
      <c r="AT347" s="170" t="s">
        <v>136</v>
      </c>
      <c r="AU347" s="170" t="s">
        <v>139</v>
      </c>
      <c r="AY347" s="17" t="s">
        <v>133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139</v>
      </c>
      <c r="BK347" s="171">
        <f>ROUND(I347*H347,2)</f>
        <v>0</v>
      </c>
      <c r="BL347" s="17" t="s">
        <v>184</v>
      </c>
      <c r="BM347" s="170" t="s">
        <v>593</v>
      </c>
    </row>
    <row r="348" spans="2:63" s="12" customFormat="1" ht="22.9" customHeight="1">
      <c r="B348" s="144"/>
      <c r="D348" s="145" t="s">
        <v>75</v>
      </c>
      <c r="E348" s="155" t="s">
        <v>594</v>
      </c>
      <c r="F348" s="155" t="s">
        <v>595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SUM(P349:P357)</f>
        <v>0</v>
      </c>
      <c r="Q348" s="150"/>
      <c r="R348" s="151">
        <f>SUM(R349:R357)</f>
        <v>4.410000000000001E-05</v>
      </c>
      <c r="S348" s="150"/>
      <c r="T348" s="152">
        <f>SUM(T349:T357)</f>
        <v>0.00933</v>
      </c>
      <c r="AR348" s="145" t="s">
        <v>139</v>
      </c>
      <c r="AT348" s="153" t="s">
        <v>75</v>
      </c>
      <c r="AU348" s="153" t="s">
        <v>84</v>
      </c>
      <c r="AY348" s="145" t="s">
        <v>133</v>
      </c>
      <c r="BK348" s="154">
        <f>SUM(BK349:BK357)</f>
        <v>0</v>
      </c>
    </row>
    <row r="349" spans="1:65" s="2" customFormat="1" ht="21.75" customHeight="1">
      <c r="A349" s="32"/>
      <c r="B349" s="157"/>
      <c r="C349" s="158">
        <v>129</v>
      </c>
      <c r="D349" s="158" t="s">
        <v>136</v>
      </c>
      <c r="E349" s="159" t="s">
        <v>596</v>
      </c>
      <c r="F349" s="160" t="s">
        <v>597</v>
      </c>
      <c r="G349" s="161" t="s">
        <v>137</v>
      </c>
      <c r="H349" s="162">
        <v>3.11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0.003</v>
      </c>
      <c r="T349" s="169">
        <f>S349*H349</f>
        <v>0.00933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184</v>
      </c>
      <c r="AT349" s="170" t="s">
        <v>136</v>
      </c>
      <c r="AU349" s="170" t="s">
        <v>139</v>
      </c>
      <c r="AY349" s="17" t="s">
        <v>133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139</v>
      </c>
      <c r="BK349" s="171">
        <f>ROUND(I349*H349,2)</f>
        <v>0</v>
      </c>
      <c r="BL349" s="17" t="s">
        <v>184</v>
      </c>
      <c r="BM349" s="170" t="s">
        <v>598</v>
      </c>
    </row>
    <row r="350" spans="2:51" s="15" customFormat="1" ht="12">
      <c r="B350" s="189"/>
      <c r="D350" s="173" t="s">
        <v>140</v>
      </c>
      <c r="E350" s="190" t="s">
        <v>1</v>
      </c>
      <c r="F350" s="191" t="s">
        <v>599</v>
      </c>
      <c r="H350" s="190" t="s">
        <v>1</v>
      </c>
      <c r="I350" s="192"/>
      <c r="L350" s="189"/>
      <c r="M350" s="193"/>
      <c r="N350" s="194"/>
      <c r="O350" s="194"/>
      <c r="P350" s="194"/>
      <c r="Q350" s="194"/>
      <c r="R350" s="194"/>
      <c r="S350" s="194"/>
      <c r="T350" s="195"/>
      <c r="AT350" s="190" t="s">
        <v>140</v>
      </c>
      <c r="AU350" s="190" t="s">
        <v>139</v>
      </c>
      <c r="AV350" s="15" t="s">
        <v>84</v>
      </c>
      <c r="AW350" s="15" t="s">
        <v>33</v>
      </c>
      <c r="AX350" s="15" t="s">
        <v>76</v>
      </c>
      <c r="AY350" s="190" t="s">
        <v>133</v>
      </c>
    </row>
    <row r="351" spans="2:51" s="13" customFormat="1" ht="12">
      <c r="B351" s="172"/>
      <c r="D351" s="173" t="s">
        <v>140</v>
      </c>
      <c r="E351" s="174" t="s">
        <v>1</v>
      </c>
      <c r="F351" s="175" t="s">
        <v>531</v>
      </c>
      <c r="H351" s="176">
        <v>3.11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140</v>
      </c>
      <c r="AU351" s="174" t="s">
        <v>139</v>
      </c>
      <c r="AV351" s="13" t="s">
        <v>139</v>
      </c>
      <c r="AW351" s="13" t="s">
        <v>33</v>
      </c>
      <c r="AX351" s="13" t="s">
        <v>76</v>
      </c>
      <c r="AY351" s="174" t="s">
        <v>133</v>
      </c>
    </row>
    <row r="352" spans="2:51" s="14" customFormat="1" ht="12">
      <c r="B352" s="181"/>
      <c r="D352" s="173" t="s">
        <v>140</v>
      </c>
      <c r="E352" s="182" t="s">
        <v>1</v>
      </c>
      <c r="F352" s="183" t="s">
        <v>142</v>
      </c>
      <c r="H352" s="184">
        <v>3.11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140</v>
      </c>
      <c r="AU352" s="182" t="s">
        <v>139</v>
      </c>
      <c r="AV352" s="14" t="s">
        <v>138</v>
      </c>
      <c r="AW352" s="14" t="s">
        <v>33</v>
      </c>
      <c r="AX352" s="14" t="s">
        <v>84</v>
      </c>
      <c r="AY352" s="182" t="s">
        <v>133</v>
      </c>
    </row>
    <row r="353" spans="1:65" s="2" customFormat="1" ht="16.5" customHeight="1">
      <c r="A353" s="32"/>
      <c r="B353" s="157"/>
      <c r="C353" s="158">
        <v>130</v>
      </c>
      <c r="D353" s="158" t="s">
        <v>136</v>
      </c>
      <c r="E353" s="159" t="s">
        <v>600</v>
      </c>
      <c r="F353" s="160" t="s">
        <v>601</v>
      </c>
      <c r="G353" s="161" t="s">
        <v>265</v>
      </c>
      <c r="H353" s="162">
        <v>4.41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1E-05</v>
      </c>
      <c r="R353" s="168">
        <f>Q353*H353</f>
        <v>4.410000000000001E-05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184</v>
      </c>
      <c r="AT353" s="170" t="s">
        <v>136</v>
      </c>
      <c r="AU353" s="170" t="s">
        <v>139</v>
      </c>
      <c r="AY353" s="17" t="s">
        <v>133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139</v>
      </c>
      <c r="BK353" s="171">
        <f>ROUND(I353*H353,2)</f>
        <v>0</v>
      </c>
      <c r="BL353" s="17" t="s">
        <v>184</v>
      </c>
      <c r="BM353" s="170" t="s">
        <v>602</v>
      </c>
    </row>
    <row r="354" spans="2:51" s="13" customFormat="1" ht="12">
      <c r="B354" s="172"/>
      <c r="D354" s="173" t="s">
        <v>140</v>
      </c>
      <c r="E354" s="174" t="s">
        <v>1</v>
      </c>
      <c r="F354" s="175" t="s">
        <v>603</v>
      </c>
      <c r="H354" s="176">
        <v>4.41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140</v>
      </c>
      <c r="AU354" s="174" t="s">
        <v>139</v>
      </c>
      <c r="AV354" s="13" t="s">
        <v>139</v>
      </c>
      <c r="AW354" s="13" t="s">
        <v>33</v>
      </c>
      <c r="AX354" s="13" t="s">
        <v>84</v>
      </c>
      <c r="AY354" s="174" t="s">
        <v>133</v>
      </c>
    </row>
    <row r="355" spans="2:51" s="13" customFormat="1" ht="12">
      <c r="B355" s="172"/>
      <c r="D355" s="173"/>
      <c r="F355" s="175"/>
      <c r="H355" s="176"/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140</v>
      </c>
      <c r="AU355" s="174" t="s">
        <v>139</v>
      </c>
      <c r="AV355" s="13" t="s">
        <v>139</v>
      </c>
      <c r="AW355" s="13" t="s">
        <v>3</v>
      </c>
      <c r="AX355" s="13" t="s">
        <v>84</v>
      </c>
      <c r="AY355" s="174" t="s">
        <v>133</v>
      </c>
    </row>
    <row r="356" spans="1:65" s="2" customFormat="1" ht="21.75" customHeight="1">
      <c r="A356" s="32"/>
      <c r="B356" s="157"/>
      <c r="C356" s="158">
        <v>131</v>
      </c>
      <c r="D356" s="158" t="s">
        <v>136</v>
      </c>
      <c r="E356" s="159" t="s">
        <v>604</v>
      </c>
      <c r="F356" s="160" t="s">
        <v>605</v>
      </c>
      <c r="G356" s="161" t="s">
        <v>215</v>
      </c>
      <c r="H356" s="162">
        <v>0.001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184</v>
      </c>
      <c r="AT356" s="170" t="s">
        <v>136</v>
      </c>
      <c r="AU356" s="170" t="s">
        <v>139</v>
      </c>
      <c r="AY356" s="17" t="s">
        <v>133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139</v>
      </c>
      <c r="BK356" s="171">
        <f>ROUND(I356*H356,2)</f>
        <v>0</v>
      </c>
      <c r="BL356" s="17" t="s">
        <v>184</v>
      </c>
      <c r="BM356" s="170" t="s">
        <v>606</v>
      </c>
    </row>
    <row r="357" spans="1:65" s="2" customFormat="1" ht="21.75" customHeight="1">
      <c r="A357" s="32"/>
      <c r="B357" s="157"/>
      <c r="C357" s="158">
        <v>132</v>
      </c>
      <c r="D357" s="158" t="s">
        <v>136</v>
      </c>
      <c r="E357" s="159" t="s">
        <v>607</v>
      </c>
      <c r="F357" s="160" t="s">
        <v>608</v>
      </c>
      <c r="G357" s="161" t="s">
        <v>215</v>
      </c>
      <c r="H357" s="162">
        <v>0.001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184</v>
      </c>
      <c r="AT357" s="170" t="s">
        <v>136</v>
      </c>
      <c r="AU357" s="170" t="s">
        <v>139</v>
      </c>
      <c r="AY357" s="17" t="s">
        <v>133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139</v>
      </c>
      <c r="BK357" s="171">
        <f>ROUND(I357*H357,2)</f>
        <v>0</v>
      </c>
      <c r="BL357" s="17" t="s">
        <v>184</v>
      </c>
      <c r="BM357" s="170" t="s">
        <v>609</v>
      </c>
    </row>
    <row r="358" spans="2:63" s="12" customFormat="1" ht="22.9" customHeight="1">
      <c r="B358" s="144"/>
      <c r="D358" s="145" t="s">
        <v>75</v>
      </c>
      <c r="E358" s="155" t="s">
        <v>610</v>
      </c>
      <c r="F358" s="155" t="s">
        <v>611</v>
      </c>
      <c r="I358" s="147"/>
      <c r="J358" s="156">
        <f>BK358</f>
        <v>0</v>
      </c>
      <c r="L358" s="144"/>
      <c r="M358" s="149"/>
      <c r="N358" s="150"/>
      <c r="O358" s="150"/>
      <c r="P358" s="151">
        <f>SUM(P359:P368)</f>
        <v>0</v>
      </c>
      <c r="Q358" s="150"/>
      <c r="R358" s="151">
        <f>SUM(R359:R368)</f>
        <v>0.9500808000000001</v>
      </c>
      <c r="S358" s="150"/>
      <c r="T358" s="152">
        <f>SUM(T359:T368)</f>
        <v>0</v>
      </c>
      <c r="AR358" s="145" t="s">
        <v>139</v>
      </c>
      <c r="AT358" s="153" t="s">
        <v>75</v>
      </c>
      <c r="AU358" s="153" t="s">
        <v>84</v>
      </c>
      <c r="AY358" s="145" t="s">
        <v>133</v>
      </c>
      <c r="BK358" s="154">
        <f>SUM(BK359:BK368)</f>
        <v>0</v>
      </c>
    </row>
    <row r="359" spans="2:51" s="13" customFormat="1" ht="12">
      <c r="B359" s="172"/>
      <c r="D359" s="173"/>
      <c r="E359" s="174"/>
      <c r="F359" s="175"/>
      <c r="H359" s="176"/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140</v>
      </c>
      <c r="AU359" s="174" t="s">
        <v>139</v>
      </c>
      <c r="AV359" s="13" t="s">
        <v>139</v>
      </c>
      <c r="AW359" s="13" t="s">
        <v>33</v>
      </c>
      <c r="AX359" s="13" t="s">
        <v>84</v>
      </c>
      <c r="AY359" s="174" t="s">
        <v>133</v>
      </c>
    </row>
    <row r="360" spans="1:65" s="2" customFormat="1" ht="21.75" customHeight="1">
      <c r="A360" s="32"/>
      <c r="B360" s="157"/>
      <c r="C360" s="158">
        <v>133</v>
      </c>
      <c r="D360" s="158" t="s">
        <v>136</v>
      </c>
      <c r="E360" s="159" t="s">
        <v>612</v>
      </c>
      <c r="F360" s="160" t="s">
        <v>613</v>
      </c>
      <c r="G360" s="161" t="s">
        <v>137</v>
      </c>
      <c r="H360" s="162">
        <v>18.64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0.03362</v>
      </c>
      <c r="R360" s="168">
        <f>Q360*H360</f>
        <v>0.6266767999999999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184</v>
      </c>
      <c r="AT360" s="170" t="s">
        <v>136</v>
      </c>
      <c r="AU360" s="170" t="s">
        <v>139</v>
      </c>
      <c r="AY360" s="17" t="s">
        <v>133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139</v>
      </c>
      <c r="BK360" s="171">
        <f>ROUND(I360*H360,2)</f>
        <v>0</v>
      </c>
      <c r="BL360" s="17" t="s">
        <v>184</v>
      </c>
      <c r="BM360" s="170" t="s">
        <v>614</v>
      </c>
    </row>
    <row r="361" spans="2:51" s="13" customFormat="1" ht="12">
      <c r="B361" s="172"/>
      <c r="D361" s="173" t="s">
        <v>140</v>
      </c>
      <c r="E361" s="174" t="s">
        <v>1</v>
      </c>
      <c r="F361" s="175" t="s">
        <v>615</v>
      </c>
      <c r="H361" s="176">
        <v>16.84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140</v>
      </c>
      <c r="AU361" s="174" t="s">
        <v>139</v>
      </c>
      <c r="AV361" s="13" t="s">
        <v>139</v>
      </c>
      <c r="AW361" s="13" t="s">
        <v>33</v>
      </c>
      <c r="AX361" s="13" t="s">
        <v>76</v>
      </c>
      <c r="AY361" s="174" t="s">
        <v>133</v>
      </c>
    </row>
    <row r="362" spans="2:51" s="13" customFormat="1" ht="12">
      <c r="B362" s="172"/>
      <c r="D362" s="173" t="s">
        <v>140</v>
      </c>
      <c r="E362" s="174" t="s">
        <v>1</v>
      </c>
      <c r="F362" s="175" t="s">
        <v>616</v>
      </c>
      <c r="H362" s="176">
        <v>1.8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140</v>
      </c>
      <c r="AU362" s="174" t="s">
        <v>139</v>
      </c>
      <c r="AV362" s="13" t="s">
        <v>139</v>
      </c>
      <c r="AW362" s="13" t="s">
        <v>33</v>
      </c>
      <c r="AX362" s="13" t="s">
        <v>76</v>
      </c>
      <c r="AY362" s="174" t="s">
        <v>133</v>
      </c>
    </row>
    <row r="363" spans="2:51" s="14" customFormat="1" ht="12">
      <c r="B363" s="181"/>
      <c r="D363" s="173" t="s">
        <v>140</v>
      </c>
      <c r="E363" s="182" t="s">
        <v>1</v>
      </c>
      <c r="F363" s="183" t="s">
        <v>142</v>
      </c>
      <c r="H363" s="184">
        <v>18.64</v>
      </c>
      <c r="I363" s="185"/>
      <c r="L363" s="181"/>
      <c r="M363" s="186"/>
      <c r="N363" s="187"/>
      <c r="O363" s="187"/>
      <c r="P363" s="187"/>
      <c r="Q363" s="187"/>
      <c r="R363" s="187"/>
      <c r="S363" s="187"/>
      <c r="T363" s="188"/>
      <c r="AT363" s="182" t="s">
        <v>140</v>
      </c>
      <c r="AU363" s="182" t="s">
        <v>139</v>
      </c>
      <c r="AV363" s="14" t="s">
        <v>138</v>
      </c>
      <c r="AW363" s="14" t="s">
        <v>33</v>
      </c>
      <c r="AX363" s="14" t="s">
        <v>84</v>
      </c>
      <c r="AY363" s="182" t="s">
        <v>133</v>
      </c>
    </row>
    <row r="364" spans="1:65" s="2" customFormat="1" ht="21.75" customHeight="1">
      <c r="A364" s="32"/>
      <c r="B364" s="157"/>
      <c r="C364" s="196">
        <v>134</v>
      </c>
      <c r="D364" s="196" t="s">
        <v>185</v>
      </c>
      <c r="E364" s="197" t="s">
        <v>617</v>
      </c>
      <c r="F364" s="198" t="s">
        <v>618</v>
      </c>
      <c r="G364" s="199" t="s">
        <v>137</v>
      </c>
      <c r="H364" s="200">
        <v>20.504</v>
      </c>
      <c r="I364" s="201"/>
      <c r="J364" s="202">
        <f>ROUND(I364*H364,2)</f>
        <v>0</v>
      </c>
      <c r="K364" s="203"/>
      <c r="L364" s="204"/>
      <c r="M364" s="205" t="s">
        <v>1</v>
      </c>
      <c r="N364" s="206" t="s">
        <v>42</v>
      </c>
      <c r="O364" s="58"/>
      <c r="P364" s="168">
        <f>O364*H364</f>
        <v>0</v>
      </c>
      <c r="Q364" s="168">
        <v>0.0155</v>
      </c>
      <c r="R364" s="168">
        <f>Q364*H364</f>
        <v>0.31781200000000004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252</v>
      </c>
      <c r="AT364" s="170" t="s">
        <v>185</v>
      </c>
      <c r="AU364" s="170" t="s">
        <v>139</v>
      </c>
      <c r="AY364" s="17" t="s">
        <v>133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139</v>
      </c>
      <c r="BK364" s="171">
        <f>ROUND(I364*H364,2)</f>
        <v>0</v>
      </c>
      <c r="BL364" s="17" t="s">
        <v>184</v>
      </c>
      <c r="BM364" s="170" t="s">
        <v>619</v>
      </c>
    </row>
    <row r="365" spans="2:51" s="13" customFormat="1" ht="12">
      <c r="B365" s="172"/>
      <c r="D365" s="173" t="s">
        <v>140</v>
      </c>
      <c r="E365" s="174" t="s">
        <v>1</v>
      </c>
      <c r="F365" s="175" t="s">
        <v>620</v>
      </c>
      <c r="H365" s="176">
        <v>20.504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140</v>
      </c>
      <c r="AU365" s="174" t="s">
        <v>139</v>
      </c>
      <c r="AV365" s="13" t="s">
        <v>139</v>
      </c>
      <c r="AW365" s="13" t="s">
        <v>33</v>
      </c>
      <c r="AX365" s="13" t="s">
        <v>84</v>
      </c>
      <c r="AY365" s="174" t="s">
        <v>133</v>
      </c>
    </row>
    <row r="366" spans="1:65" s="2" customFormat="1" ht="16.5" customHeight="1">
      <c r="A366" s="32"/>
      <c r="B366" s="157"/>
      <c r="C366" s="158">
        <v>135</v>
      </c>
      <c r="D366" s="158" t="s">
        <v>136</v>
      </c>
      <c r="E366" s="159" t="s">
        <v>621</v>
      </c>
      <c r="F366" s="160" t="s">
        <v>622</v>
      </c>
      <c r="G366" s="161" t="s">
        <v>137</v>
      </c>
      <c r="H366" s="162">
        <v>18.64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0.0003</v>
      </c>
      <c r="R366" s="168">
        <f>Q366*H366</f>
        <v>0.005592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184</v>
      </c>
      <c r="AT366" s="170" t="s">
        <v>136</v>
      </c>
      <c r="AU366" s="170" t="s">
        <v>139</v>
      </c>
      <c r="AY366" s="17" t="s">
        <v>133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139</v>
      </c>
      <c r="BK366" s="171">
        <f>ROUND(I366*H366,2)</f>
        <v>0</v>
      </c>
      <c r="BL366" s="17" t="s">
        <v>184</v>
      </c>
      <c r="BM366" s="170" t="s">
        <v>623</v>
      </c>
    </row>
    <row r="367" spans="1:65" s="2" customFormat="1" ht="21.75" customHeight="1">
      <c r="A367" s="32"/>
      <c r="B367" s="157"/>
      <c r="C367" s="158">
        <v>136</v>
      </c>
      <c r="D367" s="158" t="s">
        <v>136</v>
      </c>
      <c r="E367" s="159" t="s">
        <v>624</v>
      </c>
      <c r="F367" s="160" t="s">
        <v>625</v>
      </c>
      <c r="G367" s="161" t="s">
        <v>215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184</v>
      </c>
      <c r="AT367" s="170" t="s">
        <v>136</v>
      </c>
      <c r="AU367" s="170" t="s">
        <v>139</v>
      </c>
      <c r="AY367" s="17" t="s">
        <v>133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139</v>
      </c>
      <c r="BK367" s="171">
        <f>ROUND(I367*H367,2)</f>
        <v>0</v>
      </c>
      <c r="BL367" s="17" t="s">
        <v>184</v>
      </c>
      <c r="BM367" s="170" t="s">
        <v>626</v>
      </c>
    </row>
    <row r="368" spans="1:65" s="2" customFormat="1" ht="21.75" customHeight="1">
      <c r="A368" s="32"/>
      <c r="B368" s="157"/>
      <c r="C368" s="158">
        <v>137</v>
      </c>
      <c r="D368" s="158" t="s">
        <v>136</v>
      </c>
      <c r="E368" s="159" t="s">
        <v>627</v>
      </c>
      <c r="F368" s="160" t="s">
        <v>628</v>
      </c>
      <c r="G368" s="161" t="s">
        <v>215</v>
      </c>
      <c r="H368" s="162">
        <v>0.953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184</v>
      </c>
      <c r="AT368" s="170" t="s">
        <v>136</v>
      </c>
      <c r="AU368" s="170" t="s">
        <v>139</v>
      </c>
      <c r="AY368" s="17" t="s">
        <v>133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139</v>
      </c>
      <c r="BK368" s="171">
        <f>ROUND(I368*H368,2)</f>
        <v>0</v>
      </c>
      <c r="BL368" s="17" t="s">
        <v>184</v>
      </c>
      <c r="BM368" s="170" t="s">
        <v>629</v>
      </c>
    </row>
    <row r="369" spans="2:63" s="12" customFormat="1" ht="22.9" customHeight="1">
      <c r="B369" s="144"/>
      <c r="D369" s="145" t="s">
        <v>75</v>
      </c>
      <c r="E369" s="155" t="s">
        <v>630</v>
      </c>
      <c r="F369" s="155" t="s">
        <v>631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SUM(P370:P374)</f>
        <v>0</v>
      </c>
      <c r="Q369" s="150"/>
      <c r="R369" s="151">
        <f>SUM(R370:R374)</f>
        <v>0.001617</v>
      </c>
      <c r="S369" s="150"/>
      <c r="T369" s="152">
        <f>SUM(T370:T374)</f>
        <v>0</v>
      </c>
      <c r="AR369" s="145" t="s">
        <v>139</v>
      </c>
      <c r="AT369" s="153" t="s">
        <v>75</v>
      </c>
      <c r="AU369" s="153" t="s">
        <v>84</v>
      </c>
      <c r="AY369" s="145" t="s">
        <v>133</v>
      </c>
      <c r="BK369" s="154">
        <f>SUM(BK370:BK374)</f>
        <v>0</v>
      </c>
    </row>
    <row r="370" spans="1:65" s="2" customFormat="1" ht="21.75" customHeight="1">
      <c r="A370" s="32"/>
      <c r="B370" s="157"/>
      <c r="C370" s="158">
        <v>138</v>
      </c>
      <c r="D370" s="158" t="s">
        <v>136</v>
      </c>
      <c r="E370" s="159" t="s">
        <v>632</v>
      </c>
      <c r="F370" s="160" t="s">
        <v>633</v>
      </c>
      <c r="G370" s="161" t="s">
        <v>137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7E-05</v>
      </c>
      <c r="R370" s="168">
        <f>Q370*H370</f>
        <v>0.000343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184</v>
      </c>
      <c r="AT370" s="170" t="s">
        <v>136</v>
      </c>
      <c r="AU370" s="170" t="s">
        <v>139</v>
      </c>
      <c r="AY370" s="17" t="s">
        <v>133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139</v>
      </c>
      <c r="BK370" s="171">
        <f>ROUND(I370*H370,2)</f>
        <v>0</v>
      </c>
      <c r="BL370" s="17" t="s">
        <v>184</v>
      </c>
      <c r="BM370" s="170" t="s">
        <v>634</v>
      </c>
    </row>
    <row r="371" spans="1:65" s="2" customFormat="1" ht="21.75" customHeight="1">
      <c r="A371" s="32"/>
      <c r="B371" s="157"/>
      <c r="C371" s="158">
        <v>139</v>
      </c>
      <c r="D371" s="158" t="s">
        <v>136</v>
      </c>
      <c r="E371" s="159" t="s">
        <v>635</v>
      </c>
      <c r="F371" s="160" t="s">
        <v>636</v>
      </c>
      <c r="G371" s="161" t="s">
        <v>137</v>
      </c>
      <c r="H371" s="162">
        <v>4.9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0.00014</v>
      </c>
      <c r="R371" s="168">
        <f>Q371*H371</f>
        <v>0.000686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184</v>
      </c>
      <c r="AT371" s="170" t="s">
        <v>136</v>
      </c>
      <c r="AU371" s="170" t="s">
        <v>139</v>
      </c>
      <c r="AY371" s="17" t="s">
        <v>133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139</v>
      </c>
      <c r="BK371" s="171">
        <f>ROUND(I371*H371,2)</f>
        <v>0</v>
      </c>
      <c r="BL371" s="17" t="s">
        <v>184</v>
      </c>
      <c r="BM371" s="170" t="s">
        <v>637</v>
      </c>
    </row>
    <row r="372" spans="2:51" s="15" customFormat="1" ht="12">
      <c r="B372" s="189"/>
      <c r="D372" s="173" t="s">
        <v>140</v>
      </c>
      <c r="E372" s="190" t="s">
        <v>1</v>
      </c>
      <c r="F372" s="191" t="s">
        <v>638</v>
      </c>
      <c r="H372" s="190" t="s">
        <v>1</v>
      </c>
      <c r="I372" s="192"/>
      <c r="L372" s="189"/>
      <c r="M372" s="193"/>
      <c r="N372" s="194"/>
      <c r="O372" s="194"/>
      <c r="P372" s="194"/>
      <c r="Q372" s="194"/>
      <c r="R372" s="194"/>
      <c r="S372" s="194"/>
      <c r="T372" s="195"/>
      <c r="AT372" s="190" t="s">
        <v>140</v>
      </c>
      <c r="AU372" s="190" t="s">
        <v>139</v>
      </c>
      <c r="AV372" s="15" t="s">
        <v>84</v>
      </c>
      <c r="AW372" s="15" t="s">
        <v>33</v>
      </c>
      <c r="AX372" s="15" t="s">
        <v>76</v>
      </c>
      <c r="AY372" s="190" t="s">
        <v>133</v>
      </c>
    </row>
    <row r="373" spans="2:51" s="13" customFormat="1" ht="12">
      <c r="B373" s="172"/>
      <c r="D373" s="173" t="s">
        <v>140</v>
      </c>
      <c r="E373" s="174" t="s">
        <v>1</v>
      </c>
      <c r="F373" s="175" t="s">
        <v>639</v>
      </c>
      <c r="H373" s="176">
        <v>4.9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140</v>
      </c>
      <c r="AU373" s="174" t="s">
        <v>139</v>
      </c>
      <c r="AV373" s="13" t="s">
        <v>139</v>
      </c>
      <c r="AW373" s="13" t="s">
        <v>33</v>
      </c>
      <c r="AX373" s="13" t="s">
        <v>84</v>
      </c>
      <c r="AY373" s="174" t="s">
        <v>133</v>
      </c>
    </row>
    <row r="374" spans="1:65" s="2" customFormat="1" ht="21.75" customHeight="1">
      <c r="A374" s="32"/>
      <c r="B374" s="157"/>
      <c r="C374" s="158">
        <v>140</v>
      </c>
      <c r="D374" s="158" t="s">
        <v>136</v>
      </c>
      <c r="E374" s="159" t="s">
        <v>640</v>
      </c>
      <c r="F374" s="160" t="s">
        <v>641</v>
      </c>
      <c r="G374" s="161" t="s">
        <v>137</v>
      </c>
      <c r="H374" s="162">
        <v>4.9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0.00012</v>
      </c>
      <c r="R374" s="168">
        <f>Q374*H374</f>
        <v>0.0005880000000000001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184</v>
      </c>
      <c r="AT374" s="170" t="s">
        <v>136</v>
      </c>
      <c r="AU374" s="170" t="s">
        <v>139</v>
      </c>
      <c r="AY374" s="17" t="s">
        <v>133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139</v>
      </c>
      <c r="BK374" s="171">
        <f>ROUND(I374*H374,2)</f>
        <v>0</v>
      </c>
      <c r="BL374" s="17" t="s">
        <v>184</v>
      </c>
      <c r="BM374" s="170" t="s">
        <v>642</v>
      </c>
    </row>
    <row r="375" spans="2:63" s="12" customFormat="1" ht="22.9" customHeight="1">
      <c r="B375" s="144"/>
      <c r="D375" s="145" t="s">
        <v>75</v>
      </c>
      <c r="E375" s="155" t="s">
        <v>643</v>
      </c>
      <c r="F375" s="155" t="s">
        <v>644</v>
      </c>
      <c r="I375" s="147"/>
      <c r="J375" s="156">
        <f>BK375</f>
        <v>0</v>
      </c>
      <c r="L375" s="144"/>
      <c r="M375" s="149"/>
      <c r="N375" s="150"/>
      <c r="O375" s="150"/>
      <c r="P375" s="151">
        <f>SUM(P376:P393)</f>
        <v>0</v>
      </c>
      <c r="Q375" s="150"/>
      <c r="R375" s="151">
        <f>SUM(R376:R393)</f>
        <v>0.02253248</v>
      </c>
      <c r="S375" s="150"/>
      <c r="T375" s="152">
        <f>SUM(T376:T393)</f>
        <v>0.00440386</v>
      </c>
      <c r="AR375" s="145" t="s">
        <v>139</v>
      </c>
      <c r="AT375" s="153" t="s">
        <v>75</v>
      </c>
      <c r="AU375" s="153" t="s">
        <v>84</v>
      </c>
      <c r="AY375" s="145" t="s">
        <v>133</v>
      </c>
      <c r="BK375" s="154">
        <f>SUM(BK376:BK393)</f>
        <v>0</v>
      </c>
    </row>
    <row r="376" spans="1:65" s="2" customFormat="1" ht="21.75" customHeight="1">
      <c r="A376" s="32"/>
      <c r="B376" s="157"/>
      <c r="C376" s="158">
        <v>141</v>
      </c>
      <c r="D376" s="158" t="s">
        <v>136</v>
      </c>
      <c r="E376" s="159" t="s">
        <v>189</v>
      </c>
      <c r="F376" s="160" t="s">
        <v>190</v>
      </c>
      <c r="G376" s="161" t="s">
        <v>137</v>
      </c>
      <c r="H376" s="162">
        <v>22.504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184</v>
      </c>
      <c r="AT376" s="170" t="s">
        <v>136</v>
      </c>
      <c r="AU376" s="170" t="s">
        <v>139</v>
      </c>
      <c r="AY376" s="17" t="s">
        <v>133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139</v>
      </c>
      <c r="BK376" s="171">
        <f>ROUND(I376*H376,2)</f>
        <v>0</v>
      </c>
      <c r="BL376" s="17" t="s">
        <v>184</v>
      </c>
      <c r="BM376" s="170" t="s">
        <v>645</v>
      </c>
    </row>
    <row r="377" spans="2:51" s="15" customFormat="1" ht="12">
      <c r="B377" s="189"/>
      <c r="D377" s="173" t="s">
        <v>140</v>
      </c>
      <c r="E377" s="190" t="s">
        <v>1</v>
      </c>
      <c r="F377" s="191" t="s">
        <v>194</v>
      </c>
      <c r="H377" s="190" t="s">
        <v>1</v>
      </c>
      <c r="I377" s="192"/>
      <c r="L377" s="189"/>
      <c r="M377" s="193"/>
      <c r="N377" s="194"/>
      <c r="O377" s="194"/>
      <c r="P377" s="194"/>
      <c r="Q377" s="194"/>
      <c r="R377" s="194"/>
      <c r="S377" s="194"/>
      <c r="T377" s="195"/>
      <c r="AT377" s="190" t="s">
        <v>140</v>
      </c>
      <c r="AU377" s="190" t="s">
        <v>139</v>
      </c>
      <c r="AV377" s="15" t="s">
        <v>84</v>
      </c>
      <c r="AW377" s="15" t="s">
        <v>33</v>
      </c>
      <c r="AX377" s="15" t="s">
        <v>76</v>
      </c>
      <c r="AY377" s="190" t="s">
        <v>133</v>
      </c>
    </row>
    <row r="378" spans="2:51" s="13" customFormat="1" ht="12">
      <c r="B378" s="172"/>
      <c r="D378" s="173" t="s">
        <v>140</v>
      </c>
      <c r="E378" s="174" t="s">
        <v>1</v>
      </c>
      <c r="F378" s="175" t="s">
        <v>646</v>
      </c>
      <c r="H378" s="176">
        <v>6.51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140</v>
      </c>
      <c r="AU378" s="174" t="s">
        <v>139</v>
      </c>
      <c r="AV378" s="13" t="s">
        <v>139</v>
      </c>
      <c r="AW378" s="13" t="s">
        <v>33</v>
      </c>
      <c r="AX378" s="13" t="s">
        <v>76</v>
      </c>
      <c r="AY378" s="174" t="s">
        <v>133</v>
      </c>
    </row>
    <row r="379" spans="2:51" s="15" customFormat="1" ht="12">
      <c r="B379" s="189"/>
      <c r="D379" s="173" t="s">
        <v>140</v>
      </c>
      <c r="E379" s="190" t="s">
        <v>1</v>
      </c>
      <c r="F379" s="191" t="s">
        <v>647</v>
      </c>
      <c r="H379" s="190" t="s">
        <v>1</v>
      </c>
      <c r="I379" s="192"/>
      <c r="L379" s="189"/>
      <c r="M379" s="193"/>
      <c r="N379" s="194"/>
      <c r="O379" s="194"/>
      <c r="P379" s="194"/>
      <c r="Q379" s="194"/>
      <c r="R379" s="194"/>
      <c r="S379" s="194"/>
      <c r="T379" s="195"/>
      <c r="AT379" s="190" t="s">
        <v>140</v>
      </c>
      <c r="AU379" s="190" t="s">
        <v>139</v>
      </c>
      <c r="AV379" s="15" t="s">
        <v>84</v>
      </c>
      <c r="AW379" s="15" t="s">
        <v>33</v>
      </c>
      <c r="AX379" s="15" t="s">
        <v>76</v>
      </c>
      <c r="AY379" s="190" t="s">
        <v>133</v>
      </c>
    </row>
    <row r="380" spans="2:51" s="13" customFormat="1" ht="12">
      <c r="B380" s="172"/>
      <c r="D380" s="173" t="s">
        <v>140</v>
      </c>
      <c r="E380" s="174" t="s">
        <v>1</v>
      </c>
      <c r="F380" s="175" t="s">
        <v>648</v>
      </c>
      <c r="H380" s="176">
        <v>5.49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140</v>
      </c>
      <c r="AU380" s="174" t="s">
        <v>139</v>
      </c>
      <c r="AV380" s="13" t="s">
        <v>139</v>
      </c>
      <c r="AW380" s="13" t="s">
        <v>33</v>
      </c>
      <c r="AX380" s="13" t="s">
        <v>76</v>
      </c>
      <c r="AY380" s="174" t="s">
        <v>133</v>
      </c>
    </row>
    <row r="381" spans="2:51" s="15" customFormat="1" ht="12">
      <c r="B381" s="189"/>
      <c r="D381" s="173" t="s">
        <v>140</v>
      </c>
      <c r="E381" s="190" t="s">
        <v>1</v>
      </c>
      <c r="F381" s="191" t="s">
        <v>649</v>
      </c>
      <c r="H381" s="190" t="s">
        <v>1</v>
      </c>
      <c r="I381" s="192"/>
      <c r="L381" s="189"/>
      <c r="M381" s="193"/>
      <c r="N381" s="194"/>
      <c r="O381" s="194"/>
      <c r="P381" s="194"/>
      <c r="Q381" s="194"/>
      <c r="R381" s="194"/>
      <c r="S381" s="194"/>
      <c r="T381" s="195"/>
      <c r="AT381" s="190" t="s">
        <v>140</v>
      </c>
      <c r="AU381" s="190" t="s">
        <v>139</v>
      </c>
      <c r="AV381" s="15" t="s">
        <v>84</v>
      </c>
      <c r="AW381" s="15" t="s">
        <v>33</v>
      </c>
      <c r="AX381" s="15" t="s">
        <v>76</v>
      </c>
      <c r="AY381" s="190" t="s">
        <v>133</v>
      </c>
    </row>
    <row r="382" spans="2:51" s="13" customFormat="1" ht="12">
      <c r="B382" s="172"/>
      <c r="D382" s="173" t="s">
        <v>140</v>
      </c>
      <c r="E382" s="174" t="s">
        <v>1</v>
      </c>
      <c r="F382" s="175" t="s">
        <v>498</v>
      </c>
      <c r="H382" s="176">
        <v>10.504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140</v>
      </c>
      <c r="AU382" s="174" t="s">
        <v>139</v>
      </c>
      <c r="AV382" s="13" t="s">
        <v>139</v>
      </c>
      <c r="AW382" s="13" t="s">
        <v>33</v>
      </c>
      <c r="AX382" s="13" t="s">
        <v>76</v>
      </c>
      <c r="AY382" s="174" t="s">
        <v>133</v>
      </c>
    </row>
    <row r="383" spans="2:51" s="14" customFormat="1" ht="12">
      <c r="B383" s="181"/>
      <c r="D383" s="173" t="s">
        <v>140</v>
      </c>
      <c r="E383" s="182" t="s">
        <v>1</v>
      </c>
      <c r="F383" s="183" t="s">
        <v>142</v>
      </c>
      <c r="H383" s="184">
        <v>22.503999999999998</v>
      </c>
      <c r="I383" s="185"/>
      <c r="L383" s="181"/>
      <c r="M383" s="186"/>
      <c r="N383" s="187"/>
      <c r="O383" s="187"/>
      <c r="P383" s="187"/>
      <c r="Q383" s="187"/>
      <c r="R383" s="187"/>
      <c r="S383" s="187"/>
      <c r="T383" s="188"/>
      <c r="AT383" s="182" t="s">
        <v>140</v>
      </c>
      <c r="AU383" s="182" t="s">
        <v>139</v>
      </c>
      <c r="AV383" s="14" t="s">
        <v>138</v>
      </c>
      <c r="AW383" s="14" t="s">
        <v>33</v>
      </c>
      <c r="AX383" s="14" t="s">
        <v>84</v>
      </c>
      <c r="AY383" s="182" t="s">
        <v>133</v>
      </c>
    </row>
    <row r="384" spans="1:65" s="2" customFormat="1" ht="16.5" customHeight="1">
      <c r="A384" s="32"/>
      <c r="B384" s="157"/>
      <c r="C384" s="158">
        <v>142</v>
      </c>
      <c r="D384" s="158" t="s">
        <v>136</v>
      </c>
      <c r="E384" s="159" t="s">
        <v>650</v>
      </c>
      <c r="F384" s="160" t="s">
        <v>651</v>
      </c>
      <c r="G384" s="161" t="s">
        <v>137</v>
      </c>
      <c r="H384" s="162">
        <v>14.206</v>
      </c>
      <c r="I384" s="163"/>
      <c r="J384" s="164">
        <f>ROUND(I384*H384,2)</f>
        <v>0</v>
      </c>
      <c r="K384" s="165"/>
      <c r="L384" s="33"/>
      <c r="M384" s="166" t="s">
        <v>1</v>
      </c>
      <c r="N384" s="167" t="s">
        <v>42</v>
      </c>
      <c r="O384" s="58"/>
      <c r="P384" s="168">
        <f>O384*H384</f>
        <v>0</v>
      </c>
      <c r="Q384" s="168">
        <v>0.001</v>
      </c>
      <c r="R384" s="168">
        <f>Q384*H384</f>
        <v>0.014206</v>
      </c>
      <c r="S384" s="168">
        <v>0.00031</v>
      </c>
      <c r="T384" s="169">
        <f>S384*H384</f>
        <v>0.00440386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0" t="s">
        <v>184</v>
      </c>
      <c r="AT384" s="170" t="s">
        <v>136</v>
      </c>
      <c r="AU384" s="170" t="s">
        <v>139</v>
      </c>
      <c r="AY384" s="17" t="s">
        <v>133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7" t="s">
        <v>139</v>
      </c>
      <c r="BK384" s="171">
        <f>ROUND(I384*H384,2)</f>
        <v>0</v>
      </c>
      <c r="BL384" s="17" t="s">
        <v>184</v>
      </c>
      <c r="BM384" s="170" t="s">
        <v>652</v>
      </c>
    </row>
    <row r="385" spans="2:51" s="15" customFormat="1" ht="12">
      <c r="B385" s="189"/>
      <c r="D385" s="173" t="s">
        <v>140</v>
      </c>
      <c r="E385" s="190" t="s">
        <v>1</v>
      </c>
      <c r="F385" s="191" t="s">
        <v>649</v>
      </c>
      <c r="H385" s="190" t="s">
        <v>1</v>
      </c>
      <c r="I385" s="192"/>
      <c r="L385" s="189"/>
      <c r="M385" s="193"/>
      <c r="N385" s="194"/>
      <c r="O385" s="194"/>
      <c r="P385" s="194"/>
      <c r="Q385" s="194"/>
      <c r="R385" s="194"/>
      <c r="S385" s="194"/>
      <c r="T385" s="195"/>
      <c r="AT385" s="190" t="s">
        <v>140</v>
      </c>
      <c r="AU385" s="190" t="s">
        <v>139</v>
      </c>
      <c r="AV385" s="15" t="s">
        <v>84</v>
      </c>
      <c r="AW385" s="15" t="s">
        <v>33</v>
      </c>
      <c r="AX385" s="15" t="s">
        <v>76</v>
      </c>
      <c r="AY385" s="190" t="s">
        <v>133</v>
      </c>
    </row>
    <row r="386" spans="2:51" s="13" customFormat="1" ht="12">
      <c r="B386" s="172"/>
      <c r="D386" s="173" t="s">
        <v>140</v>
      </c>
      <c r="E386" s="174" t="s">
        <v>1</v>
      </c>
      <c r="F386" s="175" t="s">
        <v>653</v>
      </c>
      <c r="H386" s="176">
        <v>1.56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140</v>
      </c>
      <c r="AU386" s="174" t="s">
        <v>139</v>
      </c>
      <c r="AV386" s="13" t="s">
        <v>139</v>
      </c>
      <c r="AW386" s="13" t="s">
        <v>33</v>
      </c>
      <c r="AX386" s="13" t="s">
        <v>76</v>
      </c>
      <c r="AY386" s="174" t="s">
        <v>133</v>
      </c>
    </row>
    <row r="387" spans="2:51" s="15" customFormat="1" ht="12">
      <c r="B387" s="189"/>
      <c r="D387" s="173" t="s">
        <v>140</v>
      </c>
      <c r="E387" s="190" t="s">
        <v>1</v>
      </c>
      <c r="F387" s="191" t="s">
        <v>654</v>
      </c>
      <c r="H387" s="190" t="s">
        <v>1</v>
      </c>
      <c r="I387" s="192"/>
      <c r="L387" s="189"/>
      <c r="M387" s="193"/>
      <c r="N387" s="194"/>
      <c r="O387" s="194"/>
      <c r="P387" s="194"/>
      <c r="Q387" s="194"/>
      <c r="R387" s="194"/>
      <c r="S387" s="194"/>
      <c r="T387" s="195"/>
      <c r="AT387" s="190" t="s">
        <v>140</v>
      </c>
      <c r="AU387" s="190" t="s">
        <v>139</v>
      </c>
      <c r="AV387" s="15" t="s">
        <v>84</v>
      </c>
      <c r="AW387" s="15" t="s">
        <v>33</v>
      </c>
      <c r="AX387" s="15" t="s">
        <v>76</v>
      </c>
      <c r="AY387" s="190" t="s">
        <v>133</v>
      </c>
    </row>
    <row r="388" spans="2:51" s="13" customFormat="1" ht="12">
      <c r="B388" s="172"/>
      <c r="D388" s="173" t="s">
        <v>140</v>
      </c>
      <c r="E388" s="174" t="s">
        <v>1</v>
      </c>
      <c r="F388" s="175" t="s">
        <v>655</v>
      </c>
      <c r="H388" s="176">
        <v>9.386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140</v>
      </c>
      <c r="AU388" s="174" t="s">
        <v>139</v>
      </c>
      <c r="AV388" s="13" t="s">
        <v>139</v>
      </c>
      <c r="AW388" s="13" t="s">
        <v>33</v>
      </c>
      <c r="AX388" s="13" t="s">
        <v>76</v>
      </c>
      <c r="AY388" s="174" t="s">
        <v>133</v>
      </c>
    </row>
    <row r="389" spans="2:51" s="15" customFormat="1" ht="12">
      <c r="B389" s="189"/>
      <c r="D389" s="173" t="s">
        <v>140</v>
      </c>
      <c r="E389" s="190" t="s">
        <v>1</v>
      </c>
      <c r="F389" s="191" t="s">
        <v>656</v>
      </c>
      <c r="H389" s="190" t="s">
        <v>1</v>
      </c>
      <c r="I389" s="192"/>
      <c r="L389" s="189"/>
      <c r="M389" s="193"/>
      <c r="N389" s="194"/>
      <c r="O389" s="194"/>
      <c r="P389" s="194"/>
      <c r="Q389" s="194"/>
      <c r="R389" s="194"/>
      <c r="S389" s="194"/>
      <c r="T389" s="195"/>
      <c r="AT389" s="190" t="s">
        <v>140</v>
      </c>
      <c r="AU389" s="190" t="s">
        <v>139</v>
      </c>
      <c r="AV389" s="15" t="s">
        <v>84</v>
      </c>
      <c r="AW389" s="15" t="s">
        <v>33</v>
      </c>
      <c r="AX389" s="15" t="s">
        <v>76</v>
      </c>
      <c r="AY389" s="190" t="s">
        <v>133</v>
      </c>
    </row>
    <row r="390" spans="2:51" s="13" customFormat="1" ht="12">
      <c r="B390" s="172"/>
      <c r="D390" s="173" t="s">
        <v>140</v>
      </c>
      <c r="E390" s="174" t="s">
        <v>1</v>
      </c>
      <c r="F390" s="175" t="s">
        <v>657</v>
      </c>
      <c r="H390" s="176">
        <v>3.26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140</v>
      </c>
      <c r="AU390" s="174" t="s">
        <v>139</v>
      </c>
      <c r="AV390" s="13" t="s">
        <v>139</v>
      </c>
      <c r="AW390" s="13" t="s">
        <v>33</v>
      </c>
      <c r="AX390" s="13" t="s">
        <v>76</v>
      </c>
      <c r="AY390" s="174" t="s">
        <v>133</v>
      </c>
    </row>
    <row r="391" spans="2:51" s="14" customFormat="1" ht="12">
      <c r="B391" s="181"/>
      <c r="D391" s="173" t="s">
        <v>140</v>
      </c>
      <c r="E391" s="182" t="s">
        <v>1</v>
      </c>
      <c r="F391" s="183" t="s">
        <v>142</v>
      </c>
      <c r="H391" s="184">
        <v>14.206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2" t="s">
        <v>140</v>
      </c>
      <c r="AU391" s="182" t="s">
        <v>139</v>
      </c>
      <c r="AV391" s="14" t="s">
        <v>138</v>
      </c>
      <c r="AW391" s="14" t="s">
        <v>33</v>
      </c>
      <c r="AX391" s="14" t="s">
        <v>84</v>
      </c>
      <c r="AY391" s="182" t="s">
        <v>133</v>
      </c>
    </row>
    <row r="392" spans="1:65" s="2" customFormat="1" ht="21.75" customHeight="1">
      <c r="A392" s="32"/>
      <c r="B392" s="157"/>
      <c r="C392" s="158">
        <v>143</v>
      </c>
      <c r="D392" s="158" t="s">
        <v>136</v>
      </c>
      <c r="E392" s="159" t="s">
        <v>658</v>
      </c>
      <c r="F392" s="160" t="s">
        <v>659</v>
      </c>
      <c r="G392" s="161" t="s">
        <v>137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0.00021</v>
      </c>
      <c r="R392" s="168">
        <f>Q392*H392</f>
        <v>0.00472584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184</v>
      </c>
      <c r="AT392" s="170" t="s">
        <v>136</v>
      </c>
      <c r="AU392" s="170" t="s">
        <v>139</v>
      </c>
      <c r="AY392" s="17" t="s">
        <v>133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139</v>
      </c>
      <c r="BK392" s="171">
        <f>ROUND(I392*H392,2)</f>
        <v>0</v>
      </c>
      <c r="BL392" s="17" t="s">
        <v>184</v>
      </c>
      <c r="BM392" s="170" t="s">
        <v>660</v>
      </c>
    </row>
    <row r="393" spans="1:65" s="2" customFormat="1" ht="21.75" customHeight="1">
      <c r="A393" s="32"/>
      <c r="B393" s="157"/>
      <c r="C393" s="158">
        <v>144</v>
      </c>
      <c r="D393" s="158" t="s">
        <v>136</v>
      </c>
      <c r="E393" s="159" t="s">
        <v>661</v>
      </c>
      <c r="F393" s="160" t="s">
        <v>662</v>
      </c>
      <c r="G393" s="161" t="s">
        <v>137</v>
      </c>
      <c r="H393" s="162">
        <v>22.504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0.00016</v>
      </c>
      <c r="R393" s="168">
        <f>Q393*H393</f>
        <v>0.0036006400000000004</v>
      </c>
      <c r="S393" s="168">
        <v>0</v>
      </c>
      <c r="T393" s="169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184</v>
      </c>
      <c r="AT393" s="170" t="s">
        <v>136</v>
      </c>
      <c r="AU393" s="170" t="s">
        <v>139</v>
      </c>
      <c r="AY393" s="17" t="s">
        <v>133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139</v>
      </c>
      <c r="BK393" s="171">
        <f>ROUND(I393*H393,2)</f>
        <v>0</v>
      </c>
      <c r="BL393" s="17" t="s">
        <v>184</v>
      </c>
      <c r="BM393" s="170" t="s">
        <v>663</v>
      </c>
    </row>
    <row r="394" spans="2:63" s="12" customFormat="1" ht="25.9" customHeight="1">
      <c r="B394" s="144"/>
      <c r="D394" s="145" t="s">
        <v>75</v>
      </c>
      <c r="E394" s="146" t="s">
        <v>664</v>
      </c>
      <c r="F394" s="146" t="s">
        <v>665</v>
      </c>
      <c r="I394" s="147"/>
      <c r="J394" s="148">
        <f>BK394</f>
        <v>0</v>
      </c>
      <c r="L394" s="144"/>
      <c r="M394" s="149"/>
      <c r="N394" s="150"/>
      <c r="O394" s="150"/>
      <c r="P394" s="151">
        <f>SUM(P395:P421)</f>
        <v>0</v>
      </c>
      <c r="Q394" s="150"/>
      <c r="R394" s="151">
        <f>SUM(R395:R421)</f>
        <v>0</v>
      </c>
      <c r="S394" s="150"/>
      <c r="T394" s="152">
        <f>SUM(T395:T421)</f>
        <v>0</v>
      </c>
      <c r="AR394" s="145" t="s">
        <v>138</v>
      </c>
      <c r="AT394" s="153" t="s">
        <v>75</v>
      </c>
      <c r="AU394" s="153" t="s">
        <v>76</v>
      </c>
      <c r="AY394" s="145" t="s">
        <v>133</v>
      </c>
      <c r="BK394" s="154">
        <f>SUM(BK395:BK421)</f>
        <v>0</v>
      </c>
    </row>
    <row r="395" spans="1:65" s="2" customFormat="1" ht="16.5" customHeight="1">
      <c r="A395" s="32"/>
      <c r="B395" s="157"/>
      <c r="C395" s="158">
        <v>145</v>
      </c>
      <c r="D395" s="158" t="s">
        <v>136</v>
      </c>
      <c r="E395" s="159" t="s">
        <v>666</v>
      </c>
      <c r="F395" s="160" t="s">
        <v>667</v>
      </c>
      <c r="G395" s="161" t="s">
        <v>668</v>
      </c>
      <c r="H395" s="162">
        <v>34</v>
      </c>
      <c r="I395" s="163"/>
      <c r="J395" s="164">
        <f>ROUND(I395*H395,2)</f>
        <v>0</v>
      </c>
      <c r="K395" s="165"/>
      <c r="L395" s="33"/>
      <c r="M395" s="166" t="s">
        <v>1</v>
      </c>
      <c r="N395" s="167" t="s">
        <v>42</v>
      </c>
      <c r="O395" s="58"/>
      <c r="P395" s="168">
        <f>O395*H395</f>
        <v>0</v>
      </c>
      <c r="Q395" s="168">
        <v>0</v>
      </c>
      <c r="R395" s="168">
        <f>Q395*H395</f>
        <v>0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669</v>
      </c>
      <c r="AT395" s="170" t="s">
        <v>136</v>
      </c>
      <c r="AU395" s="170" t="s">
        <v>84</v>
      </c>
      <c r="AY395" s="17" t="s">
        <v>133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139</v>
      </c>
      <c r="BK395" s="171">
        <f>ROUND(I395*H395,2)</f>
        <v>0</v>
      </c>
      <c r="BL395" s="17" t="s">
        <v>669</v>
      </c>
      <c r="BM395" s="170" t="s">
        <v>670</v>
      </c>
    </row>
    <row r="396" spans="2:51" s="15" customFormat="1" ht="22.5">
      <c r="B396" s="189"/>
      <c r="D396" s="173" t="s">
        <v>140</v>
      </c>
      <c r="E396" s="190" t="s">
        <v>1</v>
      </c>
      <c r="F396" s="191" t="s">
        <v>671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140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133</v>
      </c>
    </row>
    <row r="397" spans="2:51" s="15" customFormat="1" ht="12">
      <c r="B397" s="189"/>
      <c r="D397" s="173" t="s">
        <v>140</v>
      </c>
      <c r="E397" s="190" t="s">
        <v>1</v>
      </c>
      <c r="F397" s="191" t="s">
        <v>672</v>
      </c>
      <c r="H397" s="190" t="s">
        <v>1</v>
      </c>
      <c r="I397" s="192"/>
      <c r="L397" s="189"/>
      <c r="M397" s="193"/>
      <c r="N397" s="194"/>
      <c r="O397" s="194"/>
      <c r="P397" s="194"/>
      <c r="Q397" s="194"/>
      <c r="R397" s="194"/>
      <c r="S397" s="194"/>
      <c r="T397" s="195"/>
      <c r="AT397" s="190" t="s">
        <v>140</v>
      </c>
      <c r="AU397" s="190" t="s">
        <v>84</v>
      </c>
      <c r="AV397" s="15" t="s">
        <v>84</v>
      </c>
      <c r="AW397" s="15" t="s">
        <v>33</v>
      </c>
      <c r="AX397" s="15" t="s">
        <v>76</v>
      </c>
      <c r="AY397" s="190" t="s">
        <v>133</v>
      </c>
    </row>
    <row r="398" spans="2:51" s="13" customFormat="1" ht="12">
      <c r="B398" s="172"/>
      <c r="D398" s="173" t="s">
        <v>140</v>
      </c>
      <c r="E398" s="174" t="s">
        <v>1</v>
      </c>
      <c r="F398" s="175">
        <v>10</v>
      </c>
      <c r="H398" s="176">
        <v>10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140</v>
      </c>
      <c r="AU398" s="174" t="s">
        <v>84</v>
      </c>
      <c r="AV398" s="13" t="s">
        <v>139</v>
      </c>
      <c r="AW398" s="13" t="s">
        <v>33</v>
      </c>
      <c r="AX398" s="13" t="s">
        <v>76</v>
      </c>
      <c r="AY398" s="174" t="s">
        <v>133</v>
      </c>
    </row>
    <row r="399" spans="2:51" s="15" customFormat="1" ht="12">
      <c r="B399" s="189"/>
      <c r="D399" s="173" t="s">
        <v>140</v>
      </c>
      <c r="E399" s="190" t="s">
        <v>1</v>
      </c>
      <c r="F399" s="191" t="s">
        <v>673</v>
      </c>
      <c r="H399" s="190" t="s">
        <v>1</v>
      </c>
      <c r="I399" s="192"/>
      <c r="L399" s="189"/>
      <c r="M399" s="193"/>
      <c r="N399" s="194"/>
      <c r="O399" s="194"/>
      <c r="P399" s="194"/>
      <c r="Q399" s="194"/>
      <c r="R399" s="194"/>
      <c r="S399" s="194"/>
      <c r="T399" s="195"/>
      <c r="AT399" s="190" t="s">
        <v>140</v>
      </c>
      <c r="AU399" s="190" t="s">
        <v>84</v>
      </c>
      <c r="AV399" s="15" t="s">
        <v>84</v>
      </c>
      <c r="AW399" s="15" t="s">
        <v>33</v>
      </c>
      <c r="AX399" s="15" t="s">
        <v>76</v>
      </c>
      <c r="AY399" s="190" t="s">
        <v>133</v>
      </c>
    </row>
    <row r="400" spans="2:51" s="13" customFormat="1" ht="12">
      <c r="B400" s="172"/>
      <c r="D400" s="173" t="s">
        <v>140</v>
      </c>
      <c r="E400" s="174" t="s">
        <v>1</v>
      </c>
      <c r="F400" s="175">
        <v>10</v>
      </c>
      <c r="H400" s="176">
        <v>10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140</v>
      </c>
      <c r="AU400" s="174" t="s">
        <v>84</v>
      </c>
      <c r="AV400" s="13" t="s">
        <v>139</v>
      </c>
      <c r="AW400" s="13" t="s">
        <v>33</v>
      </c>
      <c r="AX400" s="13" t="s">
        <v>76</v>
      </c>
      <c r="AY400" s="174" t="s">
        <v>133</v>
      </c>
    </row>
    <row r="401" spans="2:51" s="15" customFormat="1" ht="22.5">
      <c r="B401" s="189"/>
      <c r="D401" s="173" t="s">
        <v>140</v>
      </c>
      <c r="E401" s="190" t="s">
        <v>1</v>
      </c>
      <c r="F401" s="191" t="s">
        <v>674</v>
      </c>
      <c r="H401" s="190" t="s">
        <v>1</v>
      </c>
      <c r="I401" s="192"/>
      <c r="L401" s="189"/>
      <c r="M401" s="193"/>
      <c r="N401" s="194"/>
      <c r="O401" s="194"/>
      <c r="P401" s="194"/>
      <c r="Q401" s="194"/>
      <c r="R401" s="194"/>
      <c r="S401" s="194"/>
      <c r="T401" s="195"/>
      <c r="AT401" s="190" t="s">
        <v>140</v>
      </c>
      <c r="AU401" s="190" t="s">
        <v>84</v>
      </c>
      <c r="AV401" s="15" t="s">
        <v>84</v>
      </c>
      <c r="AW401" s="15" t="s">
        <v>33</v>
      </c>
      <c r="AX401" s="15" t="s">
        <v>76</v>
      </c>
      <c r="AY401" s="190" t="s">
        <v>133</v>
      </c>
    </row>
    <row r="402" spans="2:51" s="13" customFormat="1" ht="12">
      <c r="B402" s="172"/>
      <c r="D402" s="173" t="s">
        <v>140</v>
      </c>
      <c r="E402" s="174" t="s">
        <v>1</v>
      </c>
      <c r="F402" s="175" t="s">
        <v>139</v>
      </c>
      <c r="H402" s="176">
        <v>2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140</v>
      </c>
      <c r="AU402" s="174" t="s">
        <v>84</v>
      </c>
      <c r="AV402" s="13" t="s">
        <v>139</v>
      </c>
      <c r="AW402" s="13" t="s">
        <v>33</v>
      </c>
      <c r="AX402" s="13" t="s">
        <v>76</v>
      </c>
      <c r="AY402" s="174" t="s">
        <v>133</v>
      </c>
    </row>
    <row r="403" spans="2:51" s="15" customFormat="1" ht="12">
      <c r="B403" s="189"/>
      <c r="D403" s="173" t="s">
        <v>140</v>
      </c>
      <c r="E403" s="190" t="s">
        <v>1</v>
      </c>
      <c r="F403" s="191" t="s">
        <v>675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140</v>
      </c>
      <c r="AU403" s="190" t="s">
        <v>84</v>
      </c>
      <c r="AV403" s="15" t="s">
        <v>84</v>
      </c>
      <c r="AW403" s="15" t="s">
        <v>33</v>
      </c>
      <c r="AX403" s="15" t="s">
        <v>76</v>
      </c>
      <c r="AY403" s="190" t="s">
        <v>133</v>
      </c>
    </row>
    <row r="404" spans="2:51" s="13" customFormat="1" ht="12">
      <c r="B404" s="172"/>
      <c r="D404" s="173" t="s">
        <v>140</v>
      </c>
      <c r="E404" s="174" t="s">
        <v>1</v>
      </c>
      <c r="F404" s="175">
        <v>2</v>
      </c>
      <c r="H404" s="176">
        <v>2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140</v>
      </c>
      <c r="AU404" s="174" t="s">
        <v>84</v>
      </c>
      <c r="AV404" s="13" t="s">
        <v>139</v>
      </c>
      <c r="AW404" s="13" t="s">
        <v>33</v>
      </c>
      <c r="AX404" s="13" t="s">
        <v>76</v>
      </c>
      <c r="AY404" s="174" t="s">
        <v>133</v>
      </c>
    </row>
    <row r="405" spans="2:51" s="15" customFormat="1" ht="12">
      <c r="B405" s="189"/>
      <c r="D405" s="173" t="s">
        <v>140</v>
      </c>
      <c r="E405" s="190" t="s">
        <v>1</v>
      </c>
      <c r="F405" s="191" t="s">
        <v>676</v>
      </c>
      <c r="H405" s="190" t="s">
        <v>1</v>
      </c>
      <c r="I405" s="192"/>
      <c r="L405" s="189"/>
      <c r="M405" s="193"/>
      <c r="N405" s="194"/>
      <c r="O405" s="194"/>
      <c r="P405" s="194"/>
      <c r="Q405" s="194"/>
      <c r="R405" s="194"/>
      <c r="S405" s="194"/>
      <c r="T405" s="195"/>
      <c r="AT405" s="190" t="s">
        <v>140</v>
      </c>
      <c r="AU405" s="190" t="s">
        <v>84</v>
      </c>
      <c r="AV405" s="15" t="s">
        <v>84</v>
      </c>
      <c r="AW405" s="15" t="s">
        <v>33</v>
      </c>
      <c r="AX405" s="15" t="s">
        <v>76</v>
      </c>
      <c r="AY405" s="190" t="s">
        <v>133</v>
      </c>
    </row>
    <row r="406" spans="2:51" s="13" customFormat="1" ht="12">
      <c r="B406" s="172"/>
      <c r="D406" s="173" t="s">
        <v>140</v>
      </c>
      <c r="E406" s="174" t="s">
        <v>1</v>
      </c>
      <c r="F406" s="175">
        <v>4</v>
      </c>
      <c r="H406" s="176">
        <v>4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140</v>
      </c>
      <c r="AU406" s="174" t="s">
        <v>84</v>
      </c>
      <c r="AV406" s="13" t="s">
        <v>139</v>
      </c>
      <c r="AW406" s="13" t="s">
        <v>33</v>
      </c>
      <c r="AX406" s="13" t="s">
        <v>76</v>
      </c>
      <c r="AY406" s="174" t="s">
        <v>133</v>
      </c>
    </row>
    <row r="407" spans="2:51" s="15" customFormat="1" ht="12">
      <c r="B407" s="189"/>
      <c r="D407" s="173" t="s">
        <v>140</v>
      </c>
      <c r="E407" s="190" t="s">
        <v>1</v>
      </c>
      <c r="F407" s="191" t="s">
        <v>677</v>
      </c>
      <c r="H407" s="190" t="s">
        <v>1</v>
      </c>
      <c r="I407" s="192"/>
      <c r="L407" s="189"/>
      <c r="M407" s="193"/>
      <c r="N407" s="194"/>
      <c r="O407" s="194"/>
      <c r="P407" s="194"/>
      <c r="Q407" s="194"/>
      <c r="R407" s="194"/>
      <c r="S407" s="194"/>
      <c r="T407" s="195"/>
      <c r="AT407" s="190" t="s">
        <v>140</v>
      </c>
      <c r="AU407" s="190" t="s">
        <v>84</v>
      </c>
      <c r="AV407" s="15" t="s">
        <v>84</v>
      </c>
      <c r="AW407" s="15" t="s">
        <v>33</v>
      </c>
      <c r="AX407" s="15" t="s">
        <v>76</v>
      </c>
      <c r="AY407" s="190" t="s">
        <v>133</v>
      </c>
    </row>
    <row r="408" spans="2:51" s="13" customFormat="1" ht="12">
      <c r="B408" s="172"/>
      <c r="D408" s="173" t="s">
        <v>140</v>
      </c>
      <c r="E408" s="174" t="s">
        <v>1</v>
      </c>
      <c r="F408" s="175">
        <v>6</v>
      </c>
      <c r="H408" s="176">
        <v>6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140</v>
      </c>
      <c r="AU408" s="174" t="s">
        <v>84</v>
      </c>
      <c r="AV408" s="13" t="s">
        <v>139</v>
      </c>
      <c r="AW408" s="13" t="s">
        <v>33</v>
      </c>
      <c r="AX408" s="13" t="s">
        <v>76</v>
      </c>
      <c r="AY408" s="174" t="s">
        <v>133</v>
      </c>
    </row>
    <row r="409" spans="2:51" s="14" customFormat="1" ht="12">
      <c r="B409" s="181"/>
      <c r="D409" s="173" t="s">
        <v>140</v>
      </c>
      <c r="E409" s="182" t="s">
        <v>1</v>
      </c>
      <c r="F409" s="183" t="s">
        <v>142</v>
      </c>
      <c r="H409" s="184">
        <v>34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140</v>
      </c>
      <c r="AU409" s="182" t="s">
        <v>84</v>
      </c>
      <c r="AV409" s="14" t="s">
        <v>138</v>
      </c>
      <c r="AW409" s="14" t="s">
        <v>33</v>
      </c>
      <c r="AX409" s="14" t="s">
        <v>84</v>
      </c>
      <c r="AY409" s="182" t="s">
        <v>133</v>
      </c>
    </row>
    <row r="410" spans="1:65" s="2" customFormat="1" ht="16.5" customHeight="1">
      <c r="A410" s="32"/>
      <c r="B410" s="157"/>
      <c r="C410" s="158">
        <v>146</v>
      </c>
      <c r="D410" s="158" t="s">
        <v>136</v>
      </c>
      <c r="E410" s="159" t="s">
        <v>678</v>
      </c>
      <c r="F410" s="160" t="s">
        <v>679</v>
      </c>
      <c r="G410" s="161" t="s">
        <v>668</v>
      </c>
      <c r="H410" s="162">
        <v>16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669</v>
      </c>
      <c r="AT410" s="170" t="s">
        <v>136</v>
      </c>
      <c r="AU410" s="170" t="s">
        <v>84</v>
      </c>
      <c r="AY410" s="17" t="s">
        <v>133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139</v>
      </c>
      <c r="BK410" s="171">
        <f>ROUND(I410*H410,2)</f>
        <v>0</v>
      </c>
      <c r="BL410" s="17" t="s">
        <v>669</v>
      </c>
      <c r="BM410" s="170" t="s">
        <v>680</v>
      </c>
    </row>
    <row r="411" spans="2:51" s="15" customFormat="1" ht="22.5">
      <c r="B411" s="189"/>
      <c r="D411" s="173" t="s">
        <v>140</v>
      </c>
      <c r="E411" s="190" t="s">
        <v>1</v>
      </c>
      <c r="F411" s="191" t="s">
        <v>681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140</v>
      </c>
      <c r="AU411" s="190" t="s">
        <v>84</v>
      </c>
      <c r="AV411" s="15" t="s">
        <v>84</v>
      </c>
      <c r="AW411" s="15" t="s">
        <v>33</v>
      </c>
      <c r="AX411" s="15" t="s">
        <v>76</v>
      </c>
      <c r="AY411" s="190" t="s">
        <v>133</v>
      </c>
    </row>
    <row r="412" spans="2:51" s="13" customFormat="1" ht="12">
      <c r="B412" s="172"/>
      <c r="D412" s="173" t="s">
        <v>140</v>
      </c>
      <c r="E412" s="174" t="s">
        <v>1</v>
      </c>
      <c r="F412" s="175" t="s">
        <v>157</v>
      </c>
      <c r="H412" s="176">
        <v>8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140</v>
      </c>
      <c r="AU412" s="174" t="s">
        <v>84</v>
      </c>
      <c r="AV412" s="13" t="s">
        <v>139</v>
      </c>
      <c r="AW412" s="13" t="s">
        <v>33</v>
      </c>
      <c r="AX412" s="13" t="s">
        <v>76</v>
      </c>
      <c r="AY412" s="174" t="s">
        <v>133</v>
      </c>
    </row>
    <row r="413" spans="2:51" s="15" customFormat="1" ht="12">
      <c r="B413" s="189"/>
      <c r="D413" s="173" t="s">
        <v>140</v>
      </c>
      <c r="E413" s="190" t="s">
        <v>1</v>
      </c>
      <c r="F413" s="191" t="s">
        <v>682</v>
      </c>
      <c r="H413" s="190" t="s">
        <v>1</v>
      </c>
      <c r="I413" s="192"/>
      <c r="L413" s="189"/>
      <c r="M413" s="193"/>
      <c r="N413" s="194"/>
      <c r="O413" s="194"/>
      <c r="P413" s="194"/>
      <c r="Q413" s="194"/>
      <c r="R413" s="194"/>
      <c r="S413" s="194"/>
      <c r="T413" s="195"/>
      <c r="AT413" s="190" t="s">
        <v>140</v>
      </c>
      <c r="AU413" s="190" t="s">
        <v>84</v>
      </c>
      <c r="AV413" s="15" t="s">
        <v>84</v>
      </c>
      <c r="AW413" s="15" t="s">
        <v>33</v>
      </c>
      <c r="AX413" s="15" t="s">
        <v>76</v>
      </c>
      <c r="AY413" s="190" t="s">
        <v>133</v>
      </c>
    </row>
    <row r="414" spans="2:51" s="13" customFormat="1" ht="12">
      <c r="B414" s="172"/>
      <c r="D414" s="173" t="s">
        <v>140</v>
      </c>
      <c r="E414" s="174" t="s">
        <v>1</v>
      </c>
      <c r="F414" s="175" t="s">
        <v>157</v>
      </c>
      <c r="H414" s="176">
        <v>8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140</v>
      </c>
      <c r="AU414" s="174" t="s">
        <v>84</v>
      </c>
      <c r="AV414" s="13" t="s">
        <v>139</v>
      </c>
      <c r="AW414" s="13" t="s">
        <v>33</v>
      </c>
      <c r="AX414" s="13" t="s">
        <v>76</v>
      </c>
      <c r="AY414" s="174" t="s">
        <v>133</v>
      </c>
    </row>
    <row r="415" spans="2:51" s="14" customFormat="1" ht="12">
      <c r="B415" s="181"/>
      <c r="D415" s="173" t="s">
        <v>140</v>
      </c>
      <c r="E415" s="182" t="s">
        <v>1</v>
      </c>
      <c r="F415" s="183" t="s">
        <v>142</v>
      </c>
      <c r="H415" s="184">
        <v>16</v>
      </c>
      <c r="I415" s="185"/>
      <c r="L415" s="181"/>
      <c r="M415" s="186"/>
      <c r="N415" s="187"/>
      <c r="O415" s="187"/>
      <c r="P415" s="187"/>
      <c r="Q415" s="187"/>
      <c r="R415" s="187"/>
      <c r="S415" s="187"/>
      <c r="T415" s="188"/>
      <c r="AT415" s="182" t="s">
        <v>140</v>
      </c>
      <c r="AU415" s="182" t="s">
        <v>84</v>
      </c>
      <c r="AV415" s="14" t="s">
        <v>138</v>
      </c>
      <c r="AW415" s="14" t="s">
        <v>33</v>
      </c>
      <c r="AX415" s="14" t="s">
        <v>84</v>
      </c>
      <c r="AY415" s="182" t="s">
        <v>133</v>
      </c>
    </row>
    <row r="416" spans="1:65" s="2" customFormat="1" ht="16.5" customHeight="1">
      <c r="A416" s="32"/>
      <c r="B416" s="157"/>
      <c r="C416" s="158">
        <v>147</v>
      </c>
      <c r="D416" s="158" t="s">
        <v>136</v>
      </c>
      <c r="E416" s="159" t="s">
        <v>683</v>
      </c>
      <c r="F416" s="160" t="s">
        <v>684</v>
      </c>
      <c r="G416" s="161" t="s">
        <v>668</v>
      </c>
      <c r="H416" s="162">
        <v>4</v>
      </c>
      <c r="I416" s="163"/>
      <c r="J416" s="164">
        <f>ROUND(I416*H416,2)</f>
        <v>0</v>
      </c>
      <c r="K416" s="165"/>
      <c r="L416" s="33"/>
      <c r="M416" s="166" t="s">
        <v>1</v>
      </c>
      <c r="N416" s="167" t="s">
        <v>42</v>
      </c>
      <c r="O416" s="58"/>
      <c r="P416" s="168">
        <f>O416*H416</f>
        <v>0</v>
      </c>
      <c r="Q416" s="168">
        <v>0</v>
      </c>
      <c r="R416" s="168">
        <f>Q416*H416</f>
        <v>0</v>
      </c>
      <c r="S416" s="168">
        <v>0</v>
      </c>
      <c r="T416" s="169">
        <f>S416*H416</f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0" t="s">
        <v>669</v>
      </c>
      <c r="AT416" s="170" t="s">
        <v>136</v>
      </c>
      <c r="AU416" s="170" t="s">
        <v>84</v>
      </c>
      <c r="AY416" s="17" t="s">
        <v>133</v>
      </c>
      <c r="BE416" s="171">
        <f>IF(N416="základní",J416,0)</f>
        <v>0</v>
      </c>
      <c r="BF416" s="171">
        <f>IF(N416="snížená",J416,0)</f>
        <v>0</v>
      </c>
      <c r="BG416" s="171">
        <f>IF(N416="zákl. přenesená",J416,0)</f>
        <v>0</v>
      </c>
      <c r="BH416" s="171">
        <f>IF(N416="sníž. přenesená",J416,0)</f>
        <v>0</v>
      </c>
      <c r="BI416" s="171">
        <f>IF(N416="nulová",J416,0)</f>
        <v>0</v>
      </c>
      <c r="BJ416" s="17" t="s">
        <v>139</v>
      </c>
      <c r="BK416" s="171">
        <f>ROUND(I416*H416,2)</f>
        <v>0</v>
      </c>
      <c r="BL416" s="17" t="s">
        <v>669</v>
      </c>
      <c r="BM416" s="170" t="s">
        <v>685</v>
      </c>
    </row>
    <row r="417" spans="2:51" s="15" customFormat="1" ht="12">
      <c r="B417" s="189"/>
      <c r="D417" s="173" t="s">
        <v>140</v>
      </c>
      <c r="E417" s="190" t="s">
        <v>1</v>
      </c>
      <c r="F417" s="191" t="s">
        <v>686</v>
      </c>
      <c r="H417" s="190" t="s">
        <v>1</v>
      </c>
      <c r="I417" s="192"/>
      <c r="L417" s="189"/>
      <c r="M417" s="193"/>
      <c r="N417" s="194"/>
      <c r="O417" s="194"/>
      <c r="P417" s="194"/>
      <c r="Q417" s="194"/>
      <c r="R417" s="194"/>
      <c r="S417" s="194"/>
      <c r="T417" s="195"/>
      <c r="AT417" s="190" t="s">
        <v>140</v>
      </c>
      <c r="AU417" s="190" t="s">
        <v>84</v>
      </c>
      <c r="AV417" s="15" t="s">
        <v>84</v>
      </c>
      <c r="AW417" s="15" t="s">
        <v>33</v>
      </c>
      <c r="AX417" s="15" t="s">
        <v>76</v>
      </c>
      <c r="AY417" s="190" t="s">
        <v>133</v>
      </c>
    </row>
    <row r="418" spans="2:51" s="13" customFormat="1" ht="12">
      <c r="B418" s="172"/>
      <c r="D418" s="173" t="s">
        <v>140</v>
      </c>
      <c r="E418" s="174" t="s">
        <v>1</v>
      </c>
      <c r="F418" s="175" t="s">
        <v>138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140</v>
      </c>
      <c r="AU418" s="174" t="s">
        <v>84</v>
      </c>
      <c r="AV418" s="13" t="s">
        <v>139</v>
      </c>
      <c r="AW418" s="13" t="s">
        <v>33</v>
      </c>
      <c r="AX418" s="13" t="s">
        <v>84</v>
      </c>
      <c r="AY418" s="174" t="s">
        <v>133</v>
      </c>
    </row>
    <row r="419" spans="1:65" s="2" customFormat="1" ht="16.5" customHeight="1">
      <c r="A419" s="32"/>
      <c r="B419" s="157"/>
      <c r="C419" s="158">
        <v>148</v>
      </c>
      <c r="D419" s="158" t="s">
        <v>136</v>
      </c>
      <c r="E419" s="159" t="s">
        <v>687</v>
      </c>
      <c r="F419" s="160" t="s">
        <v>688</v>
      </c>
      <c r="G419" s="161" t="s">
        <v>668</v>
      </c>
      <c r="H419" s="162">
        <v>4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</v>
      </c>
      <c r="R419" s="168">
        <f>Q419*H419</f>
        <v>0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669</v>
      </c>
      <c r="AT419" s="170" t="s">
        <v>136</v>
      </c>
      <c r="AU419" s="170" t="s">
        <v>84</v>
      </c>
      <c r="AY419" s="17" t="s">
        <v>133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139</v>
      </c>
      <c r="BK419" s="171">
        <f>ROUND(I419*H419,2)</f>
        <v>0</v>
      </c>
      <c r="BL419" s="17" t="s">
        <v>669</v>
      </c>
      <c r="BM419" s="170" t="s">
        <v>689</v>
      </c>
    </row>
    <row r="420" spans="2:51" s="15" customFormat="1" ht="12">
      <c r="B420" s="189"/>
      <c r="D420" s="173" t="s">
        <v>140</v>
      </c>
      <c r="E420" s="190" t="s">
        <v>1</v>
      </c>
      <c r="F420" s="191" t="s">
        <v>690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140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133</v>
      </c>
    </row>
    <row r="421" spans="2:51" s="13" customFormat="1" ht="12">
      <c r="B421" s="172"/>
      <c r="D421" s="173" t="s">
        <v>140</v>
      </c>
      <c r="E421" s="174" t="s">
        <v>1</v>
      </c>
      <c r="F421" s="175" t="s">
        <v>138</v>
      </c>
      <c r="H421" s="176">
        <v>4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140</v>
      </c>
      <c r="AU421" s="174" t="s">
        <v>84</v>
      </c>
      <c r="AV421" s="13" t="s">
        <v>139</v>
      </c>
      <c r="AW421" s="13" t="s">
        <v>33</v>
      </c>
      <c r="AX421" s="13" t="s">
        <v>84</v>
      </c>
      <c r="AY421" s="174" t="s">
        <v>133</v>
      </c>
    </row>
    <row r="422" spans="2:63" s="12" customFormat="1" ht="25.9" customHeight="1">
      <c r="B422" s="144"/>
      <c r="D422" s="145" t="s">
        <v>75</v>
      </c>
      <c r="E422" s="146" t="s">
        <v>691</v>
      </c>
      <c r="F422" s="146" t="s">
        <v>692</v>
      </c>
      <c r="I422" s="147"/>
      <c r="J422" s="148">
        <f>BK422</f>
        <v>0</v>
      </c>
      <c r="L422" s="144"/>
      <c r="M422" s="149"/>
      <c r="N422" s="150"/>
      <c r="O422" s="150"/>
      <c r="P422" s="151">
        <f>P423+P425</f>
        <v>0</v>
      </c>
      <c r="Q422" s="150"/>
      <c r="R422" s="151">
        <f>R423+R425</f>
        <v>0</v>
      </c>
      <c r="S422" s="150"/>
      <c r="T422" s="152">
        <f>T423+T425</f>
        <v>0</v>
      </c>
      <c r="AR422" s="145" t="s">
        <v>81</v>
      </c>
      <c r="AT422" s="153" t="s">
        <v>75</v>
      </c>
      <c r="AU422" s="153" t="s">
        <v>76</v>
      </c>
      <c r="AY422" s="145" t="s">
        <v>133</v>
      </c>
      <c r="BK422" s="154">
        <f>BK423+BK425</f>
        <v>0</v>
      </c>
    </row>
    <row r="423" spans="2:63" s="12" customFormat="1" ht="22.9" customHeight="1">
      <c r="B423" s="144"/>
      <c r="D423" s="145" t="s">
        <v>75</v>
      </c>
      <c r="E423" s="155" t="s">
        <v>693</v>
      </c>
      <c r="F423" s="155" t="s">
        <v>694</v>
      </c>
      <c r="I423" s="147"/>
      <c r="J423" s="156">
        <f>BK423</f>
        <v>0</v>
      </c>
      <c r="L423" s="144"/>
      <c r="M423" s="149"/>
      <c r="N423" s="150"/>
      <c r="O423" s="150"/>
      <c r="P423" s="151">
        <f>P424</f>
        <v>0</v>
      </c>
      <c r="Q423" s="150"/>
      <c r="R423" s="151">
        <f>R424</f>
        <v>0</v>
      </c>
      <c r="S423" s="150"/>
      <c r="T423" s="152">
        <f>T424</f>
        <v>0</v>
      </c>
      <c r="AR423" s="145" t="s">
        <v>81</v>
      </c>
      <c r="AT423" s="153" t="s">
        <v>75</v>
      </c>
      <c r="AU423" s="153" t="s">
        <v>84</v>
      </c>
      <c r="AY423" s="145" t="s">
        <v>133</v>
      </c>
      <c r="BK423" s="154">
        <f>BK424</f>
        <v>0</v>
      </c>
    </row>
    <row r="424" spans="1:65" s="2" customFormat="1" ht="16.5" customHeight="1">
      <c r="A424" s="32"/>
      <c r="B424" s="157"/>
      <c r="C424" s="158">
        <v>149</v>
      </c>
      <c r="D424" s="158" t="s">
        <v>136</v>
      </c>
      <c r="E424" s="159" t="s">
        <v>695</v>
      </c>
      <c r="F424" s="160" t="s">
        <v>694</v>
      </c>
      <c r="G424" s="161" t="s">
        <v>329</v>
      </c>
      <c r="H424" s="162">
        <v>1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</v>
      </c>
      <c r="R424" s="168">
        <f>Q424*H424</f>
        <v>0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696</v>
      </c>
      <c r="AT424" s="170" t="s">
        <v>136</v>
      </c>
      <c r="AU424" s="170" t="s">
        <v>139</v>
      </c>
      <c r="AY424" s="17" t="s">
        <v>133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139</v>
      </c>
      <c r="BK424" s="171">
        <f>ROUND(I424*H424,2)</f>
        <v>0</v>
      </c>
      <c r="BL424" s="17" t="s">
        <v>696</v>
      </c>
      <c r="BM424" s="170" t="s">
        <v>697</v>
      </c>
    </row>
    <row r="425" spans="2:63" s="12" customFormat="1" ht="22.9" customHeight="1">
      <c r="B425" s="144"/>
      <c r="D425" s="145" t="s">
        <v>75</v>
      </c>
      <c r="E425" s="155" t="s">
        <v>698</v>
      </c>
      <c r="F425" s="155" t="s">
        <v>699</v>
      </c>
      <c r="I425" s="147"/>
      <c r="J425" s="156">
        <f>BK425</f>
        <v>0</v>
      </c>
      <c r="L425" s="144"/>
      <c r="M425" s="149"/>
      <c r="N425" s="150"/>
      <c r="O425" s="150"/>
      <c r="P425" s="151">
        <f>P426</f>
        <v>0</v>
      </c>
      <c r="Q425" s="150"/>
      <c r="R425" s="151">
        <f>R426</f>
        <v>0</v>
      </c>
      <c r="S425" s="150"/>
      <c r="T425" s="152">
        <f>T426</f>
        <v>0</v>
      </c>
      <c r="AR425" s="145" t="s">
        <v>81</v>
      </c>
      <c r="AT425" s="153" t="s">
        <v>75</v>
      </c>
      <c r="AU425" s="153" t="s">
        <v>84</v>
      </c>
      <c r="AY425" s="145" t="s">
        <v>133</v>
      </c>
      <c r="BK425" s="154">
        <f>BK426</f>
        <v>0</v>
      </c>
    </row>
    <row r="426" spans="1:65" s="2" customFormat="1" ht="16.5" customHeight="1">
      <c r="A426" s="32"/>
      <c r="B426" s="157"/>
      <c r="C426" s="158">
        <v>150</v>
      </c>
      <c r="D426" s="158" t="s">
        <v>136</v>
      </c>
      <c r="E426" s="159" t="s">
        <v>700</v>
      </c>
      <c r="F426" s="160" t="s">
        <v>699</v>
      </c>
      <c r="G426" s="161" t="s">
        <v>329</v>
      </c>
      <c r="H426" s="162">
        <v>1</v>
      </c>
      <c r="I426" s="163"/>
      <c r="J426" s="164">
        <f>ROUND(I426*H426,2)</f>
        <v>0</v>
      </c>
      <c r="K426" s="165"/>
      <c r="L426" s="33"/>
      <c r="M426" s="207" t="s">
        <v>1</v>
      </c>
      <c r="N426" s="208" t="s">
        <v>42</v>
      </c>
      <c r="O426" s="209"/>
      <c r="P426" s="210">
        <f>O426*H426</f>
        <v>0</v>
      </c>
      <c r="Q426" s="210">
        <v>0</v>
      </c>
      <c r="R426" s="210">
        <f>Q426*H426</f>
        <v>0</v>
      </c>
      <c r="S426" s="210">
        <v>0</v>
      </c>
      <c r="T426" s="211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696</v>
      </c>
      <c r="AT426" s="170" t="s">
        <v>136</v>
      </c>
      <c r="AU426" s="170" t="s">
        <v>139</v>
      </c>
      <c r="AY426" s="17" t="s">
        <v>133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139</v>
      </c>
      <c r="BK426" s="171">
        <f>ROUND(I426*H426,2)</f>
        <v>0</v>
      </c>
      <c r="BL426" s="17" t="s">
        <v>696</v>
      </c>
      <c r="BM426" s="170" t="s">
        <v>701</v>
      </c>
    </row>
    <row r="427" spans="1:31" s="2" customFormat="1" ht="6.95" customHeight="1">
      <c r="A427" s="32"/>
      <c r="B427" s="47"/>
      <c r="C427" s="48"/>
      <c r="D427" s="48"/>
      <c r="E427" s="48"/>
      <c r="F427" s="48"/>
      <c r="G427" s="48"/>
      <c r="H427" s="48"/>
      <c r="I427" s="116"/>
      <c r="J427" s="48"/>
      <c r="K427" s="48"/>
      <c r="L427" s="33"/>
      <c r="M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</row>
  </sheetData>
  <autoFilter ref="C139:K426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2020-06-02T05:31:28Z</dcterms:created>
  <dcterms:modified xsi:type="dcterms:W3CDTF">2023-03-16T10:53:52Z</dcterms:modified>
  <cp:category/>
  <cp:version/>
  <cp:contentType/>
  <cp:contentStatus/>
</cp:coreProperties>
</file>