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č.3'!$C$140:$K$415</definedName>
    <definedName name="_xlnm.Print_Area" localSheetId="1">'3 - Bytová jednotka č.3'!$C$4:$J$76,'3 - Bytová jednotka č.3'!$C$82:$J$122,'3 - Bytová jednotka č.3'!$C$128:$K$415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č.3'!$140:$140</definedName>
  </definedNames>
  <calcPr calcId="162913"/>
</workbook>
</file>

<file path=xl/sharedStrings.xml><?xml version="1.0" encoding="utf-8"?>
<sst xmlns="http://schemas.openxmlformats.org/spreadsheetml/2006/main" count="3276" uniqueCount="701">
  <si>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</si>
  <si>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</si>
  <si>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</si>
  <si>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</si>
  <si>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</si>
  <si>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</si>
  <si>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</si>
  <si>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</si>
  <si>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</si>
  <si>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</si>
  <si>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</si>
  <si>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</si>
  <si>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</si>
  <si>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</si>
  <si>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</si>
  <si>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</si>
  <si>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</si>
  <si>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</si>
  <si>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</si>
  <si>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</si>
  <si>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</si>
  <si>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</si>
  <si>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</si>
  <si>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</si>
  <si>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</si>
  <si>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</si>
  <si>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</si>
  <si>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</si>
  <si>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</si>
  <si>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</si>
  <si>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</si>
  <si>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</si>
  <si>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</si>
  <si>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</si>
  <si>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</si>
  <si>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</si>
  <si>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</si>
  <si>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</si>
  <si>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</si>
  <si>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</si>
  <si>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</si>
  <si>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</si>
  <si>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</si>
  <si>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</si>
  <si>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</si>
  <si>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</si>
  <si>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</si>
  <si>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</si>
  <si>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</si>
  <si>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</si>
  <si>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</si>
  <si>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</si>
  <si>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</si>
  <si>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</si>
  <si>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</si>
  <si>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</si>
  <si>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</si>
  <si>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</si>
  <si>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</si>
  <si>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</si>
  <si>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</si>
  <si>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</si>
  <si>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</si>
  <si>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</si>
  <si>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</si>
  <si>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</si>
  <si>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</si>
  <si>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</si>
  <si>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</si>
  <si>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</si>
  <si>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</si>
  <si>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</si>
  <si>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</si>
  <si>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</si>
  <si>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</si>
  <si>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</si>
  <si>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</si>
  <si>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</si>
  <si>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</si>
  <si>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</si>
  <si>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</si>
  <si>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</si>
  <si>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</si>
  <si>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</si>
  <si>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</si>
  <si>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{65eeed70-63e7-4198-9151-63bafdefbb87}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</si>
  <si>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</si>
  <si>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</si>
  <si>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</si>
  <si>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</si>
  <si>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</si>
  <si>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</si>
  <si>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</si>
  <si>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</si>
  <si>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</si>
  <si>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</si>
  <si>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</si>
  <si>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</si>
  <si>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</si>
  <si>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</si>
  <si>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</si>
  <si>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</si>
  <si>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</si>
  <si>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</si>
  <si>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</si>
  <si>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</si>
  <si>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</si>
  <si>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</si>
  <si>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</si>
  <si>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</si>
  <si>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</si>
  <si>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</si>
  <si>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</si>
  <si>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</si>
  <si>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</si>
  <si>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</si>
  <si>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</si>
  <si>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</si>
  <si>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</si>
  <si>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</si>
  <si>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</si>
  <si>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</si>
  <si>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</si>
  <si>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</si>
  <si>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</si>
  <si>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</si>
  <si>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</si>
  <si>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</si>
  <si>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</si>
  <si>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</si>
  <si>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</si>
  <si>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</si>
  <si>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</si>
  <si>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</si>
  <si>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</si>
  <si>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</si>
  <si>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</si>
  <si>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</si>
  <si>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</si>
  <si>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</si>
  <si>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1843511236</t>
  </si>
  <si>
    <t>-1356867495</t>
  </si>
  <si>
    <t>5</t>
  </si>
  <si>
    <t>612131121</t>
  </si>
  <si>
    <t>Penetrační disperzní nátěr vnitřních stěn nanášený ručně</t>
  </si>
  <si>
    <t>1054359630</t>
  </si>
  <si>
    <t>612142001</t>
  </si>
  <si>
    <t>Potažení vnitřních stěn sklovláknitým pletivem vtlačeným do tenkovrstvé hmoty</t>
  </si>
  <si>
    <t>619865340</t>
  </si>
  <si>
    <t>612311131</t>
  </si>
  <si>
    <t>Potažení vnitřních stěn vápenným štukem tloušťky do 3 mm</t>
  </si>
  <si>
    <t>916473279</t>
  </si>
  <si>
    <t>VV</t>
  </si>
  <si>
    <t>(1,255+1,265)*0,6</t>
  </si>
  <si>
    <t>8</t>
  </si>
  <si>
    <t>612321111</t>
  </si>
  <si>
    <t>Vápenocementová omítka hrubá jednovrstvá zatřená vnitřních stěn nanášená ručně</t>
  </si>
  <si>
    <t>-304757653</t>
  </si>
  <si>
    <t>(0,08+1,255+0,065+1,265+0,08)*2,6</t>
  </si>
  <si>
    <t>9</t>
  </si>
  <si>
    <t>619991011</t>
  </si>
  <si>
    <t>-1380906431</t>
  </si>
  <si>
    <t>konstrukce v blízkosti bytového jádra:</t>
  </si>
  <si>
    <t>50</t>
  </si>
  <si>
    <t>631319013</t>
  </si>
  <si>
    <t>Příplatek k mazanině tl do 240 mm za přehlazení povrchu</t>
  </si>
  <si>
    <t>m3</t>
  </si>
  <si>
    <t>-2016018441</t>
  </si>
  <si>
    <t>631319197</t>
  </si>
  <si>
    <t>Příplatek k mazanině tl do 240 mm za plochu do 5 m2</t>
  </si>
  <si>
    <t>1538511106</t>
  </si>
  <si>
    <t>631342132</t>
  </si>
  <si>
    <t>Mazanina tl do 240 mm z betonu lehkého tepelně-izolačního polystyrenového 500 kg/m3</t>
  </si>
  <si>
    <t>-1229999951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</si>
  <si>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</si>
  <si>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</si>
  <si>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</si>
  <si>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</si>
  <si>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-995498971</t>
  </si>
  <si>
    <t>642944121</t>
  </si>
  <si>
    <t>Osazování ocelových zárubní dodatečné pl do 2,5 m2</t>
  </si>
  <si>
    <t>kus</t>
  </si>
  <si>
    <t>2073214323</t>
  </si>
  <si>
    <t>16</t>
  </si>
  <si>
    <t>M</t>
  </si>
  <si>
    <t>55331521</t>
  </si>
  <si>
    <t>-803526825</t>
  </si>
  <si>
    <t>Ostatní konstrukce a práce, bourání</t>
  </si>
  <si>
    <t>784111001</t>
  </si>
  <si>
    <t>Oprášení (ometení ) podkladu v místnostech výšky do 3,80 m</t>
  </si>
  <si>
    <t>296617946</t>
  </si>
  <si>
    <t>konstrukce po vybouraném jádru:</t>
  </si>
  <si>
    <t>(1,21+0,62+0,95+1,2)*2,6</t>
  </si>
  <si>
    <t>strop:</t>
  </si>
  <si>
    <t>1,2*0,95</t>
  </si>
  <si>
    <t>1,81*1,21</t>
  </si>
  <si>
    <t>Součet</t>
  </si>
  <si>
    <t>784111011</t>
  </si>
  <si>
    <t>Obroušení podkladu omítnutého v místnostech výšky do 3,80 m</t>
  </si>
  <si>
    <t>-1202159104</t>
  </si>
  <si>
    <t>lehké obroušení stávajícího panelu - příprava pro novou omítku:</t>
  </si>
  <si>
    <t>24,05</t>
  </si>
  <si>
    <t>952901111</t>
  </si>
  <si>
    <t>Vyčištění budov bytové a občanské výstavby při výšce podlaží do 4 m</t>
  </si>
  <si>
    <t>-375680957</t>
  </si>
  <si>
    <t>3,5*3,5</t>
  </si>
  <si>
    <t>přístupová trasa do bytu-choba:</t>
  </si>
  <si>
    <t>962084121</t>
  </si>
  <si>
    <t>Bourání příček umakartových tl do 50 mm</t>
  </si>
  <si>
    <t>1780911577</t>
  </si>
  <si>
    <t>(1,85+1,21+0,62+0,95+1,2+2,22+1,2)*2,6</t>
  </si>
  <si>
    <t>965046111</t>
  </si>
  <si>
    <t>Broušení stávajících betonových podlah úběr do 3 mm</t>
  </si>
  <si>
    <t>-616923211</t>
  </si>
  <si>
    <t>(1,95+0,08)*(1,255+0,08+0,065)</t>
  </si>
  <si>
    <t>(0,955)*(0,08+1,265+0,065)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</si>
  <si>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</si>
  <si>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</si>
  <si>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</si>
  <si>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</si>
  <si>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</si>
  <si>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-131038374</t>
  </si>
  <si>
    <t>997013219</t>
  </si>
  <si>
    <t>Příplatek k vnitrostaveništní dopravě suti a vybouraných hmot za zvětšenou dopravu suti ZKD 10 m</t>
  </si>
  <si>
    <t>1087455238</t>
  </si>
  <si>
    <t>2,613*50 'Přepočtené koeficientem množství</t>
  </si>
  <si>
    <t>997013501</t>
  </si>
  <si>
    <t>Odvoz suti a vybouraných hmot na skládku nebo meziskládku do 1 km se složením</t>
  </si>
  <si>
    <t>-1735973974</t>
  </si>
  <si>
    <t>997013509</t>
  </si>
  <si>
    <t>Příplatek k odvozu suti a vybouraných hmot na skládku ZKD 1 km přes 1 km</t>
  </si>
  <si>
    <t>-321787616</t>
  </si>
  <si>
    <t>2,613*9 'Přepočtené koeficientem množství</t>
  </si>
  <si>
    <t>997013831</t>
  </si>
  <si>
    <t>Poplatek za uložení na skládce (skládkovné) stavebního odpadu směsného kód odpadu 170 904</t>
  </si>
  <si>
    <t>1897301414</t>
  </si>
  <si>
    <t>998</t>
  </si>
  <si>
    <t>Přesun hmot</t>
  </si>
  <si>
    <t>998011003</t>
  </si>
  <si>
    <t>Přesun hmot pro budovy zděné v do 24 m</t>
  </si>
  <si>
    <t>1036743645</t>
  </si>
  <si>
    <t>998011014</t>
  </si>
  <si>
    <t>Příplatek k přesunu hmot pro budovy zděné za zvětšený přesun do 500 m</t>
  </si>
  <si>
    <t>1299410210</t>
  </si>
  <si>
    <t>998017003</t>
  </si>
  <si>
    <t>Přesun hmot s omezením mechanizace pro budovy v do 24 m</t>
  </si>
  <si>
    <t>-1102215427</t>
  </si>
  <si>
    <t>PSV</t>
  </si>
  <si>
    <t>Práce a dodávky PSV</t>
  </si>
  <si>
    <t>711</t>
  </si>
  <si>
    <t>Izolace proti vodě, vlhkosti a plynům</t>
  </si>
  <si>
    <t>711191201</t>
  </si>
  <si>
    <t>267943720</t>
  </si>
  <si>
    <t>0,955*1,265</t>
  </si>
  <si>
    <t>1,95*1,255</t>
  </si>
  <si>
    <t>711192201</t>
  </si>
  <si>
    <t>-1257436787</t>
  </si>
  <si>
    <t>(0,955+1,265*2)*0,2</t>
  </si>
  <si>
    <t>(0,7+1,255+0,7)*2</t>
  </si>
  <si>
    <t>(1,25+1,255+1,25)*0,2</t>
  </si>
  <si>
    <t>32</t>
  </si>
  <si>
    <t>24617150</t>
  </si>
  <si>
    <t>hmota nátěrová hydroizolační elastická na beton nebo omítku</t>
  </si>
  <si>
    <t>kg</t>
  </si>
  <si>
    <t>1414619682</t>
  </si>
  <si>
    <t>spotřeba 3kg/m2, tl. 2mm</t>
  </si>
  <si>
    <t>(3,655+6,758)*3</t>
  </si>
  <si>
    <t>711199095</t>
  </si>
  <si>
    <t>Příplatek k izolacím proti zemní vlhkosti za plochu do 10 m2 natěradly za studena nebo za horka</t>
  </si>
  <si>
    <t>675523011</t>
  </si>
  <si>
    <t>3,655+6,758</t>
  </si>
  <si>
    <t>711199101</t>
  </si>
  <si>
    <t>Provedení těsnícího pásu do spoje dilatační nebo styčné spáry podlaha - stěna</t>
  </si>
  <si>
    <t>m</t>
  </si>
  <si>
    <t>-1107750589</t>
  </si>
  <si>
    <t>(1,265*2)+0,955</t>
  </si>
  <si>
    <t>(1,255+1,95)*2</t>
  </si>
  <si>
    <t>2,6*2</t>
  </si>
  <si>
    <t>0,2*2</t>
  </si>
  <si>
    <t>0,2*4</t>
  </si>
  <si>
    <t>711199102</t>
  </si>
  <si>
    <t>Provedení těsnícího koutu pro vnější nebo vnitřní roh spáry podlaha - stěna</t>
  </si>
  <si>
    <t>-1323736577</t>
  </si>
  <si>
    <t>28355020</t>
  </si>
  <si>
    <t>páska pružná těsnící š 80mm</t>
  </si>
  <si>
    <t>1490355940</t>
  </si>
  <si>
    <t>16,295*1,1</t>
  </si>
  <si>
    <t>998711103</t>
  </si>
  <si>
    <t>Přesun hmot tonážní pro izolace proti vodě, vlhkosti a plynům v objektech výšky do 60 m</t>
  </si>
  <si>
    <t>1993767539</t>
  </si>
  <si>
    <t>721</t>
  </si>
  <si>
    <t>Zdravotechnika - vnitřní kanalizace</t>
  </si>
  <si>
    <t>721171808</t>
  </si>
  <si>
    <t>Demontáž potrubí z PVC do D 114</t>
  </si>
  <si>
    <t>299496194</t>
  </si>
  <si>
    <t>721173706</t>
  </si>
  <si>
    <t>Potrubí kanalizační z PE odpadní DN 100</t>
  </si>
  <si>
    <t>1048544</t>
  </si>
  <si>
    <t>721173722</t>
  </si>
  <si>
    <t>Potrubí kanalizační z PE připojovací DN 40</t>
  </si>
  <si>
    <t>-1739340046</t>
  </si>
  <si>
    <t>721173724</t>
  </si>
  <si>
    <t>Potrubí kanalizační z PE připojovací DN 70</t>
  </si>
  <si>
    <t>76951236</t>
  </si>
  <si>
    <t>721220801</t>
  </si>
  <si>
    <t>Demontáž uzávěrek zápachových DN 70</t>
  </si>
  <si>
    <t>1930955211</t>
  </si>
  <si>
    <t>vana,umyvadlo,pračka:</t>
  </si>
  <si>
    <t>721290111</t>
  </si>
  <si>
    <t>Zkouška těsnosti potrubí kanalizace vodou do DN 125</t>
  </si>
  <si>
    <t>-1306877789</t>
  </si>
  <si>
    <t>998721103</t>
  </si>
  <si>
    <t>Přesun hmot tonážní pro vnitřní kanalizace v objektech v do 24 m</t>
  </si>
  <si>
    <t>-1787024906</t>
  </si>
  <si>
    <t>722</t>
  </si>
  <si>
    <t>Zdravotechnika - vnitřní vodovod</t>
  </si>
  <si>
    <t>722170801</t>
  </si>
  <si>
    <t>Demontáž rozvodů vody z plastů do D 25</t>
  </si>
  <si>
    <t>685283025</t>
  </si>
  <si>
    <t>722176113</t>
  </si>
  <si>
    <t>Montáž potrubí plastové spojované svary polyfuzně do D 25 mm</t>
  </si>
  <si>
    <t>1555298635</t>
  </si>
  <si>
    <t>28615150</t>
  </si>
  <si>
    <t>trubka vodovodní tlaková PPR řada PN 20 D 16mm dl 4m</t>
  </si>
  <si>
    <t>952075538</t>
  </si>
  <si>
    <t>28615152</t>
  </si>
  <si>
    <t>trubka vodovodní tlaková PPR řada PN 20 D 20mm dl 4m</t>
  </si>
  <si>
    <t>784659213</t>
  </si>
  <si>
    <t>28615153</t>
  </si>
  <si>
    <t>trubka vodovodní tlaková PPR řada PN 20 D 25mm dl 4m</t>
  </si>
  <si>
    <t>-1901297721</t>
  </si>
  <si>
    <t>722179191</t>
  </si>
  <si>
    <t>Příplatek k rozvodu vody z plastů za malý rozsah prací na zakázce do 20 m</t>
  </si>
  <si>
    <t>soubor</t>
  </si>
  <si>
    <t>-521338397</t>
  </si>
  <si>
    <t>722179192</t>
  </si>
  <si>
    <t>Příplatek k rozvodu vody z plastů za potrubí do D 32 mm do 15 svarů</t>
  </si>
  <si>
    <t>-1658502745</t>
  </si>
  <si>
    <t>722290215</t>
  </si>
  <si>
    <t>Zkouška těsnosti vodovodního potrubí hrdlového nebo přírubového do DN 100</t>
  </si>
  <si>
    <t>1303407561</t>
  </si>
  <si>
    <t>722290234</t>
  </si>
  <si>
    <t>Proplach a dezinfekce vodovodního potrubí do DN 80</t>
  </si>
  <si>
    <t>-1545394695</t>
  </si>
  <si>
    <t>998722103</t>
  </si>
  <si>
    <t>Přesun hmot tonážní pro vnitřní vodovod v objektech v do 24 m</t>
  </si>
  <si>
    <t>879896141</t>
  </si>
  <si>
    <t>723</t>
  </si>
  <si>
    <t>Zdravotechnika - vnitřní plynovod</t>
  </si>
  <si>
    <t>723120804</t>
  </si>
  <si>
    <t>Demontáž potrubí ocelové závitové svařované do DN 25</t>
  </si>
  <si>
    <t>-822126633</t>
  </si>
  <si>
    <t>723150402</t>
  </si>
  <si>
    <t>Potrubí plyn ocelové z ušlechtilé oceli spojované lisováním DN 15</t>
  </si>
  <si>
    <t>1360783422</t>
  </si>
  <si>
    <t>chránička:</t>
  </si>
  <si>
    <t>723181002</t>
  </si>
  <si>
    <t>Potrubí měděné měkké spojované lisováním DN 15 ZTI</t>
  </si>
  <si>
    <t>935699089</t>
  </si>
  <si>
    <t>723190105</t>
  </si>
  <si>
    <t>896285233</t>
  </si>
  <si>
    <t>723190901</t>
  </si>
  <si>
    <t>Uzavření,otevření plynovodního potrubí při opravě</t>
  </si>
  <si>
    <t>2060605267</t>
  </si>
  <si>
    <t>723190907</t>
  </si>
  <si>
    <t>Odvzdušnění nebo napuštění plynovodního potrubí</t>
  </si>
  <si>
    <t>2023681777</t>
  </si>
  <si>
    <t>723190909</t>
  </si>
  <si>
    <t>Zkouška těsnosti potrubí plynovodního</t>
  </si>
  <si>
    <t>-3012711</t>
  </si>
  <si>
    <t>998723103</t>
  </si>
  <si>
    <t>Přesun hmot tonážní pro vnitřní plynovod v objektech v do 24 m</t>
  </si>
  <si>
    <t>-93268627</t>
  </si>
  <si>
    <t>725</t>
  </si>
  <si>
    <t>Zdravotechnika - zařizovací předměty</t>
  </si>
  <si>
    <t>725110811</t>
  </si>
  <si>
    <t>Demontáž klozetů splachovací s nádrží</t>
  </si>
  <si>
    <t>-339009571</t>
  </si>
  <si>
    <t>725112001</t>
  </si>
  <si>
    <t>694259364</t>
  </si>
  <si>
    <t>725210821</t>
  </si>
  <si>
    <t>Demontáž umyvadel bez výtokových armatur</t>
  </si>
  <si>
    <t>1895323847</t>
  </si>
  <si>
    <t>725211602</t>
  </si>
  <si>
    <t>Umyvadlo keramické připevněné na stěnu šrouby bílé bez krytu na sifon 550 mm</t>
  </si>
  <si>
    <t>-2145603181</t>
  </si>
  <si>
    <t>725220841</t>
  </si>
  <si>
    <t>Demontáž van ocelová</t>
  </si>
  <si>
    <t>-1408168599</t>
  </si>
  <si>
    <t>725245151</t>
  </si>
  <si>
    <t>Zástěna sprchová zásuvná dvoudílná s jedním otvíravým dílem do výšky 2000 mm a šířky 1200 mm</t>
  </si>
  <si>
    <t>-242907765</t>
  </si>
  <si>
    <t>725810811</t>
  </si>
  <si>
    <t>Demontáž ventilů výtokových nástěnných</t>
  </si>
  <si>
    <t>318590163</t>
  </si>
  <si>
    <t>725811115</t>
  </si>
  <si>
    <t>Ventil nástěnný pevný výtok G1/2x80 mm</t>
  </si>
  <si>
    <t>1078935709</t>
  </si>
  <si>
    <t>725820801</t>
  </si>
  <si>
    <t>Demontáž baterie nástěnné do G 3 / 4</t>
  </si>
  <si>
    <t>2056156796</t>
  </si>
  <si>
    <t>725822611</t>
  </si>
  <si>
    <t>-2021511690</t>
  </si>
  <si>
    <t>725869101</t>
  </si>
  <si>
    <t>Montáž zápachových uzávěrek do DN 40</t>
  </si>
  <si>
    <t>-1772553193</t>
  </si>
  <si>
    <t>55161837</t>
  </si>
  <si>
    <t>uzávěrka zápachová pro pračku a myčku nástěnná PP-bílá DN 40</t>
  </si>
  <si>
    <t>1145176897</t>
  </si>
  <si>
    <t>55145594</t>
  </si>
  <si>
    <t>673360668</t>
  </si>
  <si>
    <t>55233200</t>
  </si>
  <si>
    <t>žlab sprchového koutu se zápachovou uzávěrkou š koutu 700mm</t>
  </si>
  <si>
    <t>-31527277</t>
  </si>
  <si>
    <t>55233206</t>
  </si>
  <si>
    <t>rošt žlabu sprchového koutu š koutu 700mm</t>
  </si>
  <si>
    <t>234565378</t>
  </si>
  <si>
    <t>ZUU</t>
  </si>
  <si>
    <t>1609283904</t>
  </si>
  <si>
    <t>55161610</t>
  </si>
  <si>
    <t>uzávěrka zápachová pro vany sprchových koutů samočisticí s kulovým kloubem na odtoku DN 40/50</t>
  </si>
  <si>
    <t>890178376</t>
  </si>
  <si>
    <t>335025040</t>
  </si>
  <si>
    <t>998725103</t>
  </si>
  <si>
    <t>Přesun hmot tonážní pro zařizovací předměty v objektech v do 24 m</t>
  </si>
  <si>
    <t>-1675977994</t>
  </si>
  <si>
    <t>OIM</t>
  </si>
  <si>
    <t>kpl</t>
  </si>
  <si>
    <t>-2068917173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</si>
  <si>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</si>
  <si>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</si>
  <si>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</si>
  <si>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</si>
  <si>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2135723507</t>
  </si>
  <si>
    <t>998726113</t>
  </si>
  <si>
    <t>Přesun hmot tonážní pro instalační prefabrikáty v objektech v do 24 m</t>
  </si>
  <si>
    <t>1933845546</t>
  </si>
  <si>
    <t>741</t>
  </si>
  <si>
    <t>Elektroinstalace - silnoproud</t>
  </si>
  <si>
    <t>741112001</t>
  </si>
  <si>
    <t>Montáž krabice zapuštěná plastová kruhová</t>
  </si>
  <si>
    <t>-219814824</t>
  </si>
  <si>
    <t>34571515</t>
  </si>
  <si>
    <t>krabice přístrojová instalační 400 V, 142x71x45mm do dutých stěn</t>
  </si>
  <si>
    <t>-1468503777</t>
  </si>
  <si>
    <t>741120001</t>
  </si>
  <si>
    <t>Montáž vodič Cu izolovaný plný a laněný žíla 0,35-6 mm2 pod omítku (CY)</t>
  </si>
  <si>
    <t>-718744165</t>
  </si>
  <si>
    <t>34111036</t>
  </si>
  <si>
    <t>kabel silový s Cu jádrem 1 kV 3x2,5mm2</t>
  </si>
  <si>
    <t>529102840</t>
  </si>
  <si>
    <t>34111018</t>
  </si>
  <si>
    <t>kabel silový s Cu jádrem 6mm2</t>
  </si>
  <si>
    <t>368220073</t>
  </si>
  <si>
    <t>741210001</t>
  </si>
  <si>
    <t>Montáž rozvodnice oceloplechová nebo plastová běžná do 20 kg</t>
  </si>
  <si>
    <t>335754100</t>
  </si>
  <si>
    <t>35713850</t>
  </si>
  <si>
    <t>rozvodnice elektroměrové s jedním 1 fázovým místem bez požární úpravy 18 pozic</t>
  </si>
  <si>
    <t>811081223</t>
  </si>
  <si>
    <t>741310001</t>
  </si>
  <si>
    <t>-1129703781</t>
  </si>
  <si>
    <t>34535799</t>
  </si>
  <si>
    <t>2027918299</t>
  </si>
  <si>
    <t>741313001</t>
  </si>
  <si>
    <t>Montáž zásuvka (polo)zapuštěná bezšroubové připojení 2P+PE se zapojením vodičů</t>
  </si>
  <si>
    <t>1527477496</t>
  </si>
  <si>
    <t>35811077</t>
  </si>
  <si>
    <t>-194617583</t>
  </si>
  <si>
    <t>741370002</t>
  </si>
  <si>
    <t>Montáž svítidlo žárovkové bytové stropní přisazené 1 zdroj se sklem</t>
  </si>
  <si>
    <t>428675477</t>
  </si>
  <si>
    <t>34821275</t>
  </si>
  <si>
    <t>svítidlo bytové žárovkové IP 42, max. 60 W E27</t>
  </si>
  <si>
    <t>1274515983</t>
  </si>
  <si>
    <t>34111030</t>
  </si>
  <si>
    <t>kabel silový s Cu jádrem 1 kV 3x1,5mm2</t>
  </si>
  <si>
    <t>-1652899168</t>
  </si>
  <si>
    <t>741810001</t>
  </si>
  <si>
    <t>Celková prohlídka elektrického rozvodu a zařízení do 100 000,- Kč</t>
  </si>
  <si>
    <t>322845556</t>
  </si>
  <si>
    <t>998741103</t>
  </si>
  <si>
    <t>Přesun hmot tonážní pro silnoproud v objektech v do 24 m</t>
  </si>
  <si>
    <t>1017134058</t>
  </si>
  <si>
    <t>751</t>
  </si>
  <si>
    <t>Vzduchotechnika</t>
  </si>
  <si>
    <t>751111012</t>
  </si>
  <si>
    <t>Mtž vent ax ntl nástěnného základního D do 200 mm</t>
  </si>
  <si>
    <t>1213364096</t>
  </si>
  <si>
    <t>V</t>
  </si>
  <si>
    <t>325618441</t>
  </si>
  <si>
    <t>751111811</t>
  </si>
  <si>
    <t>Demontáž ventilátoru axiálního nízkotlakého kruhové potrubí D do 200 mm</t>
  </si>
  <si>
    <t>1713308860</t>
  </si>
  <si>
    <t>998751102</t>
  </si>
  <si>
    <t>Přesun hmot tonážní pro vzduchotechniku v objektech v do 24 m</t>
  </si>
  <si>
    <t>1333718003</t>
  </si>
  <si>
    <t>763</t>
  </si>
  <si>
    <t>Konstrukce suché výstavby</t>
  </si>
  <si>
    <t>763111331</t>
  </si>
  <si>
    <t>1856605394</t>
  </si>
  <si>
    <t>(0,955+1,95)*2,6</t>
  </si>
  <si>
    <t>(1,95+0,08+1,255+0,08+0,955)*2,6</t>
  </si>
  <si>
    <t>763111718</t>
  </si>
  <si>
    <t>SDK příčka úprava styku příčky a stropu/stávající stěny páskou nebo silikonováním</t>
  </si>
  <si>
    <t>426189115</t>
  </si>
  <si>
    <t>(0,955+1,265)*2</t>
  </si>
  <si>
    <t>(1,95+1,255)*2</t>
  </si>
  <si>
    <t>2,6*6</t>
  </si>
  <si>
    <t>763111724</t>
  </si>
  <si>
    <t>SDK příčka páska k vyztužení různých úhlů</t>
  </si>
  <si>
    <t>131917115</t>
  </si>
  <si>
    <t>2,6*10</t>
  </si>
  <si>
    <t>763111751</t>
  </si>
  <si>
    <t>Příplatek k SDK příčce za plochu do 6 m2 jednotlivě</t>
  </si>
  <si>
    <t>-205345915</t>
  </si>
  <si>
    <t>763111762</t>
  </si>
  <si>
    <t>Příplatek k SDK příčce s jednoduchou nosnou konstrukcí za zahuštění profilů na vzdálenost 41 mm</t>
  </si>
  <si>
    <t>-873000221</t>
  </si>
  <si>
    <t>763111771</t>
  </si>
  <si>
    <t>Příplatek k SDK příčce za rovinnost kvality Q3</t>
  </si>
  <si>
    <t>476274814</t>
  </si>
  <si>
    <t>18,785*2</t>
  </si>
  <si>
    <t>998763303</t>
  </si>
  <si>
    <t>Přesun hmot tonážní pro sádrokartonové konstrukce v objektech v do 24 m</t>
  </si>
  <si>
    <t>224478891</t>
  </si>
  <si>
    <t>766</t>
  </si>
  <si>
    <t>Konstrukce truhlářské</t>
  </si>
  <si>
    <t>766421812</t>
  </si>
  <si>
    <t>Demontáž truhlářského obložení podhledů z panelů plochy přes 1,5 m2</t>
  </si>
  <si>
    <t>1874926190</t>
  </si>
  <si>
    <t>demontáž obložení stropu umakartem:</t>
  </si>
  <si>
    <t>1,21*1,81</t>
  </si>
  <si>
    <t>766660001</t>
  </si>
  <si>
    <t>Montáž dveřních křídel otvíravých 1křídlových š do 0,8 m do ocelové zárubně</t>
  </si>
  <si>
    <t>225968600</t>
  </si>
  <si>
    <t>54914610</t>
  </si>
  <si>
    <t>2127708921</t>
  </si>
  <si>
    <t>61162851</t>
  </si>
  <si>
    <t>1886717035</t>
  </si>
  <si>
    <t>766660722</t>
  </si>
  <si>
    <t>Montáž dveřního kování - zámku</t>
  </si>
  <si>
    <t>206964764</t>
  </si>
  <si>
    <t>54925015</t>
  </si>
  <si>
    <t>-132954389</t>
  </si>
  <si>
    <t>-2055843510</t>
  </si>
  <si>
    <t>1337229865</t>
  </si>
  <si>
    <t>998766103</t>
  </si>
  <si>
    <t>Přesun hmot tonážní pro konstrukce truhlářské v objektech v do 24 m</t>
  </si>
  <si>
    <t>-1666714376</t>
  </si>
  <si>
    <t>DV</t>
  </si>
  <si>
    <t>-15094471</t>
  </si>
  <si>
    <t>UP</t>
  </si>
  <si>
    <t>Dodatečná úprava dveřních prahů vzhledem k výškovým rozdílům podlah</t>
  </si>
  <si>
    <t>-568800279</t>
  </si>
  <si>
    <t>771</t>
  </si>
  <si>
    <t>Podlahy z dlaždic</t>
  </si>
  <si>
    <t>771571113</t>
  </si>
  <si>
    <t>1229757012</t>
  </si>
  <si>
    <t>1,255*1,95</t>
  </si>
  <si>
    <t>771591111</t>
  </si>
  <si>
    <t>Podlahy penetrace podkladu</t>
  </si>
  <si>
    <t>298290994</t>
  </si>
  <si>
    <t>59761408</t>
  </si>
  <si>
    <t>759163011</t>
  </si>
  <si>
    <t>3,32272727272727*1,1 'Přepočtené koeficientem množství</t>
  </si>
  <si>
    <t>998771103</t>
  </si>
  <si>
    <t>Přesun hmot tonážní pro podlahy z dlaždic v objektech v do 24 m</t>
  </si>
  <si>
    <t>2004592963</t>
  </si>
  <si>
    <t>776</t>
  </si>
  <si>
    <t>Podlahy povlakové</t>
  </si>
  <si>
    <t>776201812</t>
  </si>
  <si>
    <t>Demontáž lepených povlakových podlah s podložkou ručně</t>
  </si>
  <si>
    <t>477055740</t>
  </si>
  <si>
    <t>demontáž nášlapné vrstvy z pvc:</t>
  </si>
  <si>
    <t>776421111</t>
  </si>
  <si>
    <t>Montáž obvodových lišt lepením</t>
  </si>
  <si>
    <t>-72817590</t>
  </si>
  <si>
    <t>28411003</t>
  </si>
  <si>
    <t>-960995675</t>
  </si>
  <si>
    <t>5,71428571428571*1,02 'Přepočtené koeficientem množství</t>
  </si>
  <si>
    <t>998776103</t>
  </si>
  <si>
    <t>Přesun hmot tonážní pro podlahy povlakové v objektech v do 24 m</t>
  </si>
  <si>
    <t>-490276927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</si>
  <si>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</si>
  <si>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</si>
  <si>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</si>
  <si>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</si>
  <si>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-2039971245</t>
  </si>
  <si>
    <t>L</t>
  </si>
  <si>
    <t>Listela - dekorovaný obklad</t>
  </si>
  <si>
    <t>157488510</t>
  </si>
  <si>
    <t>10,85/0,4*1,1</t>
  </si>
  <si>
    <t>781471113</t>
  </si>
  <si>
    <t>721251940</t>
  </si>
  <si>
    <t>(1,95+1,255)*2*2</t>
  </si>
  <si>
    <t>(0,955+1,265)*2*2</t>
  </si>
  <si>
    <t>59761155</t>
  </si>
  <si>
    <t>-1776172688</t>
  </si>
  <si>
    <t>21,7*1,1</t>
  </si>
  <si>
    <t>781495111</t>
  </si>
  <si>
    <t>Penetrace podkladu vnitřních obkladů</t>
  </si>
  <si>
    <t>268188836</t>
  </si>
  <si>
    <t>998781103</t>
  </si>
  <si>
    <t>Přesun hmot tonážní pro obklady keramické v objektech v do 24 m</t>
  </si>
  <si>
    <t>-1128445757</t>
  </si>
  <si>
    <t>783</t>
  </si>
  <si>
    <t>Dokončovací práce - nátěry</t>
  </si>
  <si>
    <t>783301313</t>
  </si>
  <si>
    <t>Odmaštění zámečnických konstrukcí ředidlovým odmašťovačem</t>
  </si>
  <si>
    <t>1391628416</t>
  </si>
  <si>
    <t>783314101</t>
  </si>
  <si>
    <t>Základní jednonásobný syntetický nátěr zámečnických konstrukcí</t>
  </si>
  <si>
    <t>968695814</t>
  </si>
  <si>
    <t>zárubně:</t>
  </si>
  <si>
    <t>(2*2+0,9)*2*0,5</t>
  </si>
  <si>
    <t>783317101</t>
  </si>
  <si>
    <t>-1979140160</t>
  </si>
  <si>
    <t>784</t>
  </si>
  <si>
    <t>Dokončovací práce - malby a tapety</t>
  </si>
  <si>
    <t>1044672553</t>
  </si>
  <si>
    <t>stěny:</t>
  </si>
  <si>
    <t>(1,95+1,255)*2*0,6</t>
  </si>
  <si>
    <t>(0,955+1,265)*2*0,6</t>
  </si>
  <si>
    <t>chodba:</t>
  </si>
  <si>
    <t>(2,4+2)*2,6</t>
  </si>
  <si>
    <t>(2,4+2+2,6+2,6)*1</t>
  </si>
  <si>
    <t>784181111</t>
  </si>
  <si>
    <t>Základní silikátová jednonásobná penetrace podkladu v místnostech výšky do 3,80m</t>
  </si>
  <si>
    <t>-1588393035</t>
  </si>
  <si>
    <t>784321001</t>
  </si>
  <si>
    <t>Jednonásobné silikátové bílé malby v místnosti výšky do 3,80 m</t>
  </si>
  <si>
    <t>584384790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</si>
  <si>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</si>
  <si>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</si>
  <si>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</si>
  <si>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</si>
  <si>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</si>
  <si>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</si>
  <si>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-550259836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</si>
  <si>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</si>
  <si>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</si>
  <si>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</si>
  <si>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</si>
  <si>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</si>
  <si>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</si>
  <si>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HZS2212</t>
  </si>
  <si>
    <t>Hodinová zúčtovací sazba instalatér odborný</t>
  </si>
  <si>
    <t>115918989</t>
  </si>
  <si>
    <t>Ostatní drobné nepecifikované práce související s rozvody vody a kanalizace bytového jádra:</t>
  </si>
  <si>
    <t>HZS3111</t>
  </si>
  <si>
    <t>Hodinová zúčtovací sazba montér potrubí</t>
  </si>
  <si>
    <t>773899353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</si>
  <si>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</si>
  <si>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</si>
  <si>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</si>
  <si>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</si>
  <si>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</si>
  <si>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</si>
  <si>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</si>
  <si>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-1426481146</t>
  </si>
  <si>
    <t>VRN7</t>
  </si>
  <si>
    <t>Provozní vlivy</t>
  </si>
  <si>
    <t>070001000</t>
  </si>
  <si>
    <t>264938548</t>
  </si>
  <si>
    <t>B. Četyny 2/930</t>
  </si>
  <si>
    <t>3 - Bytová jednotka č. 46</t>
  </si>
  <si>
    <t>342264051RT3</t>
  </si>
  <si>
    <t>Podhled sádrokartónový na závěsnou ocel. konstr., desky standard impreg., tl. 12,5 mm, bez izolace</t>
  </si>
  <si>
    <t>713111221RK2</t>
  </si>
  <si>
    <t>Montáž parozábrany, zavěšeného podhledu s přelepením spojů, vč. dodávky parozábrany</t>
  </si>
  <si>
    <t>Obalení konstrukcí a prvků fólií přilepenou lepící páskou ( 2 ks dveří do LO a KU s PO)</t>
  </si>
  <si>
    <t>zárubeň ocelová pro sádrokarton 100 600 L/P</t>
  </si>
  <si>
    <t>Provedení izolace hydroizolační stěrkou vodorovné na betonu, 2 vrstvy</t>
  </si>
  <si>
    <t>Provedení izolace hydroizolační stěrkou svislé na betonu, 2 vrstvy</t>
  </si>
  <si>
    <t>Přípojka plynovodní nerezová hadice G1/2 F x G1/2 F délky 100 cm spojovaná na závit vč. kulového ventilu</t>
  </si>
  <si>
    <t>Klozet keramický standardní samostatně stojící s duálním splachováním odpad vodorovný</t>
  </si>
  <si>
    <t>uzávěrka zápachová pro pračku a myčku nástěnná PP-chrom DN 40</t>
  </si>
  <si>
    <t>Zápachová uzávěra - láhvový sifon pro umyvadla, provedení chrom s mechanickým uzavíráním zátky tzv. "click-clack"</t>
  </si>
  <si>
    <t>Ostatní instalační materiál nutný pro dopojení zařizovacích předmětů (pancéřové hadičky, těsnění atd...) a provedení zděného sprchovacího koutu (nerezová spádová lišta pro sprchový kout, lišta AL elox hliník okolo soklu vyzděné sprchovacého koutu, atd...)</t>
  </si>
  <si>
    <t>Baterie umyvadlová stojánková páková bez výpusti s delším ramenem</t>
  </si>
  <si>
    <t>baterie sprchová páková 150 mm chrom vč. příslušenství a pohyblivého držáku-tyče</t>
  </si>
  <si>
    <t xml:space="preserve">Montáž vypínač nástěnný 1-jednopólový prostředí normální </t>
  </si>
  <si>
    <t>ovladač zapínací tlačítkový 10A 3553-80289 velkoplošný (např. "Tango")</t>
  </si>
  <si>
    <t>zásuvka nepropustná nástěnná 16A 220 V 3pólová (např. "Tango")</t>
  </si>
  <si>
    <t>Axiální ventilátor max. 20x20cm, pr. 125 mm s automatickou žaluziíí a časovým doběhem</t>
  </si>
  <si>
    <t>SDK příčka tl 80 mm profil CW+UW 50 desky 1xH2 15 TI 40 mm, (dělící příčka mezi WC a koupelnou o tl. 105 mm profil CV+UW 75 desky 1xH2 15 s izolací 80 mm)</t>
  </si>
  <si>
    <t>kování vrchní dveřní klika včetně rozet a montážního materiál nerez PK (masivní kov)</t>
  </si>
  <si>
    <t>zámek stavební zadlabací tzv. "WC zámek"</t>
  </si>
  <si>
    <t>766-001</t>
  </si>
  <si>
    <t>766-02</t>
  </si>
  <si>
    <t xml:space="preserve">Montáž přechodové lišty </t>
  </si>
  <si>
    <t>přechodové lišty hliníkové (dekor odsouhlasit objednatelem)</t>
  </si>
  <si>
    <t>Dodávka a osazení laminátových dvířek za wc vč. úchtek a začištění (dekor odsouhlasit objednatelem)</t>
  </si>
  <si>
    <t>Montáž podlah z keramických dlaždic režných hladkých do malty d</t>
  </si>
  <si>
    <t>lišta soklová plastová vč. doplňků</t>
  </si>
  <si>
    <t>Montáž obkladů vnitřních keramických hladkých d kladených do malty</t>
  </si>
  <si>
    <t>dlaždice keramické koupelnové( dvoubarevná kombinace) o rozměrech 60x30 cm (jiný rozměr pouze po odsouhlasení objednatelem)</t>
  </si>
  <si>
    <t>Krycí jednonásobný syntetický standardní nátěr zámečnických konstrukcí - bílý odstín</t>
  </si>
  <si>
    <t>dveře vnitřní HDF - CPL laminát - plné 1křídlové 60x197 cm</t>
  </si>
  <si>
    <t>dlaždice keramická barevná o rozměrech 30x30 cm - dekor odsouhlasit objednatelem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</si>
</sst>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0">
        <v>0.21</v>
      </c>
      <c r="M29" s="229"/>
      <c r="N29" s="229"/>
      <c r="O29" s="229"/>
      <c r="P29" s="229"/>
      <c r="W29" s="228">
        <f>ROUND(AZ94,2)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ROUND(AV94,2)</f>
        <v>0</v>
      </c>
      <c r="AL29" s="229"/>
      <c r="AM29" s="229"/>
      <c r="AN29" s="229"/>
      <c r="AO29" s="229"/>
      <c r="AR29" s="37"/>
      <c r="BE29" s="242"/>
    </row>
    <row r="30" spans="2:57" s="3" customFormat="1" ht="14.45" customHeight="1">
      <c r="B30" s="37"/>
      <c r="F30" s="27" t="s">
        <v>42</v>
      </c>
      <c r="L30" s="230">
        <v>0.15</v>
      </c>
      <c r="M30" s="229"/>
      <c r="N30" s="229"/>
      <c r="O30" s="229"/>
      <c r="P30" s="229"/>
      <c r="W30" s="228">
        <f>ROUND(BA94,2)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ROUND(AW94,2)</f>
        <v>0</v>
      </c>
      <c r="AL30" s="229"/>
      <c r="AM30" s="229"/>
      <c r="AN30" s="229"/>
      <c r="AO30" s="229"/>
      <c r="AR30" s="37"/>
      <c r="BE30" s="242"/>
    </row>
    <row r="31" spans="2:57" s="3" customFormat="1" ht="14.45" customHeight="1" hidden="1">
      <c r="B31" s="37"/>
      <c r="F31" s="27" t="s">
        <v>43</v>
      </c>
      <c r="L31" s="230">
        <v>0.21</v>
      </c>
      <c r="M31" s="229"/>
      <c r="N31" s="229"/>
      <c r="O31" s="229"/>
      <c r="P31" s="229"/>
      <c r="W31" s="228">
        <f>ROUND(BB94,2)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42"/>
    </row>
    <row r="32" spans="2:57" s="3" customFormat="1" ht="14.45" customHeight="1" hidden="1">
      <c r="B32" s="37"/>
      <c r="F32" s="27" t="s">
        <v>44</v>
      </c>
      <c r="L32" s="230">
        <v>0.15</v>
      </c>
      <c r="M32" s="229"/>
      <c r="N32" s="229"/>
      <c r="O32" s="229"/>
      <c r="P32" s="229"/>
      <c r="W32" s="228">
        <f>ROUND(BC94,2)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42"/>
    </row>
    <row r="33" spans="2:57" s="3" customFormat="1" ht="14.45" customHeight="1" hidden="1">
      <c r="B33" s="37"/>
      <c r="F33" s="27" t="s">
        <v>45</v>
      </c>
      <c r="L33" s="230">
        <v>0</v>
      </c>
      <c r="M33" s="229"/>
      <c r="N33" s="229"/>
      <c r="O33" s="229"/>
      <c r="P33" s="229"/>
      <c r="W33" s="228">
        <f>ROUND(BD94,2)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1" t="s">
        <v>48</v>
      </c>
      <c r="Y35" s="232"/>
      <c r="Z35" s="232"/>
      <c r="AA35" s="232"/>
      <c r="AB35" s="232"/>
      <c r="AC35" s="40"/>
      <c r="AD35" s="40"/>
      <c r="AE35" s="40"/>
      <c r="AF35" s="40"/>
      <c r="AG35" s="40"/>
      <c r="AH35" s="40"/>
      <c r="AI35" s="40"/>
      <c r="AJ35" s="40"/>
      <c r="AK35" s="233">
        <f>SUM(AK26:AK33)</f>
        <v>0</v>
      </c>
      <c r="AL35" s="232"/>
      <c r="AM35" s="232"/>
      <c r="AN35" s="232"/>
      <c r="AO35" s="23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19" t="str">
        <f>K6</f>
        <v>Horymírova 2975/4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1" t="str">
        <f>IF(AN8="","",AN8)</f>
        <v>20. 8. 2019</v>
      </c>
      <c r="AN87" s="221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2" t="str">
        <f>IF(E17="","",E17)</f>
        <v>Ing. Vladimír Slonka</v>
      </c>
      <c r="AN89" s="223"/>
      <c r="AO89" s="223"/>
      <c r="AP89" s="223"/>
      <c r="AQ89" s="32"/>
      <c r="AR89" s="33"/>
      <c r="AS89" s="224" t="s">
        <v>56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2" t="str">
        <f>IF(E20="","",E20)</f>
        <v xml:space="preserve"> </v>
      </c>
      <c r="AN90" s="223"/>
      <c r="AO90" s="223"/>
      <c r="AP90" s="223"/>
      <c r="AQ90" s="32"/>
      <c r="AR90" s="33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7" t="s">
        <v>81</v>
      </c>
      <c r="E95" s="237"/>
      <c r="F95" s="237"/>
      <c r="G95" s="237"/>
      <c r="H95" s="237"/>
      <c r="I95" s="82"/>
      <c r="J95" s="237" t="s">
        <v>82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'3 - Bytová jednotka č.3'!J30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č.3'!P141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6"/>
  <sheetViews>
    <sheetView showGridLines="0" tabSelected="1" workbookViewId="0" topLeftCell="A320">
      <selection activeCell="F343" sqref="F34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710937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">
        <v>665</v>
      </c>
      <c r="F7" s="251"/>
      <c r="G7" s="251"/>
      <c r="H7" s="251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9" t="s">
        <v>666</v>
      </c>
      <c r="F9" s="219"/>
      <c r="G9" s="219"/>
      <c r="H9" s="219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2" t="str">
        <f>'Rekapitulace stavby'!E14</f>
        <v>Vyplň údaj</v>
      </c>
      <c r="F18" s="252"/>
      <c r="G18" s="252"/>
      <c r="H18" s="252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ROUND((SUM(BE141:BE415)),2)</f>
        <v>0</v>
      </c>
      <c r="G33" s="32"/>
      <c r="H33" s="32"/>
      <c r="I33" s="103">
        <v>0.21</v>
      </c>
      <c r="J33" s="102">
        <f>ROUND(((SUM(BE141:BE415))*I33),2)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ROUND((SUM(BF141:BF415)),2)</f>
        <v>0</v>
      </c>
      <c r="G34" s="32"/>
      <c r="H34" s="32"/>
      <c r="I34" s="103">
        <v>0.15</v>
      </c>
      <c r="J34" s="102">
        <f>ROUND(((SUM(BF141:BF415))*I34),2)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ROUND((SUM(BG141:BG415)),2)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ROUND((SUM(BH141:BH415)),2)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ROUND((SUM(BI141:BI415)),2)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B. Četyny 2/930</v>
      </c>
      <c r="F85" s="251"/>
      <c r="G85" s="251"/>
      <c r="H85" s="251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9" t="str">
        <f>E9</f>
        <v>3 - Bytová jednotka č. 46</v>
      </c>
      <c r="F87" s="219"/>
      <c r="G87" s="219"/>
      <c r="H87" s="219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J142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J143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J163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J185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J193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J197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J198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J224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J234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J245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J256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J277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J280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J297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J321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J337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J346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J356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J371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J377</f>
        <v>0</v>
      </c>
      <c r="L117" s="127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J391</f>
        <v>0</v>
      </c>
      <c r="L118" s="122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J411</f>
        <v>0</v>
      </c>
      <c r="L119" s="122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J412</f>
        <v>0</v>
      </c>
      <c r="L120" s="127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J414</f>
        <v>0</v>
      </c>
      <c r="L121" s="127"/>
    </row>
    <row r="122" spans="1:31" s="2" customFormat="1" ht="21.75" customHeight="1">
      <c r="A122" s="32"/>
      <c r="B122" s="33"/>
      <c r="C122" s="32"/>
      <c r="D122" s="32"/>
      <c r="E122" s="32"/>
      <c r="F122" s="32"/>
      <c r="G122" s="32"/>
      <c r="H122" s="32"/>
      <c r="I122" s="9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47"/>
      <c r="C123" s="48"/>
      <c r="D123" s="48"/>
      <c r="E123" s="48"/>
      <c r="F123" s="48"/>
      <c r="G123" s="48"/>
      <c r="H123" s="48"/>
      <c r="I123" s="116"/>
      <c r="J123" s="48"/>
      <c r="K123" s="48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7" spans="1:31" s="2" customFormat="1" ht="6.95" customHeight="1">
      <c r="A127" s="32"/>
      <c r="B127" s="49"/>
      <c r="C127" s="50"/>
      <c r="D127" s="50"/>
      <c r="E127" s="50"/>
      <c r="F127" s="50"/>
      <c r="G127" s="50"/>
      <c r="H127" s="50"/>
      <c r="I127" s="117"/>
      <c r="J127" s="50"/>
      <c r="K127" s="50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4.95" customHeight="1">
      <c r="A128" s="32"/>
      <c r="B128" s="33"/>
      <c r="C128" s="21" t="s">
        <v>118</v>
      </c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2" customHeight="1">
      <c r="A130" s="32"/>
      <c r="B130" s="33"/>
      <c r="C130" s="27" t="s">
        <v>16</v>
      </c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6.5" customHeight="1">
      <c r="A131" s="32"/>
      <c r="B131" s="33"/>
      <c r="C131" s="32"/>
      <c r="D131" s="32"/>
      <c r="E131" s="251" t="str">
        <f>E7</f>
        <v>B. Četyny 2/930</v>
      </c>
      <c r="F131" s="251"/>
      <c r="G131" s="251"/>
      <c r="H131" s="251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2" customHeight="1">
      <c r="A132" s="32"/>
      <c r="B132" s="33"/>
      <c r="C132" s="27" t="s">
        <v>87</v>
      </c>
      <c r="D132" s="32"/>
      <c r="E132" s="32"/>
      <c r="F132" s="32"/>
      <c r="G132" s="32"/>
      <c r="H132" s="3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6.5" customHeight="1">
      <c r="A133" s="32"/>
      <c r="B133" s="33"/>
      <c r="C133" s="32"/>
      <c r="D133" s="32"/>
      <c r="E133" s="219" t="str">
        <f>E9</f>
        <v>3 - Bytová jednotka č. 46</v>
      </c>
      <c r="F133" s="219"/>
      <c r="G133" s="219"/>
      <c r="H133" s="219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2" customHeight="1">
      <c r="A135" s="32"/>
      <c r="B135" s="33"/>
      <c r="C135" s="27" t="s">
        <v>20</v>
      </c>
      <c r="D135" s="32"/>
      <c r="E135" s="32"/>
      <c r="F135" s="25" t="str">
        <f>F12</f>
        <v xml:space="preserve"> </v>
      </c>
      <c r="G135" s="32"/>
      <c r="H135" s="32"/>
      <c r="I135" s="93" t="s">
        <v>22</v>
      </c>
      <c r="J135" s="55" t="str">
        <f>IF(J12="","",J12)</f>
        <v>20. 8. 2019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6.95" customHeight="1">
      <c r="A136" s="32"/>
      <c r="B136" s="33"/>
      <c r="C136" s="32"/>
      <c r="D136" s="32"/>
      <c r="E136" s="32"/>
      <c r="F136" s="32"/>
      <c r="G136" s="32"/>
      <c r="H136" s="32"/>
      <c r="I136" s="9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25.7" customHeight="1">
      <c r="A137" s="32"/>
      <c r="B137" s="33"/>
      <c r="C137" s="27" t="s">
        <v>24</v>
      </c>
      <c r="D137" s="32"/>
      <c r="E137" s="32"/>
      <c r="F137" s="25" t="str">
        <f>E15</f>
        <v xml:space="preserve"> </v>
      </c>
      <c r="G137" s="32"/>
      <c r="H137" s="32"/>
      <c r="I137" s="93" t="s">
        <v>29</v>
      </c>
      <c r="J137" s="30" t="str">
        <f>E21</f>
        <v>Ing. Vladimír Slonka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5.2" customHeight="1">
      <c r="A138" s="32"/>
      <c r="B138" s="33"/>
      <c r="C138" s="27" t="s">
        <v>27</v>
      </c>
      <c r="D138" s="32"/>
      <c r="E138" s="32"/>
      <c r="F138" s="25" t="str">
        <f>IF(E18="","",E18)</f>
        <v>Vyplň údaj</v>
      </c>
      <c r="G138" s="32"/>
      <c r="H138" s="32"/>
      <c r="I138" s="93" t="s">
        <v>34</v>
      </c>
      <c r="J138" s="30" t="str">
        <f>E24</f>
        <v xml:space="preserve"> 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0.35" customHeight="1">
      <c r="A139" s="32"/>
      <c r="B139" s="33"/>
      <c r="C139" s="32"/>
      <c r="D139" s="32"/>
      <c r="E139" s="32"/>
      <c r="F139" s="32"/>
      <c r="G139" s="32"/>
      <c r="H139" s="32"/>
      <c r="I139" s="9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11" customFormat="1" ht="29.25" customHeight="1">
      <c r="A140" s="132"/>
      <c r="B140" s="133"/>
      <c r="C140" s="134" t="s">
        <v>119</v>
      </c>
      <c r="D140" s="135" t="s">
        <v>61</v>
      </c>
      <c r="E140" s="135" t="s">
        <v>57</v>
      </c>
      <c r="F140" s="135" t="s">
        <v>58</v>
      </c>
      <c r="G140" s="135" t="s">
        <v>120</v>
      </c>
      <c r="H140" s="135" t="s">
        <v>121</v>
      </c>
      <c r="I140" s="136" t="s">
        <v>122</v>
      </c>
      <c r="J140" s="137" t="s">
        <v>90</v>
      </c>
      <c r="K140" s="138" t="s">
        <v>123</v>
      </c>
      <c r="L140" s="139"/>
      <c r="M140" s="62" t="s">
        <v>1</v>
      </c>
      <c r="N140" s="63" t="s">
        <v>40</v>
      </c>
      <c r="O140" s="63" t="s">
        <v>124</v>
      </c>
      <c r="P140" s="63" t="s">
        <v>125</v>
      </c>
      <c r="Q140" s="63" t="s">
        <v>126</v>
      </c>
      <c r="R140" s="63" t="s">
        <v>127</v>
      </c>
      <c r="S140" s="63" t="s">
        <v>128</v>
      </c>
      <c r="T140" s="64" t="s">
        <v>129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63" s="2" customFormat="1" ht="22.9" customHeight="1">
      <c r="A141" s="32"/>
      <c r="B141" s="33"/>
      <c r="C141" s="69" t="s">
        <v>130</v>
      </c>
      <c r="D141" s="32"/>
      <c r="E141" s="32"/>
      <c r="F141" s="32"/>
      <c r="G141" s="32"/>
      <c r="H141" s="32"/>
      <c r="I141" s="92"/>
      <c r="J141" s="140">
        <f>BK141</f>
        <v>0</v>
      </c>
      <c r="K141" s="32"/>
      <c r="L141" s="33"/>
      <c r="M141" s="65"/>
      <c r="N141" s="56"/>
      <c r="O141" s="66"/>
      <c r="P141" s="141">
        <f>P142+P197+P391+P411</f>
        <v>0</v>
      </c>
      <c r="Q141" s="66"/>
      <c r="R141" s="141">
        <f>R142+R197+R391+R411</f>
        <v>2.65828362</v>
      </c>
      <c r="S141" s="66"/>
      <c r="T141" s="142">
        <f>T142+T197+T391+T411</f>
        <v>2.6128620000000007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75</v>
      </c>
      <c r="AU141" s="17" t="s">
        <v>92</v>
      </c>
      <c r="BK141" s="143">
        <f>BK142+BK197+BK391+BK411</f>
        <v>0</v>
      </c>
    </row>
    <row r="142" spans="2:63" s="12" customFormat="1" ht="25.9" customHeight="1">
      <c r="B142" s="144"/>
      <c r="D142" s="145" t="s">
        <v>75</v>
      </c>
      <c r="E142" s="146" t="s">
        <v>131</v>
      </c>
      <c r="F142" s="146" t="s">
        <v>132</v>
      </c>
      <c r="I142" s="147"/>
      <c r="J142" s="148">
        <f>BK142</f>
        <v>0</v>
      </c>
      <c r="L142" s="144"/>
      <c r="M142" s="149"/>
      <c r="N142" s="150"/>
      <c r="O142" s="150"/>
      <c r="P142" s="151">
        <f>P143+P163+P185+P193</f>
        <v>0</v>
      </c>
      <c r="Q142" s="150"/>
      <c r="R142" s="151">
        <f>R143+R163+R185+R193</f>
        <v>0.61375269</v>
      </c>
      <c r="S142" s="150"/>
      <c r="T142" s="152">
        <f>T143+T163+T185+T193</f>
        <v>2.4086075000000005</v>
      </c>
      <c r="AR142" s="145" t="s">
        <v>84</v>
      </c>
      <c r="AT142" s="153" t="s">
        <v>75</v>
      </c>
      <c r="AU142" s="153" t="s">
        <v>76</v>
      </c>
      <c r="AY142" s="145" t="s">
        <v>133</v>
      </c>
      <c r="BK142" s="154">
        <f>BK143+BK163+BK185+BK193</f>
        <v>0</v>
      </c>
    </row>
    <row r="143" spans="2:63" s="12" customFormat="1" ht="22.9" customHeight="1">
      <c r="B143" s="144"/>
      <c r="D143" s="145" t="s">
        <v>75</v>
      </c>
      <c r="E143" s="155" t="s">
        <v>134</v>
      </c>
      <c r="F143" s="155" t="s">
        <v>135</v>
      </c>
      <c r="I143" s="147"/>
      <c r="J143" s="156">
        <f>BK143</f>
        <v>0</v>
      </c>
      <c r="L143" s="144"/>
      <c r="M143" s="149"/>
      <c r="N143" s="150"/>
      <c r="O143" s="150"/>
      <c r="P143" s="151">
        <f>SUM(P144:P162)</f>
        <v>0</v>
      </c>
      <c r="Q143" s="150"/>
      <c r="R143" s="151">
        <f>SUM(R144:R162)</f>
        <v>0.61126269</v>
      </c>
      <c r="S143" s="150"/>
      <c r="T143" s="152">
        <f>SUM(T144:T162)</f>
        <v>0</v>
      </c>
      <c r="AR143" s="145" t="s">
        <v>84</v>
      </c>
      <c r="AT143" s="153" t="s">
        <v>75</v>
      </c>
      <c r="AU143" s="153" t="s">
        <v>84</v>
      </c>
      <c r="AY143" s="145" t="s">
        <v>133</v>
      </c>
      <c r="BK143" s="154">
        <f>SUM(BK144:BK162)</f>
        <v>0</v>
      </c>
    </row>
    <row r="144" spans="1:65" s="2" customFormat="1" ht="25.5" customHeight="1">
      <c r="A144" s="32"/>
      <c r="B144" s="157"/>
      <c r="C144" s="158" t="s">
        <v>84</v>
      </c>
      <c r="D144" s="158" t="s">
        <v>136</v>
      </c>
      <c r="E144" s="159" t="s">
        <v>667</v>
      </c>
      <c r="F144" s="160" t="s">
        <v>668</v>
      </c>
      <c r="G144" s="161" t="s">
        <v>137</v>
      </c>
      <c r="H144" s="162">
        <v>4.189</v>
      </c>
      <c r="I144" s="163"/>
      <c r="J144" s="164">
        <f aca="true" t="shared" si="0" ref="J144:J148">ROUND(I144*H144,2)</f>
        <v>0</v>
      </c>
      <c r="K144" s="165"/>
      <c r="L144" s="33"/>
      <c r="M144" s="166" t="s">
        <v>1</v>
      </c>
      <c r="N144" s="167" t="s">
        <v>42</v>
      </c>
      <c r="O144" s="58"/>
      <c r="P144" s="168">
        <f>O144*H144</f>
        <v>0</v>
      </c>
      <c r="Q144" s="168">
        <v>0.00026</v>
      </c>
      <c r="R144" s="168">
        <f>Q144*H144</f>
        <v>0.00108914</v>
      </c>
      <c r="S144" s="168">
        <v>0</v>
      </c>
      <c r="T144" s="16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138</v>
      </c>
      <c r="AT144" s="170" t="s">
        <v>136</v>
      </c>
      <c r="AU144" s="170" t="s">
        <v>139</v>
      </c>
      <c r="AY144" s="17" t="s">
        <v>133</v>
      </c>
      <c r="BE144" s="171">
        <f>IF(N144="základní",J144,0)</f>
        <v>0</v>
      </c>
      <c r="BF144" s="171">
        <f>IF(N144="snížená",J144,0)</f>
        <v>0</v>
      </c>
      <c r="BG144" s="171">
        <f>IF(N144="zákl. přenesená",J144,0)</f>
        <v>0</v>
      </c>
      <c r="BH144" s="171">
        <f>IF(N144="sníž. přenesená",J144,0)</f>
        <v>0</v>
      </c>
      <c r="BI144" s="171">
        <f>IF(N144="nulová",J144,0)</f>
        <v>0</v>
      </c>
      <c r="BJ144" s="17" t="s">
        <v>139</v>
      </c>
      <c r="BK144" s="171">
        <f>ROUND(I144*H144,2)</f>
        <v>0</v>
      </c>
      <c r="BL144" s="17" t="s">
        <v>138</v>
      </c>
      <c r="BM144" s="170" t="s">
        <v>140</v>
      </c>
    </row>
    <row r="145" spans="1:65" s="2" customFormat="1" ht="30.75" customHeight="1">
      <c r="A145" s="32"/>
      <c r="B145" s="157"/>
      <c r="C145" s="158" t="s">
        <v>139</v>
      </c>
      <c r="D145" s="158" t="s">
        <v>136</v>
      </c>
      <c r="E145" s="159" t="s">
        <v>669</v>
      </c>
      <c r="F145" s="160" t="s">
        <v>670</v>
      </c>
      <c r="G145" s="161" t="s">
        <v>137</v>
      </c>
      <c r="H145" s="162">
        <v>4.189</v>
      </c>
      <c r="I145" s="163"/>
      <c r="J145" s="164">
        <f t="shared" si="0"/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0.00438</v>
      </c>
      <c r="R145" s="168">
        <f>Q145*H145</f>
        <v>0.01834782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138</v>
      </c>
      <c r="AT145" s="170" t="s">
        <v>136</v>
      </c>
      <c r="AU145" s="170" t="s">
        <v>139</v>
      </c>
      <c r="AY145" s="17" t="s">
        <v>133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139</v>
      </c>
      <c r="BK145" s="171">
        <f>ROUND(I145*H145,2)</f>
        <v>0</v>
      </c>
      <c r="BL145" s="17" t="s">
        <v>138</v>
      </c>
      <c r="BM145" s="170" t="s">
        <v>141</v>
      </c>
    </row>
    <row r="146" spans="1:65" s="2" customFormat="1" ht="21.75" customHeight="1">
      <c r="A146" s="32"/>
      <c r="B146" s="157"/>
      <c r="C146" s="158">
        <v>3</v>
      </c>
      <c r="D146" s="158" t="s">
        <v>136</v>
      </c>
      <c r="E146" s="159" t="s">
        <v>143</v>
      </c>
      <c r="F146" s="160" t="s">
        <v>144</v>
      </c>
      <c r="G146" s="161" t="s">
        <v>137</v>
      </c>
      <c r="H146" s="162">
        <v>7.137</v>
      </c>
      <c r="I146" s="163"/>
      <c r="J146" s="164">
        <f t="shared" si="0"/>
        <v>0</v>
      </c>
      <c r="K146" s="165"/>
      <c r="L146" s="33"/>
      <c r="M146" s="166" t="s">
        <v>1</v>
      </c>
      <c r="N146" s="167" t="s">
        <v>42</v>
      </c>
      <c r="O146" s="58"/>
      <c r="P146" s="168">
        <f>O146*H146</f>
        <v>0</v>
      </c>
      <c r="Q146" s="168">
        <v>0.00026</v>
      </c>
      <c r="R146" s="168">
        <f>Q146*H146</f>
        <v>0.0018556199999999997</v>
      </c>
      <c r="S146" s="168">
        <v>0</v>
      </c>
      <c r="T146" s="16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138</v>
      </c>
      <c r="AT146" s="170" t="s">
        <v>136</v>
      </c>
      <c r="AU146" s="170" t="s">
        <v>139</v>
      </c>
      <c r="AY146" s="17" t="s">
        <v>133</v>
      </c>
      <c r="BE146" s="171">
        <f>IF(N146="základní",J146,0)</f>
        <v>0</v>
      </c>
      <c r="BF146" s="171">
        <f>IF(N146="snížená",J146,0)</f>
        <v>0</v>
      </c>
      <c r="BG146" s="171">
        <f>IF(N146="zákl. přenesená",J146,0)</f>
        <v>0</v>
      </c>
      <c r="BH146" s="171">
        <f>IF(N146="sníž. přenesená",J146,0)</f>
        <v>0</v>
      </c>
      <c r="BI146" s="171">
        <f>IF(N146="nulová",J146,0)</f>
        <v>0</v>
      </c>
      <c r="BJ146" s="17" t="s">
        <v>139</v>
      </c>
      <c r="BK146" s="171">
        <f>ROUND(I146*H146,2)</f>
        <v>0</v>
      </c>
      <c r="BL146" s="17" t="s">
        <v>138</v>
      </c>
      <c r="BM146" s="170" t="s">
        <v>145</v>
      </c>
    </row>
    <row r="147" spans="1:65" s="2" customFormat="1" ht="21.75" customHeight="1">
      <c r="A147" s="32"/>
      <c r="B147" s="157"/>
      <c r="C147" s="158">
        <v>4</v>
      </c>
      <c r="D147" s="158" t="s">
        <v>136</v>
      </c>
      <c r="E147" s="159" t="s">
        <v>146</v>
      </c>
      <c r="F147" s="160" t="s">
        <v>147</v>
      </c>
      <c r="G147" s="161" t="s">
        <v>137</v>
      </c>
      <c r="H147" s="162">
        <v>7.137</v>
      </c>
      <c r="I147" s="163"/>
      <c r="J147" s="164">
        <f t="shared" si="0"/>
        <v>0</v>
      </c>
      <c r="K147" s="165"/>
      <c r="L147" s="33"/>
      <c r="M147" s="166" t="s">
        <v>1</v>
      </c>
      <c r="N147" s="167" t="s">
        <v>42</v>
      </c>
      <c r="O147" s="58"/>
      <c r="P147" s="168">
        <f>O147*H147</f>
        <v>0</v>
      </c>
      <c r="Q147" s="168">
        <v>0.00438</v>
      </c>
      <c r="R147" s="168">
        <f>Q147*H147</f>
        <v>0.03126006</v>
      </c>
      <c r="S147" s="168">
        <v>0</v>
      </c>
      <c r="T147" s="16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138</v>
      </c>
      <c r="AT147" s="170" t="s">
        <v>136</v>
      </c>
      <c r="AU147" s="170" t="s">
        <v>139</v>
      </c>
      <c r="AY147" s="17" t="s">
        <v>133</v>
      </c>
      <c r="BE147" s="171">
        <f>IF(N147="základní",J147,0)</f>
        <v>0</v>
      </c>
      <c r="BF147" s="171">
        <f>IF(N147="snížená",J147,0)</f>
        <v>0</v>
      </c>
      <c r="BG147" s="171">
        <f>IF(N147="zákl. přenesená",J147,0)</f>
        <v>0</v>
      </c>
      <c r="BH147" s="171">
        <f>IF(N147="sníž. přenesená",J147,0)</f>
        <v>0</v>
      </c>
      <c r="BI147" s="171">
        <f>IF(N147="nulová",J147,0)</f>
        <v>0</v>
      </c>
      <c r="BJ147" s="17" t="s">
        <v>139</v>
      </c>
      <c r="BK147" s="171">
        <f>ROUND(I147*H147,2)</f>
        <v>0</v>
      </c>
      <c r="BL147" s="17" t="s">
        <v>138</v>
      </c>
      <c r="BM147" s="170" t="s">
        <v>148</v>
      </c>
    </row>
    <row r="148" spans="1:65" s="2" customFormat="1" ht="21.75" customHeight="1">
      <c r="A148" s="32"/>
      <c r="B148" s="157"/>
      <c r="C148" s="158">
        <v>5</v>
      </c>
      <c r="D148" s="158" t="s">
        <v>136</v>
      </c>
      <c r="E148" s="159" t="s">
        <v>149</v>
      </c>
      <c r="F148" s="160" t="s">
        <v>150</v>
      </c>
      <c r="G148" s="161" t="s">
        <v>137</v>
      </c>
      <c r="H148" s="162">
        <v>1.512</v>
      </c>
      <c r="I148" s="163"/>
      <c r="J148" s="164">
        <f t="shared" si="0"/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0.003</v>
      </c>
      <c r="R148" s="168">
        <f>Q148*H148</f>
        <v>0.004536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138</v>
      </c>
      <c r="AT148" s="170" t="s">
        <v>136</v>
      </c>
      <c r="AU148" s="170" t="s">
        <v>139</v>
      </c>
      <c r="AY148" s="17" t="s">
        <v>133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139</v>
      </c>
      <c r="BK148" s="171">
        <f>ROUND(I148*H148,2)</f>
        <v>0</v>
      </c>
      <c r="BL148" s="17" t="s">
        <v>138</v>
      </c>
      <c r="BM148" s="170" t="s">
        <v>151</v>
      </c>
    </row>
    <row r="149" spans="2:51" s="13" customFormat="1" ht="12">
      <c r="B149" s="172"/>
      <c r="D149" s="173" t="s">
        <v>152</v>
      </c>
      <c r="E149" s="174" t="s">
        <v>1</v>
      </c>
      <c r="F149" s="175" t="s">
        <v>153</v>
      </c>
      <c r="H149" s="176">
        <v>1.512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152</v>
      </c>
      <c r="AU149" s="174" t="s">
        <v>139</v>
      </c>
      <c r="AV149" s="13" t="s">
        <v>139</v>
      </c>
      <c r="AW149" s="13" t="s">
        <v>33</v>
      </c>
      <c r="AX149" s="13" t="s">
        <v>84</v>
      </c>
      <c r="AY149" s="174" t="s">
        <v>133</v>
      </c>
    </row>
    <row r="150" spans="1:65" s="2" customFormat="1" ht="21.75" customHeight="1">
      <c r="A150" s="32"/>
      <c r="B150" s="157"/>
      <c r="C150" s="158">
        <v>6</v>
      </c>
      <c r="D150" s="158" t="s">
        <v>136</v>
      </c>
      <c r="E150" s="159" t="s">
        <v>155</v>
      </c>
      <c r="F150" s="160" t="s">
        <v>156</v>
      </c>
      <c r="G150" s="161" t="s">
        <v>137</v>
      </c>
      <c r="H150" s="162">
        <v>7.137</v>
      </c>
      <c r="I150" s="163"/>
      <c r="J150" s="164">
        <f>ROUND(I150*H150,2)</f>
        <v>0</v>
      </c>
      <c r="K150" s="165"/>
      <c r="L150" s="33"/>
      <c r="M150" s="166" t="s">
        <v>1</v>
      </c>
      <c r="N150" s="167" t="s">
        <v>42</v>
      </c>
      <c r="O150" s="58"/>
      <c r="P150" s="168">
        <f>O150*H150</f>
        <v>0</v>
      </c>
      <c r="Q150" s="168">
        <v>0.01575</v>
      </c>
      <c r="R150" s="168">
        <f>Q150*H150</f>
        <v>0.11240775</v>
      </c>
      <c r="S150" s="168">
        <v>0</v>
      </c>
      <c r="T150" s="16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138</v>
      </c>
      <c r="AT150" s="170" t="s">
        <v>136</v>
      </c>
      <c r="AU150" s="170" t="s">
        <v>139</v>
      </c>
      <c r="AY150" s="17" t="s">
        <v>133</v>
      </c>
      <c r="BE150" s="171">
        <f>IF(N150="základní",J150,0)</f>
        <v>0</v>
      </c>
      <c r="BF150" s="171">
        <f>IF(N150="snížená",J150,0)</f>
        <v>0</v>
      </c>
      <c r="BG150" s="171">
        <f>IF(N150="zákl. přenesená",J150,0)</f>
        <v>0</v>
      </c>
      <c r="BH150" s="171">
        <f>IF(N150="sníž. přenesená",J150,0)</f>
        <v>0</v>
      </c>
      <c r="BI150" s="171">
        <f>IF(N150="nulová",J150,0)</f>
        <v>0</v>
      </c>
      <c r="BJ150" s="17" t="s">
        <v>139</v>
      </c>
      <c r="BK150" s="171">
        <f>ROUND(I150*H150,2)</f>
        <v>0</v>
      </c>
      <c r="BL150" s="17" t="s">
        <v>138</v>
      </c>
      <c r="BM150" s="170" t="s">
        <v>157</v>
      </c>
    </row>
    <row r="151" spans="2:51" s="13" customFormat="1" ht="12">
      <c r="B151" s="172"/>
      <c r="D151" s="173" t="s">
        <v>152</v>
      </c>
      <c r="E151" s="174" t="s">
        <v>1</v>
      </c>
      <c r="F151" s="175" t="s">
        <v>158</v>
      </c>
      <c r="H151" s="176">
        <v>7.137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152</v>
      </c>
      <c r="AU151" s="174" t="s">
        <v>139</v>
      </c>
      <c r="AV151" s="13" t="s">
        <v>139</v>
      </c>
      <c r="AW151" s="13" t="s">
        <v>33</v>
      </c>
      <c r="AX151" s="13" t="s">
        <v>84</v>
      </c>
      <c r="AY151" s="174" t="s">
        <v>133</v>
      </c>
    </row>
    <row r="152" spans="1:65" s="2" customFormat="1" ht="25.5" customHeight="1">
      <c r="A152" s="32"/>
      <c r="B152" s="157"/>
      <c r="C152" s="158">
        <v>7</v>
      </c>
      <c r="D152" s="158" t="s">
        <v>136</v>
      </c>
      <c r="E152" s="159" t="s">
        <v>160</v>
      </c>
      <c r="F152" s="160" t="s">
        <v>671</v>
      </c>
      <c r="G152" s="161" t="s">
        <v>137</v>
      </c>
      <c r="H152" s="162">
        <v>4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138</v>
      </c>
      <c r="AT152" s="170" t="s">
        <v>136</v>
      </c>
      <c r="AU152" s="170" t="s">
        <v>139</v>
      </c>
      <c r="AY152" s="17" t="s">
        <v>133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139</v>
      </c>
      <c r="BK152" s="171">
        <f>ROUND(I152*H152,2)</f>
        <v>0</v>
      </c>
      <c r="BL152" s="17" t="s">
        <v>138</v>
      </c>
      <c r="BM152" s="170" t="s">
        <v>161</v>
      </c>
    </row>
    <row r="153" spans="2:51" s="14" customFormat="1" ht="12">
      <c r="B153" s="181"/>
      <c r="D153" s="173" t="s">
        <v>152</v>
      </c>
      <c r="E153" s="182" t="s">
        <v>1</v>
      </c>
      <c r="F153" s="183" t="s">
        <v>162</v>
      </c>
      <c r="H153" s="182" t="s">
        <v>1</v>
      </c>
      <c r="I153" s="184"/>
      <c r="L153" s="181"/>
      <c r="M153" s="185"/>
      <c r="N153" s="186"/>
      <c r="O153" s="186"/>
      <c r="P153" s="186"/>
      <c r="Q153" s="186"/>
      <c r="R153" s="186"/>
      <c r="S153" s="186"/>
      <c r="T153" s="187"/>
      <c r="AT153" s="182" t="s">
        <v>152</v>
      </c>
      <c r="AU153" s="182" t="s">
        <v>139</v>
      </c>
      <c r="AV153" s="14" t="s">
        <v>84</v>
      </c>
      <c r="AW153" s="14" t="s">
        <v>33</v>
      </c>
      <c r="AX153" s="14" t="s">
        <v>76</v>
      </c>
      <c r="AY153" s="182" t="s">
        <v>133</v>
      </c>
    </row>
    <row r="154" spans="2:51" s="13" customFormat="1" ht="12">
      <c r="B154" s="172"/>
      <c r="D154" s="173" t="s">
        <v>152</v>
      </c>
      <c r="E154" s="174" t="s">
        <v>1</v>
      </c>
      <c r="F154" s="175">
        <v>4</v>
      </c>
      <c r="H154" s="176">
        <v>4</v>
      </c>
      <c r="I154" s="177"/>
      <c r="L154" s="172"/>
      <c r="M154" s="178"/>
      <c r="N154" s="179"/>
      <c r="O154" s="179"/>
      <c r="P154" s="179"/>
      <c r="Q154" s="179"/>
      <c r="R154" s="179"/>
      <c r="S154" s="179"/>
      <c r="T154" s="180"/>
      <c r="AT154" s="174" t="s">
        <v>152</v>
      </c>
      <c r="AU154" s="174" t="s">
        <v>139</v>
      </c>
      <c r="AV154" s="13" t="s">
        <v>139</v>
      </c>
      <c r="AW154" s="13" t="s">
        <v>33</v>
      </c>
      <c r="AX154" s="13" t="s">
        <v>84</v>
      </c>
      <c r="AY154" s="174" t="s">
        <v>133</v>
      </c>
    </row>
    <row r="155" spans="1:65" s="2" customFormat="1" ht="21.75" customHeight="1">
      <c r="A155" s="32"/>
      <c r="B155" s="157"/>
      <c r="C155" s="158">
        <v>8</v>
      </c>
      <c r="D155" s="158" t="s">
        <v>136</v>
      </c>
      <c r="E155" s="159" t="s">
        <v>164</v>
      </c>
      <c r="F155" s="160" t="s">
        <v>165</v>
      </c>
      <c r="G155" s="161" t="s">
        <v>166</v>
      </c>
      <c r="H155" s="162">
        <v>0.126</v>
      </c>
      <c r="I155" s="163"/>
      <c r="J155" s="164">
        <f>ROUND(I155*H155,2)</f>
        <v>0</v>
      </c>
      <c r="K155" s="165"/>
      <c r="L155" s="33"/>
      <c r="M155" s="166" t="s">
        <v>1</v>
      </c>
      <c r="N155" s="167" t="s">
        <v>42</v>
      </c>
      <c r="O155" s="58"/>
      <c r="P155" s="168">
        <f>O155*H155</f>
        <v>0</v>
      </c>
      <c r="Q155" s="168">
        <v>0</v>
      </c>
      <c r="R155" s="168">
        <f>Q155*H155</f>
        <v>0</v>
      </c>
      <c r="S155" s="168">
        <v>0</v>
      </c>
      <c r="T155" s="16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138</v>
      </c>
      <c r="AT155" s="170" t="s">
        <v>136</v>
      </c>
      <c r="AU155" s="170" t="s">
        <v>139</v>
      </c>
      <c r="AY155" s="17" t="s">
        <v>133</v>
      </c>
      <c r="BE155" s="171">
        <f>IF(N155="základní",J155,0)</f>
        <v>0</v>
      </c>
      <c r="BF155" s="171">
        <f>IF(N155="snížená",J155,0)</f>
        <v>0</v>
      </c>
      <c r="BG155" s="171">
        <f>IF(N155="zákl. přenesená",J155,0)</f>
        <v>0</v>
      </c>
      <c r="BH155" s="171">
        <f>IF(N155="sníž. přenesená",J155,0)</f>
        <v>0</v>
      </c>
      <c r="BI155" s="171">
        <f>IF(N155="nulová",J155,0)</f>
        <v>0</v>
      </c>
      <c r="BJ155" s="17" t="s">
        <v>139</v>
      </c>
      <c r="BK155" s="171">
        <f>ROUND(I155*H155,2)</f>
        <v>0</v>
      </c>
      <c r="BL155" s="17" t="s">
        <v>138</v>
      </c>
      <c r="BM155" s="170" t="s">
        <v>167</v>
      </c>
    </row>
    <row r="156" spans="1:65" s="2" customFormat="1" ht="16.5" customHeight="1">
      <c r="A156" s="32"/>
      <c r="B156" s="157"/>
      <c r="C156" s="158">
        <v>9</v>
      </c>
      <c r="D156" s="158" t="s">
        <v>136</v>
      </c>
      <c r="E156" s="159" t="s">
        <v>168</v>
      </c>
      <c r="F156" s="160" t="s">
        <v>169</v>
      </c>
      <c r="G156" s="161" t="s">
        <v>166</v>
      </c>
      <c r="H156" s="162">
        <v>0.126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138</v>
      </c>
      <c r="AT156" s="170" t="s">
        <v>136</v>
      </c>
      <c r="AU156" s="170" t="s">
        <v>139</v>
      </c>
      <c r="AY156" s="17" t="s">
        <v>133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139</v>
      </c>
      <c r="BK156" s="171">
        <f>ROUND(I156*H156,2)</f>
        <v>0</v>
      </c>
      <c r="BL156" s="17" t="s">
        <v>138</v>
      </c>
      <c r="BM156" s="170" t="s">
        <v>170</v>
      </c>
    </row>
    <row r="157" spans="1:65" s="2" customFormat="1" ht="21.75" customHeight="1">
      <c r="A157" s="32"/>
      <c r="B157" s="157"/>
      <c r="C157" s="158">
        <v>10</v>
      </c>
      <c r="D157" s="158" t="s">
        <v>136</v>
      </c>
      <c r="E157" s="159" t="s">
        <v>171</v>
      </c>
      <c r="F157" s="160" t="s">
        <v>172</v>
      </c>
      <c r="G157" s="161" t="s">
        <v>166</v>
      </c>
      <c r="H157" s="162">
        <v>0.126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0.505</v>
      </c>
      <c r="R157" s="168">
        <f>Q157*H157</f>
        <v>0.06363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138</v>
      </c>
      <c r="AT157" s="170" t="s">
        <v>136</v>
      </c>
      <c r="AU157" s="170" t="s">
        <v>139</v>
      </c>
      <c r="AY157" s="17" t="s">
        <v>133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139</v>
      </c>
      <c r="BK157" s="171">
        <f>ROUND(I157*H157,2)</f>
        <v>0</v>
      </c>
      <c r="BL157" s="17" t="s">
        <v>138</v>
      </c>
      <c r="BM157" s="170" t="s">
        <v>173</v>
      </c>
    </row>
    <row r="158" spans="2:51" s="14" customFormat="1" ht="22.5">
      <c r="B158" s="181"/>
      <c r="D158" s="173" t="s">
        <v>152</v>
      </c>
      <c r="E158" s="182" t="s">
        <v>1</v>
      </c>
      <c r="F158" s="183" t="s">
        <v>174</v>
      </c>
      <c r="H158" s="182" t="s">
        <v>1</v>
      </c>
      <c r="I158" s="184"/>
      <c r="L158" s="181"/>
      <c r="M158" s="185"/>
      <c r="N158" s="186"/>
      <c r="O158" s="186"/>
      <c r="P158" s="186"/>
      <c r="Q158" s="186"/>
      <c r="R158" s="186"/>
      <c r="S158" s="186"/>
      <c r="T158" s="187"/>
      <c r="AT158" s="182" t="s">
        <v>152</v>
      </c>
      <c r="AU158" s="182" t="s">
        <v>139</v>
      </c>
      <c r="AV158" s="14" t="s">
        <v>84</v>
      </c>
      <c r="AW158" s="14" t="s">
        <v>33</v>
      </c>
      <c r="AX158" s="14" t="s">
        <v>76</v>
      </c>
      <c r="AY158" s="182" t="s">
        <v>133</v>
      </c>
    </row>
    <row r="159" spans="2:51" s="13" customFormat="1" ht="12">
      <c r="B159" s="172"/>
      <c r="D159" s="173" t="s">
        <v>152</v>
      </c>
      <c r="E159" s="174" t="s">
        <v>1</v>
      </c>
      <c r="F159" s="175" t="s">
        <v>175</v>
      </c>
      <c r="H159" s="176">
        <v>0.126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152</v>
      </c>
      <c r="AU159" s="174" t="s">
        <v>139</v>
      </c>
      <c r="AV159" s="13" t="s">
        <v>139</v>
      </c>
      <c r="AW159" s="13" t="s">
        <v>33</v>
      </c>
      <c r="AX159" s="13" t="s">
        <v>84</v>
      </c>
      <c r="AY159" s="174" t="s">
        <v>133</v>
      </c>
    </row>
    <row r="160" spans="1:65" s="2" customFormat="1" ht="21.75" customHeight="1">
      <c r="A160" s="32"/>
      <c r="B160" s="157"/>
      <c r="C160" s="158">
        <v>11</v>
      </c>
      <c r="D160" s="158" t="s">
        <v>136</v>
      </c>
      <c r="E160" s="159" t="s">
        <v>176</v>
      </c>
      <c r="F160" s="160" t="s">
        <v>177</v>
      </c>
      <c r="G160" s="161" t="s">
        <v>137</v>
      </c>
      <c r="H160" s="162">
        <v>4.189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0.0567</v>
      </c>
      <c r="R160" s="168">
        <f>Q160*H160</f>
        <v>0.2375163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138</v>
      </c>
      <c r="AT160" s="170" t="s">
        <v>136</v>
      </c>
      <c r="AU160" s="170" t="s">
        <v>139</v>
      </c>
      <c r="AY160" s="17" t="s">
        <v>133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139</v>
      </c>
      <c r="BK160" s="171">
        <f>ROUND(I160*H160,2)</f>
        <v>0</v>
      </c>
      <c r="BL160" s="17" t="s">
        <v>138</v>
      </c>
      <c r="BM160" s="170" t="s">
        <v>178</v>
      </c>
    </row>
    <row r="161" spans="1:65" s="2" customFormat="1" ht="16.5" customHeight="1">
      <c r="A161" s="32"/>
      <c r="B161" s="157"/>
      <c r="C161" s="158">
        <v>12</v>
      </c>
      <c r="D161" s="158" t="s">
        <v>136</v>
      </c>
      <c r="E161" s="159" t="s">
        <v>179</v>
      </c>
      <c r="F161" s="160" t="s">
        <v>180</v>
      </c>
      <c r="G161" s="161" t="s">
        <v>181</v>
      </c>
      <c r="H161" s="162">
        <v>2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0.04684</v>
      </c>
      <c r="R161" s="168">
        <f>Q161*H161</f>
        <v>0.09368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138</v>
      </c>
      <c r="AT161" s="170" t="s">
        <v>136</v>
      </c>
      <c r="AU161" s="170" t="s">
        <v>139</v>
      </c>
      <c r="AY161" s="17" t="s">
        <v>133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139</v>
      </c>
      <c r="BK161" s="171">
        <f>ROUND(I161*H161,2)</f>
        <v>0</v>
      </c>
      <c r="BL161" s="17" t="s">
        <v>138</v>
      </c>
      <c r="BM161" s="170" t="s">
        <v>182</v>
      </c>
    </row>
    <row r="162" spans="1:65" s="2" customFormat="1" ht="16.5" customHeight="1">
      <c r="A162" s="32"/>
      <c r="B162" s="157"/>
      <c r="C162" s="188">
        <v>13</v>
      </c>
      <c r="D162" s="188" t="s">
        <v>184</v>
      </c>
      <c r="E162" s="189" t="s">
        <v>185</v>
      </c>
      <c r="F162" s="190" t="s">
        <v>672</v>
      </c>
      <c r="G162" s="191" t="s">
        <v>181</v>
      </c>
      <c r="H162" s="192">
        <v>2</v>
      </c>
      <c r="I162" s="193"/>
      <c r="J162" s="194">
        <f>ROUND(I162*H162,2)</f>
        <v>0</v>
      </c>
      <c r="K162" s="195"/>
      <c r="L162" s="196"/>
      <c r="M162" s="197" t="s">
        <v>1</v>
      </c>
      <c r="N162" s="198" t="s">
        <v>42</v>
      </c>
      <c r="O162" s="58"/>
      <c r="P162" s="168">
        <f>O162*H162</f>
        <v>0</v>
      </c>
      <c r="Q162" s="168">
        <v>0.02347</v>
      </c>
      <c r="R162" s="168">
        <f>Q162*H162</f>
        <v>0.04694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154</v>
      </c>
      <c r="AT162" s="170" t="s">
        <v>184</v>
      </c>
      <c r="AU162" s="170" t="s">
        <v>139</v>
      </c>
      <c r="AY162" s="17" t="s">
        <v>133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139</v>
      </c>
      <c r="BK162" s="171">
        <f>ROUND(I162*H162,2)</f>
        <v>0</v>
      </c>
      <c r="BL162" s="17" t="s">
        <v>138</v>
      </c>
      <c r="BM162" s="170" t="s">
        <v>186</v>
      </c>
    </row>
    <row r="163" spans="2:63" s="12" customFormat="1" ht="22.9" customHeight="1">
      <c r="B163" s="144"/>
      <c r="D163" s="145" t="s">
        <v>75</v>
      </c>
      <c r="E163" s="155" t="s">
        <v>159</v>
      </c>
      <c r="F163" s="155" t="s">
        <v>187</v>
      </c>
      <c r="I163" s="147"/>
      <c r="J163" s="156">
        <f>BK163</f>
        <v>0</v>
      </c>
      <c r="L163" s="144"/>
      <c r="M163" s="149"/>
      <c r="N163" s="150"/>
      <c r="O163" s="150"/>
      <c r="P163" s="151">
        <f>SUM(P164:P184)</f>
        <v>0</v>
      </c>
      <c r="Q163" s="150"/>
      <c r="R163" s="151">
        <f>SUM(R164:R184)</f>
        <v>0.00249</v>
      </c>
      <c r="S163" s="150"/>
      <c r="T163" s="152">
        <f>SUM(T164:T184)</f>
        <v>2.4086075000000005</v>
      </c>
      <c r="AR163" s="145" t="s">
        <v>84</v>
      </c>
      <c r="AT163" s="153" t="s">
        <v>75</v>
      </c>
      <c r="AU163" s="153" t="s">
        <v>84</v>
      </c>
      <c r="AY163" s="145" t="s">
        <v>133</v>
      </c>
      <c r="BK163" s="154">
        <f>SUM(BK164:BK184)</f>
        <v>0</v>
      </c>
    </row>
    <row r="164" spans="1:65" s="2" customFormat="1" ht="21.75" customHeight="1">
      <c r="A164" s="32"/>
      <c r="B164" s="157"/>
      <c r="C164" s="158">
        <v>14</v>
      </c>
      <c r="D164" s="158" t="s">
        <v>136</v>
      </c>
      <c r="E164" s="159" t="s">
        <v>188</v>
      </c>
      <c r="F164" s="160" t="s">
        <v>189</v>
      </c>
      <c r="G164" s="161" t="s">
        <v>137</v>
      </c>
      <c r="H164" s="162">
        <v>13.678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183</v>
      </c>
      <c r="AT164" s="170" t="s">
        <v>136</v>
      </c>
      <c r="AU164" s="170" t="s">
        <v>139</v>
      </c>
      <c r="AY164" s="17" t="s">
        <v>133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139</v>
      </c>
      <c r="BK164" s="171">
        <f>ROUND(I164*H164,2)</f>
        <v>0</v>
      </c>
      <c r="BL164" s="17" t="s">
        <v>183</v>
      </c>
      <c r="BM164" s="170" t="s">
        <v>190</v>
      </c>
    </row>
    <row r="165" spans="2:51" s="14" customFormat="1" ht="12">
      <c r="B165" s="181"/>
      <c r="D165" s="173" t="s">
        <v>152</v>
      </c>
      <c r="E165" s="182" t="s">
        <v>1</v>
      </c>
      <c r="F165" s="183" t="s">
        <v>191</v>
      </c>
      <c r="H165" s="182" t="s">
        <v>1</v>
      </c>
      <c r="I165" s="184"/>
      <c r="L165" s="181"/>
      <c r="M165" s="185"/>
      <c r="N165" s="186"/>
      <c r="O165" s="186"/>
      <c r="P165" s="186"/>
      <c r="Q165" s="186"/>
      <c r="R165" s="186"/>
      <c r="S165" s="186"/>
      <c r="T165" s="187"/>
      <c r="AT165" s="182" t="s">
        <v>152</v>
      </c>
      <c r="AU165" s="182" t="s">
        <v>139</v>
      </c>
      <c r="AV165" s="14" t="s">
        <v>84</v>
      </c>
      <c r="AW165" s="14" t="s">
        <v>33</v>
      </c>
      <c r="AX165" s="14" t="s">
        <v>76</v>
      </c>
      <c r="AY165" s="182" t="s">
        <v>133</v>
      </c>
    </row>
    <row r="166" spans="2:51" s="13" customFormat="1" ht="12">
      <c r="B166" s="172"/>
      <c r="D166" s="173" t="s">
        <v>152</v>
      </c>
      <c r="E166" s="174" t="s">
        <v>1</v>
      </c>
      <c r="F166" s="175" t="s">
        <v>192</v>
      </c>
      <c r="H166" s="176">
        <v>10.348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152</v>
      </c>
      <c r="AU166" s="174" t="s">
        <v>139</v>
      </c>
      <c r="AV166" s="13" t="s">
        <v>139</v>
      </c>
      <c r="AW166" s="13" t="s">
        <v>33</v>
      </c>
      <c r="AX166" s="13" t="s">
        <v>76</v>
      </c>
      <c r="AY166" s="174" t="s">
        <v>133</v>
      </c>
    </row>
    <row r="167" spans="2:51" s="14" customFormat="1" ht="12">
      <c r="B167" s="181"/>
      <c r="D167" s="173" t="s">
        <v>152</v>
      </c>
      <c r="E167" s="182" t="s">
        <v>1</v>
      </c>
      <c r="F167" s="183" t="s">
        <v>193</v>
      </c>
      <c r="H167" s="182" t="s">
        <v>1</v>
      </c>
      <c r="I167" s="184"/>
      <c r="L167" s="181"/>
      <c r="M167" s="185"/>
      <c r="N167" s="186"/>
      <c r="O167" s="186"/>
      <c r="P167" s="186"/>
      <c r="Q167" s="186"/>
      <c r="R167" s="186"/>
      <c r="S167" s="186"/>
      <c r="T167" s="187"/>
      <c r="AT167" s="182" t="s">
        <v>152</v>
      </c>
      <c r="AU167" s="182" t="s">
        <v>139</v>
      </c>
      <c r="AV167" s="14" t="s">
        <v>84</v>
      </c>
      <c r="AW167" s="14" t="s">
        <v>33</v>
      </c>
      <c r="AX167" s="14" t="s">
        <v>76</v>
      </c>
      <c r="AY167" s="182" t="s">
        <v>133</v>
      </c>
    </row>
    <row r="168" spans="2:51" s="13" customFormat="1" ht="12">
      <c r="B168" s="172"/>
      <c r="D168" s="173" t="s">
        <v>152</v>
      </c>
      <c r="E168" s="174" t="s">
        <v>1</v>
      </c>
      <c r="F168" s="175" t="s">
        <v>194</v>
      </c>
      <c r="H168" s="176">
        <v>1.14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152</v>
      </c>
      <c r="AU168" s="174" t="s">
        <v>139</v>
      </c>
      <c r="AV168" s="13" t="s">
        <v>139</v>
      </c>
      <c r="AW168" s="13" t="s">
        <v>33</v>
      </c>
      <c r="AX168" s="13" t="s">
        <v>76</v>
      </c>
      <c r="AY168" s="174" t="s">
        <v>133</v>
      </c>
    </row>
    <row r="169" spans="2:51" s="13" customFormat="1" ht="12">
      <c r="B169" s="172"/>
      <c r="D169" s="173" t="s">
        <v>152</v>
      </c>
      <c r="E169" s="174" t="s">
        <v>1</v>
      </c>
      <c r="F169" s="175" t="s">
        <v>195</v>
      </c>
      <c r="H169" s="176">
        <v>2.19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152</v>
      </c>
      <c r="AU169" s="174" t="s">
        <v>139</v>
      </c>
      <c r="AV169" s="13" t="s">
        <v>139</v>
      </c>
      <c r="AW169" s="13" t="s">
        <v>33</v>
      </c>
      <c r="AX169" s="13" t="s">
        <v>76</v>
      </c>
      <c r="AY169" s="174" t="s">
        <v>133</v>
      </c>
    </row>
    <row r="170" spans="2:51" s="15" customFormat="1" ht="12">
      <c r="B170" s="199"/>
      <c r="D170" s="173" t="s">
        <v>152</v>
      </c>
      <c r="E170" s="200" t="s">
        <v>1</v>
      </c>
      <c r="F170" s="201" t="s">
        <v>196</v>
      </c>
      <c r="H170" s="202">
        <v>13.678</v>
      </c>
      <c r="I170" s="203"/>
      <c r="L170" s="199"/>
      <c r="M170" s="204"/>
      <c r="N170" s="205"/>
      <c r="O170" s="205"/>
      <c r="P170" s="205"/>
      <c r="Q170" s="205"/>
      <c r="R170" s="205"/>
      <c r="S170" s="205"/>
      <c r="T170" s="206"/>
      <c r="AT170" s="200" t="s">
        <v>152</v>
      </c>
      <c r="AU170" s="200" t="s">
        <v>139</v>
      </c>
      <c r="AV170" s="15" t="s">
        <v>138</v>
      </c>
      <c r="AW170" s="15" t="s">
        <v>33</v>
      </c>
      <c r="AX170" s="15" t="s">
        <v>84</v>
      </c>
      <c r="AY170" s="200" t="s">
        <v>133</v>
      </c>
    </row>
    <row r="171" spans="1:65" s="2" customFormat="1" ht="21.75" customHeight="1">
      <c r="A171" s="32"/>
      <c r="B171" s="157"/>
      <c r="C171" s="158">
        <v>15</v>
      </c>
      <c r="D171" s="158" t="s">
        <v>136</v>
      </c>
      <c r="E171" s="159" t="s">
        <v>197</v>
      </c>
      <c r="F171" s="160" t="s">
        <v>198</v>
      </c>
      <c r="G171" s="161" t="s">
        <v>137</v>
      </c>
      <c r="H171" s="162">
        <v>24.05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0.00015</v>
      </c>
      <c r="T171" s="169">
        <f>S171*H171</f>
        <v>0.0036074999999999996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183</v>
      </c>
      <c r="AT171" s="170" t="s">
        <v>136</v>
      </c>
      <c r="AU171" s="170" t="s">
        <v>139</v>
      </c>
      <c r="AY171" s="17" t="s">
        <v>133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139</v>
      </c>
      <c r="BK171" s="171">
        <f>ROUND(I171*H171,2)</f>
        <v>0</v>
      </c>
      <c r="BL171" s="17" t="s">
        <v>183</v>
      </c>
      <c r="BM171" s="170" t="s">
        <v>199</v>
      </c>
    </row>
    <row r="172" spans="2:51" s="14" customFormat="1" ht="22.5">
      <c r="B172" s="181"/>
      <c r="D172" s="173" t="s">
        <v>152</v>
      </c>
      <c r="E172" s="182" t="s">
        <v>1</v>
      </c>
      <c r="F172" s="183" t="s">
        <v>200</v>
      </c>
      <c r="H172" s="182" t="s">
        <v>1</v>
      </c>
      <c r="I172" s="184"/>
      <c r="L172" s="181"/>
      <c r="M172" s="185"/>
      <c r="N172" s="186"/>
      <c r="O172" s="186"/>
      <c r="P172" s="186"/>
      <c r="Q172" s="186"/>
      <c r="R172" s="186"/>
      <c r="S172" s="186"/>
      <c r="T172" s="187"/>
      <c r="AT172" s="182" t="s">
        <v>152</v>
      </c>
      <c r="AU172" s="182" t="s">
        <v>139</v>
      </c>
      <c r="AV172" s="14" t="s">
        <v>84</v>
      </c>
      <c r="AW172" s="14" t="s">
        <v>33</v>
      </c>
      <c r="AX172" s="14" t="s">
        <v>76</v>
      </c>
      <c r="AY172" s="182" t="s">
        <v>133</v>
      </c>
    </row>
    <row r="173" spans="2:51" s="13" customFormat="1" ht="12">
      <c r="B173" s="172"/>
      <c r="D173" s="173" t="s">
        <v>152</v>
      </c>
      <c r="E173" s="174" t="s">
        <v>1</v>
      </c>
      <c r="F173" s="175" t="s">
        <v>201</v>
      </c>
      <c r="H173" s="176">
        <v>24.05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152</v>
      </c>
      <c r="AU173" s="174" t="s">
        <v>139</v>
      </c>
      <c r="AV173" s="13" t="s">
        <v>139</v>
      </c>
      <c r="AW173" s="13" t="s">
        <v>33</v>
      </c>
      <c r="AX173" s="13" t="s">
        <v>84</v>
      </c>
      <c r="AY173" s="174" t="s">
        <v>133</v>
      </c>
    </row>
    <row r="174" spans="1:65" s="2" customFormat="1" ht="21.75" customHeight="1">
      <c r="A174" s="32"/>
      <c r="B174" s="157"/>
      <c r="C174" s="158">
        <v>16</v>
      </c>
      <c r="D174" s="158" t="s">
        <v>136</v>
      </c>
      <c r="E174" s="159" t="s">
        <v>202</v>
      </c>
      <c r="F174" s="160" t="s">
        <v>203</v>
      </c>
      <c r="G174" s="161" t="s">
        <v>137</v>
      </c>
      <c r="H174" s="162">
        <v>62.25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4E-05</v>
      </c>
      <c r="R174" s="168">
        <f>Q174*H174</f>
        <v>0.00249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138</v>
      </c>
      <c r="AT174" s="170" t="s">
        <v>136</v>
      </c>
      <c r="AU174" s="170" t="s">
        <v>139</v>
      </c>
      <c r="AY174" s="17" t="s">
        <v>133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139</v>
      </c>
      <c r="BK174" s="171">
        <f>ROUND(I174*H174,2)</f>
        <v>0</v>
      </c>
      <c r="BL174" s="17" t="s">
        <v>138</v>
      </c>
      <c r="BM174" s="170" t="s">
        <v>204</v>
      </c>
    </row>
    <row r="175" spans="2:51" s="13" customFormat="1" ht="12">
      <c r="B175" s="172"/>
      <c r="D175" s="173" t="s">
        <v>152</v>
      </c>
      <c r="E175" s="174" t="s">
        <v>1</v>
      </c>
      <c r="F175" s="175" t="s">
        <v>205</v>
      </c>
      <c r="H175" s="176">
        <v>12.25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152</v>
      </c>
      <c r="AU175" s="174" t="s">
        <v>139</v>
      </c>
      <c r="AV175" s="13" t="s">
        <v>139</v>
      </c>
      <c r="AW175" s="13" t="s">
        <v>33</v>
      </c>
      <c r="AX175" s="13" t="s">
        <v>76</v>
      </c>
      <c r="AY175" s="174" t="s">
        <v>133</v>
      </c>
    </row>
    <row r="176" spans="2:51" s="14" customFormat="1" ht="12">
      <c r="B176" s="181"/>
      <c r="D176" s="173" t="s">
        <v>152</v>
      </c>
      <c r="E176" s="182" t="s">
        <v>1</v>
      </c>
      <c r="F176" s="183" t="s">
        <v>206</v>
      </c>
      <c r="H176" s="182" t="s">
        <v>1</v>
      </c>
      <c r="I176" s="184"/>
      <c r="L176" s="181"/>
      <c r="M176" s="185"/>
      <c r="N176" s="186"/>
      <c r="O176" s="186"/>
      <c r="P176" s="186"/>
      <c r="Q176" s="186"/>
      <c r="R176" s="186"/>
      <c r="S176" s="186"/>
      <c r="T176" s="187"/>
      <c r="AT176" s="182" t="s">
        <v>152</v>
      </c>
      <c r="AU176" s="182" t="s">
        <v>139</v>
      </c>
      <c r="AV176" s="14" t="s">
        <v>84</v>
      </c>
      <c r="AW176" s="14" t="s">
        <v>33</v>
      </c>
      <c r="AX176" s="14" t="s">
        <v>76</v>
      </c>
      <c r="AY176" s="182" t="s">
        <v>133</v>
      </c>
    </row>
    <row r="177" spans="2:51" s="13" customFormat="1" ht="12">
      <c r="B177" s="172"/>
      <c r="D177" s="173" t="s">
        <v>152</v>
      </c>
      <c r="E177" s="174" t="s">
        <v>1</v>
      </c>
      <c r="F177" s="175" t="s">
        <v>163</v>
      </c>
      <c r="H177" s="176">
        <v>50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152</v>
      </c>
      <c r="AU177" s="174" t="s">
        <v>139</v>
      </c>
      <c r="AV177" s="13" t="s">
        <v>139</v>
      </c>
      <c r="AW177" s="13" t="s">
        <v>33</v>
      </c>
      <c r="AX177" s="13" t="s">
        <v>76</v>
      </c>
      <c r="AY177" s="174" t="s">
        <v>133</v>
      </c>
    </row>
    <row r="178" spans="2:51" s="15" customFormat="1" ht="12">
      <c r="B178" s="199"/>
      <c r="D178" s="173" t="s">
        <v>152</v>
      </c>
      <c r="E178" s="200" t="s">
        <v>1</v>
      </c>
      <c r="F178" s="201" t="s">
        <v>196</v>
      </c>
      <c r="H178" s="202">
        <v>62.25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152</v>
      </c>
      <c r="AU178" s="200" t="s">
        <v>139</v>
      </c>
      <c r="AV178" s="15" t="s">
        <v>138</v>
      </c>
      <c r="AW178" s="15" t="s">
        <v>33</v>
      </c>
      <c r="AX178" s="15" t="s">
        <v>84</v>
      </c>
      <c r="AY178" s="200" t="s">
        <v>133</v>
      </c>
    </row>
    <row r="179" spans="1:65" s="2" customFormat="1" ht="16.5" customHeight="1">
      <c r="A179" s="32"/>
      <c r="B179" s="157"/>
      <c r="C179" s="158">
        <v>17</v>
      </c>
      <c r="D179" s="158" t="s">
        <v>136</v>
      </c>
      <c r="E179" s="159" t="s">
        <v>207</v>
      </c>
      <c r="F179" s="160" t="s">
        <v>208</v>
      </c>
      <c r="G179" s="161" t="s">
        <v>137</v>
      </c>
      <c r="H179" s="162">
        <v>24.05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0.1</v>
      </c>
      <c r="T179" s="169">
        <f>S179*H179</f>
        <v>2.4050000000000002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138</v>
      </c>
      <c r="AT179" s="170" t="s">
        <v>136</v>
      </c>
      <c r="AU179" s="170" t="s">
        <v>139</v>
      </c>
      <c r="AY179" s="17" t="s">
        <v>133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139</v>
      </c>
      <c r="BK179" s="171">
        <f>ROUND(I179*H179,2)</f>
        <v>0</v>
      </c>
      <c r="BL179" s="17" t="s">
        <v>138</v>
      </c>
      <c r="BM179" s="170" t="s">
        <v>209</v>
      </c>
    </row>
    <row r="180" spans="2:51" s="13" customFormat="1" ht="12">
      <c r="B180" s="172"/>
      <c r="D180" s="173" t="s">
        <v>152</v>
      </c>
      <c r="E180" s="174" t="s">
        <v>1</v>
      </c>
      <c r="F180" s="175" t="s">
        <v>210</v>
      </c>
      <c r="H180" s="176">
        <v>24.05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152</v>
      </c>
      <c r="AU180" s="174" t="s">
        <v>139</v>
      </c>
      <c r="AV180" s="13" t="s">
        <v>139</v>
      </c>
      <c r="AW180" s="13" t="s">
        <v>33</v>
      </c>
      <c r="AX180" s="13" t="s">
        <v>84</v>
      </c>
      <c r="AY180" s="174" t="s">
        <v>133</v>
      </c>
    </row>
    <row r="181" spans="1:65" s="2" customFormat="1" ht="16.5" customHeight="1">
      <c r="A181" s="32"/>
      <c r="B181" s="157"/>
      <c r="C181" s="158">
        <v>18</v>
      </c>
      <c r="D181" s="158" t="s">
        <v>136</v>
      </c>
      <c r="E181" s="159" t="s">
        <v>211</v>
      </c>
      <c r="F181" s="160" t="s">
        <v>212</v>
      </c>
      <c r="G181" s="161" t="s">
        <v>137</v>
      </c>
      <c r="H181" s="162">
        <v>4.189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138</v>
      </c>
      <c r="AT181" s="170" t="s">
        <v>136</v>
      </c>
      <c r="AU181" s="170" t="s">
        <v>139</v>
      </c>
      <c r="AY181" s="17" t="s">
        <v>133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139</v>
      </c>
      <c r="BK181" s="171">
        <f>ROUND(I181*H181,2)</f>
        <v>0</v>
      </c>
      <c r="BL181" s="17" t="s">
        <v>138</v>
      </c>
      <c r="BM181" s="170" t="s">
        <v>213</v>
      </c>
    </row>
    <row r="182" spans="2:51" s="13" customFormat="1" ht="12">
      <c r="B182" s="172"/>
      <c r="D182" s="173" t="s">
        <v>152</v>
      </c>
      <c r="E182" s="174" t="s">
        <v>1</v>
      </c>
      <c r="F182" s="175" t="s">
        <v>214</v>
      </c>
      <c r="H182" s="176">
        <v>2.842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80"/>
      <c r="AT182" s="174" t="s">
        <v>152</v>
      </c>
      <c r="AU182" s="174" t="s">
        <v>139</v>
      </c>
      <c r="AV182" s="13" t="s">
        <v>139</v>
      </c>
      <c r="AW182" s="13" t="s">
        <v>33</v>
      </c>
      <c r="AX182" s="13" t="s">
        <v>76</v>
      </c>
      <c r="AY182" s="174" t="s">
        <v>133</v>
      </c>
    </row>
    <row r="183" spans="2:51" s="13" customFormat="1" ht="12">
      <c r="B183" s="172"/>
      <c r="D183" s="173" t="s">
        <v>152</v>
      </c>
      <c r="E183" s="174" t="s">
        <v>1</v>
      </c>
      <c r="F183" s="175" t="s">
        <v>215</v>
      </c>
      <c r="H183" s="176">
        <v>1.347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152</v>
      </c>
      <c r="AU183" s="174" t="s">
        <v>139</v>
      </c>
      <c r="AV183" s="13" t="s">
        <v>139</v>
      </c>
      <c r="AW183" s="13" t="s">
        <v>33</v>
      </c>
      <c r="AX183" s="13" t="s">
        <v>76</v>
      </c>
      <c r="AY183" s="174" t="s">
        <v>133</v>
      </c>
    </row>
    <row r="184" spans="2:51" s="15" customFormat="1" ht="12">
      <c r="B184" s="199"/>
      <c r="D184" s="173" t="s">
        <v>152</v>
      </c>
      <c r="E184" s="200" t="s">
        <v>1</v>
      </c>
      <c r="F184" s="201" t="s">
        <v>196</v>
      </c>
      <c r="H184" s="202">
        <v>4.189</v>
      </c>
      <c r="I184" s="203"/>
      <c r="L184" s="199"/>
      <c r="M184" s="204"/>
      <c r="N184" s="205"/>
      <c r="O184" s="205"/>
      <c r="P184" s="205"/>
      <c r="Q184" s="205"/>
      <c r="R184" s="205"/>
      <c r="S184" s="205"/>
      <c r="T184" s="206"/>
      <c r="AT184" s="200" t="s">
        <v>152</v>
      </c>
      <c r="AU184" s="200" t="s">
        <v>139</v>
      </c>
      <c r="AV184" s="15" t="s">
        <v>138</v>
      </c>
      <c r="AW184" s="15" t="s">
        <v>33</v>
      </c>
      <c r="AX184" s="15" t="s">
        <v>84</v>
      </c>
      <c r="AY184" s="200" t="s">
        <v>133</v>
      </c>
    </row>
    <row r="185" spans="2:63" s="12" customFormat="1" ht="22.9" customHeight="1">
      <c r="B185" s="144"/>
      <c r="D185" s="145" t="s">
        <v>75</v>
      </c>
      <c r="E185" s="155" t="s">
        <v>216</v>
      </c>
      <c r="F185" s="155" t="s">
        <v>217</v>
      </c>
      <c r="I185" s="147"/>
      <c r="J185" s="156">
        <f>BK185</f>
        <v>0</v>
      </c>
      <c r="L185" s="144"/>
      <c r="M185" s="149"/>
      <c r="N185" s="150"/>
      <c r="O185" s="150"/>
      <c r="P185" s="151">
        <f>SUM(P186:P192)</f>
        <v>0</v>
      </c>
      <c r="Q185" s="150"/>
      <c r="R185" s="151">
        <f>SUM(R186:R192)</f>
        <v>0</v>
      </c>
      <c r="S185" s="150"/>
      <c r="T185" s="152">
        <f>SUM(T186:T192)</f>
        <v>0</v>
      </c>
      <c r="AR185" s="145" t="s">
        <v>84</v>
      </c>
      <c r="AT185" s="153" t="s">
        <v>75</v>
      </c>
      <c r="AU185" s="153" t="s">
        <v>84</v>
      </c>
      <c r="AY185" s="145" t="s">
        <v>133</v>
      </c>
      <c r="BK185" s="154">
        <f>SUM(BK186:BK192)</f>
        <v>0</v>
      </c>
    </row>
    <row r="186" spans="1:65" s="2" customFormat="1" ht="21.75" customHeight="1">
      <c r="A186" s="32"/>
      <c r="B186" s="157"/>
      <c r="C186" s="158">
        <v>19</v>
      </c>
      <c r="D186" s="158" t="s">
        <v>136</v>
      </c>
      <c r="E186" s="159" t="s">
        <v>218</v>
      </c>
      <c r="F186" s="160" t="s">
        <v>219</v>
      </c>
      <c r="G186" s="161" t="s">
        <v>220</v>
      </c>
      <c r="H186" s="162">
        <v>2.613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138</v>
      </c>
      <c r="AT186" s="170" t="s">
        <v>136</v>
      </c>
      <c r="AU186" s="170" t="s">
        <v>139</v>
      </c>
      <c r="AY186" s="17" t="s">
        <v>133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139</v>
      </c>
      <c r="BK186" s="171">
        <f>ROUND(I186*H186,2)</f>
        <v>0</v>
      </c>
      <c r="BL186" s="17" t="s">
        <v>138</v>
      </c>
      <c r="BM186" s="170" t="s">
        <v>221</v>
      </c>
    </row>
    <row r="187" spans="1:65" s="2" customFormat="1" ht="21.75" customHeight="1">
      <c r="A187" s="32"/>
      <c r="B187" s="157"/>
      <c r="C187" s="158">
        <v>20</v>
      </c>
      <c r="D187" s="158" t="s">
        <v>136</v>
      </c>
      <c r="E187" s="159" t="s">
        <v>222</v>
      </c>
      <c r="F187" s="160" t="s">
        <v>223</v>
      </c>
      <c r="G187" s="161" t="s">
        <v>220</v>
      </c>
      <c r="H187" s="162">
        <v>130.65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138</v>
      </c>
      <c r="AT187" s="170" t="s">
        <v>136</v>
      </c>
      <c r="AU187" s="170" t="s">
        <v>139</v>
      </c>
      <c r="AY187" s="17" t="s">
        <v>133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139</v>
      </c>
      <c r="BK187" s="171">
        <f>ROUND(I187*H187,2)</f>
        <v>0</v>
      </c>
      <c r="BL187" s="17" t="s">
        <v>138</v>
      </c>
      <c r="BM187" s="170" t="s">
        <v>224</v>
      </c>
    </row>
    <row r="188" spans="2:51" s="13" customFormat="1" ht="12">
      <c r="B188" s="172"/>
      <c r="D188" s="173" t="s">
        <v>152</v>
      </c>
      <c r="F188" s="175" t="s">
        <v>225</v>
      </c>
      <c r="H188" s="176">
        <v>130.65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152</v>
      </c>
      <c r="AU188" s="174" t="s">
        <v>139</v>
      </c>
      <c r="AV188" s="13" t="s">
        <v>139</v>
      </c>
      <c r="AW188" s="13" t="s">
        <v>3</v>
      </c>
      <c r="AX188" s="13" t="s">
        <v>84</v>
      </c>
      <c r="AY188" s="174" t="s">
        <v>133</v>
      </c>
    </row>
    <row r="189" spans="1:65" s="2" customFormat="1" ht="21.75" customHeight="1">
      <c r="A189" s="32"/>
      <c r="B189" s="157"/>
      <c r="C189" s="158">
        <v>21</v>
      </c>
      <c r="D189" s="158" t="s">
        <v>136</v>
      </c>
      <c r="E189" s="159" t="s">
        <v>226</v>
      </c>
      <c r="F189" s="160" t="s">
        <v>227</v>
      </c>
      <c r="G189" s="161" t="s">
        <v>220</v>
      </c>
      <c r="H189" s="162">
        <v>2.613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138</v>
      </c>
      <c r="AT189" s="170" t="s">
        <v>136</v>
      </c>
      <c r="AU189" s="170" t="s">
        <v>139</v>
      </c>
      <c r="AY189" s="17" t="s">
        <v>133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139</v>
      </c>
      <c r="BK189" s="171">
        <f>ROUND(I189*H189,2)</f>
        <v>0</v>
      </c>
      <c r="BL189" s="17" t="s">
        <v>138</v>
      </c>
      <c r="BM189" s="170" t="s">
        <v>228</v>
      </c>
    </row>
    <row r="190" spans="1:65" s="2" customFormat="1" ht="21.75" customHeight="1">
      <c r="A190" s="32"/>
      <c r="B190" s="157"/>
      <c r="C190" s="158">
        <v>22</v>
      </c>
      <c r="D190" s="158" t="s">
        <v>136</v>
      </c>
      <c r="E190" s="159" t="s">
        <v>229</v>
      </c>
      <c r="F190" s="160" t="s">
        <v>230</v>
      </c>
      <c r="G190" s="161" t="s">
        <v>220</v>
      </c>
      <c r="H190" s="162">
        <v>23.517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138</v>
      </c>
      <c r="AT190" s="170" t="s">
        <v>136</v>
      </c>
      <c r="AU190" s="170" t="s">
        <v>139</v>
      </c>
      <c r="AY190" s="17" t="s">
        <v>133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139</v>
      </c>
      <c r="BK190" s="171">
        <f>ROUND(I190*H190,2)</f>
        <v>0</v>
      </c>
      <c r="BL190" s="17" t="s">
        <v>138</v>
      </c>
      <c r="BM190" s="170" t="s">
        <v>231</v>
      </c>
    </row>
    <row r="191" spans="2:51" s="13" customFormat="1" ht="12">
      <c r="B191" s="172"/>
      <c r="D191" s="173" t="s">
        <v>152</v>
      </c>
      <c r="F191" s="175" t="s">
        <v>232</v>
      </c>
      <c r="H191" s="176">
        <v>23.517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152</v>
      </c>
      <c r="AU191" s="174" t="s">
        <v>139</v>
      </c>
      <c r="AV191" s="13" t="s">
        <v>139</v>
      </c>
      <c r="AW191" s="13" t="s">
        <v>3</v>
      </c>
      <c r="AX191" s="13" t="s">
        <v>84</v>
      </c>
      <c r="AY191" s="174" t="s">
        <v>133</v>
      </c>
    </row>
    <row r="192" spans="1:65" s="2" customFormat="1" ht="21.75" customHeight="1">
      <c r="A192" s="32"/>
      <c r="B192" s="157"/>
      <c r="C192" s="158">
        <v>23</v>
      </c>
      <c r="D192" s="158" t="s">
        <v>136</v>
      </c>
      <c r="E192" s="159" t="s">
        <v>233</v>
      </c>
      <c r="F192" s="160" t="s">
        <v>234</v>
      </c>
      <c r="G192" s="161" t="s">
        <v>220</v>
      </c>
      <c r="H192" s="162">
        <v>2.613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138</v>
      </c>
      <c r="AT192" s="170" t="s">
        <v>136</v>
      </c>
      <c r="AU192" s="170" t="s">
        <v>139</v>
      </c>
      <c r="AY192" s="17" t="s">
        <v>133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139</v>
      </c>
      <c r="BK192" s="171">
        <f>ROUND(I192*H192,2)</f>
        <v>0</v>
      </c>
      <c r="BL192" s="17" t="s">
        <v>138</v>
      </c>
      <c r="BM192" s="170" t="s">
        <v>235</v>
      </c>
    </row>
    <row r="193" spans="2:63" s="12" customFormat="1" ht="22.9" customHeight="1">
      <c r="B193" s="144"/>
      <c r="D193" s="145" t="s">
        <v>75</v>
      </c>
      <c r="E193" s="155" t="s">
        <v>236</v>
      </c>
      <c r="F193" s="155" t="s">
        <v>237</v>
      </c>
      <c r="I193" s="147"/>
      <c r="J193" s="156">
        <f>BK193</f>
        <v>0</v>
      </c>
      <c r="L193" s="144"/>
      <c r="M193" s="149"/>
      <c r="N193" s="150"/>
      <c r="O193" s="150"/>
      <c r="P193" s="151">
        <f>SUM(P194:P196)</f>
        <v>0</v>
      </c>
      <c r="Q193" s="150"/>
      <c r="R193" s="151">
        <f>SUM(R194:R196)</f>
        <v>0</v>
      </c>
      <c r="S193" s="150"/>
      <c r="T193" s="152">
        <f>SUM(T194:T196)</f>
        <v>0</v>
      </c>
      <c r="AR193" s="145" t="s">
        <v>84</v>
      </c>
      <c r="AT193" s="153" t="s">
        <v>75</v>
      </c>
      <c r="AU193" s="153" t="s">
        <v>84</v>
      </c>
      <c r="AY193" s="145" t="s">
        <v>133</v>
      </c>
      <c r="BK193" s="154">
        <f>SUM(BK194:BK196)</f>
        <v>0</v>
      </c>
    </row>
    <row r="194" spans="1:65" s="2" customFormat="1" ht="16.5" customHeight="1">
      <c r="A194" s="32"/>
      <c r="B194" s="157"/>
      <c r="C194" s="158">
        <v>24</v>
      </c>
      <c r="D194" s="158" t="s">
        <v>136</v>
      </c>
      <c r="E194" s="159" t="s">
        <v>238</v>
      </c>
      <c r="F194" s="160" t="s">
        <v>239</v>
      </c>
      <c r="G194" s="161" t="s">
        <v>220</v>
      </c>
      <c r="H194" s="162">
        <v>0.692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138</v>
      </c>
      <c r="AT194" s="170" t="s">
        <v>136</v>
      </c>
      <c r="AU194" s="170" t="s">
        <v>139</v>
      </c>
      <c r="AY194" s="17" t="s">
        <v>133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139</v>
      </c>
      <c r="BK194" s="171">
        <f>ROUND(I194*H194,2)</f>
        <v>0</v>
      </c>
      <c r="BL194" s="17" t="s">
        <v>138</v>
      </c>
      <c r="BM194" s="170" t="s">
        <v>240</v>
      </c>
    </row>
    <row r="195" spans="1:65" s="2" customFormat="1" ht="21.75" customHeight="1">
      <c r="A195" s="32"/>
      <c r="B195" s="157"/>
      <c r="C195" s="158">
        <v>25</v>
      </c>
      <c r="D195" s="158" t="s">
        <v>136</v>
      </c>
      <c r="E195" s="159" t="s">
        <v>241</v>
      </c>
      <c r="F195" s="160" t="s">
        <v>242</v>
      </c>
      <c r="G195" s="161" t="s">
        <v>220</v>
      </c>
      <c r="H195" s="162">
        <v>0.692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138</v>
      </c>
      <c r="AT195" s="170" t="s">
        <v>136</v>
      </c>
      <c r="AU195" s="170" t="s">
        <v>139</v>
      </c>
      <c r="AY195" s="17" t="s">
        <v>133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139</v>
      </c>
      <c r="BK195" s="171">
        <f>ROUND(I195*H195,2)</f>
        <v>0</v>
      </c>
      <c r="BL195" s="17" t="s">
        <v>138</v>
      </c>
      <c r="BM195" s="170" t="s">
        <v>243</v>
      </c>
    </row>
    <row r="196" spans="1:65" s="2" customFormat="1" ht="21.75" customHeight="1">
      <c r="A196" s="32"/>
      <c r="B196" s="157"/>
      <c r="C196" s="158">
        <v>26</v>
      </c>
      <c r="D196" s="158" t="s">
        <v>136</v>
      </c>
      <c r="E196" s="159" t="s">
        <v>244</v>
      </c>
      <c r="F196" s="160" t="s">
        <v>245</v>
      </c>
      <c r="G196" s="161" t="s">
        <v>220</v>
      </c>
      <c r="H196" s="162">
        <v>0.692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138</v>
      </c>
      <c r="AT196" s="170" t="s">
        <v>136</v>
      </c>
      <c r="AU196" s="170" t="s">
        <v>139</v>
      </c>
      <c r="AY196" s="17" t="s">
        <v>133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139</v>
      </c>
      <c r="BK196" s="171">
        <f>ROUND(I196*H196,2)</f>
        <v>0</v>
      </c>
      <c r="BL196" s="17" t="s">
        <v>138</v>
      </c>
      <c r="BM196" s="170" t="s">
        <v>246</v>
      </c>
    </row>
    <row r="197" spans="2:63" s="12" customFormat="1" ht="25.9" customHeight="1">
      <c r="B197" s="144"/>
      <c r="D197" s="145" t="s">
        <v>75</v>
      </c>
      <c r="E197" s="146" t="s">
        <v>247</v>
      </c>
      <c r="F197" s="146" t="s">
        <v>248</v>
      </c>
      <c r="I197" s="147"/>
      <c r="J197" s="148">
        <f>BK197</f>
        <v>0</v>
      </c>
      <c r="L197" s="144"/>
      <c r="M197" s="149"/>
      <c r="N197" s="150"/>
      <c r="O197" s="150"/>
      <c r="P197" s="151">
        <f>P198+P224+P234+P245+P256+P277+P280+P297+P302+P321+P337+P346+P356+P371+P377</f>
        <v>0</v>
      </c>
      <c r="Q197" s="150"/>
      <c r="R197" s="151">
        <f>R198+R224+R234+R245+R256+R277+R280+R297+R302+R321+R337+R346+R356+R371+R377</f>
        <v>2.04453093</v>
      </c>
      <c r="S197" s="150"/>
      <c r="T197" s="152">
        <f>T198+T224+T234+T245+T256+T277+T280+T297+T302+T321+T337+T346+T356+T371+T377</f>
        <v>0.2042545</v>
      </c>
      <c r="AR197" s="145" t="s">
        <v>139</v>
      </c>
      <c r="AT197" s="153" t="s">
        <v>75</v>
      </c>
      <c r="AU197" s="153" t="s">
        <v>76</v>
      </c>
      <c r="AY197" s="145" t="s">
        <v>133</v>
      </c>
      <c r="BK197" s="154">
        <f>BK198+BK224+BK234+BK245+BK256+BK277+BK280+BK297+BK302+BK321+BK337+BK346+BK356+BK371+BK377</f>
        <v>0</v>
      </c>
    </row>
    <row r="198" spans="2:63" s="12" customFormat="1" ht="22.9" customHeight="1">
      <c r="B198" s="144"/>
      <c r="D198" s="145" t="s">
        <v>75</v>
      </c>
      <c r="E198" s="155" t="s">
        <v>249</v>
      </c>
      <c r="F198" s="155" t="s">
        <v>250</v>
      </c>
      <c r="I198" s="147"/>
      <c r="J198" s="156">
        <f>BK198</f>
        <v>0</v>
      </c>
      <c r="L198" s="144"/>
      <c r="M198" s="149"/>
      <c r="N198" s="150"/>
      <c r="O198" s="150"/>
      <c r="P198" s="151">
        <f>SUM(P199:P223)</f>
        <v>0</v>
      </c>
      <c r="Q198" s="150"/>
      <c r="R198" s="151">
        <f>SUM(R199:R223)</f>
        <v>0.0323145</v>
      </c>
      <c r="S198" s="150"/>
      <c r="T198" s="152">
        <f>SUM(T199:T223)</f>
        <v>0</v>
      </c>
      <c r="AR198" s="145" t="s">
        <v>139</v>
      </c>
      <c r="AT198" s="153" t="s">
        <v>75</v>
      </c>
      <c r="AU198" s="153" t="s">
        <v>84</v>
      </c>
      <c r="AY198" s="145" t="s">
        <v>133</v>
      </c>
      <c r="BK198" s="154">
        <f>SUM(BK199:BK223)</f>
        <v>0</v>
      </c>
    </row>
    <row r="199" spans="1:65" s="2" customFormat="1" ht="21.75" customHeight="1">
      <c r="A199" s="32"/>
      <c r="B199" s="157"/>
      <c r="C199" s="158">
        <v>27</v>
      </c>
      <c r="D199" s="158" t="s">
        <v>136</v>
      </c>
      <c r="E199" s="159" t="s">
        <v>251</v>
      </c>
      <c r="F199" s="160" t="s">
        <v>673</v>
      </c>
      <c r="G199" s="161" t="s">
        <v>137</v>
      </c>
      <c r="H199" s="162">
        <v>3.655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183</v>
      </c>
      <c r="AT199" s="170" t="s">
        <v>136</v>
      </c>
      <c r="AU199" s="170" t="s">
        <v>139</v>
      </c>
      <c r="AY199" s="17" t="s">
        <v>133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139</v>
      </c>
      <c r="BK199" s="171">
        <f>ROUND(I199*H199,2)</f>
        <v>0</v>
      </c>
      <c r="BL199" s="17" t="s">
        <v>183</v>
      </c>
      <c r="BM199" s="170" t="s">
        <v>252</v>
      </c>
    </row>
    <row r="200" spans="2:51" s="13" customFormat="1" ht="12">
      <c r="B200" s="172"/>
      <c r="D200" s="173" t="s">
        <v>152</v>
      </c>
      <c r="E200" s="174" t="s">
        <v>1</v>
      </c>
      <c r="F200" s="175" t="s">
        <v>253</v>
      </c>
      <c r="H200" s="176">
        <v>1.208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152</v>
      </c>
      <c r="AU200" s="174" t="s">
        <v>139</v>
      </c>
      <c r="AV200" s="13" t="s">
        <v>139</v>
      </c>
      <c r="AW200" s="13" t="s">
        <v>33</v>
      </c>
      <c r="AX200" s="13" t="s">
        <v>76</v>
      </c>
      <c r="AY200" s="174" t="s">
        <v>133</v>
      </c>
    </row>
    <row r="201" spans="2:51" s="13" customFormat="1" ht="12">
      <c r="B201" s="172"/>
      <c r="D201" s="173" t="s">
        <v>152</v>
      </c>
      <c r="E201" s="174" t="s">
        <v>1</v>
      </c>
      <c r="F201" s="175" t="s">
        <v>254</v>
      </c>
      <c r="H201" s="176">
        <v>2.447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152</v>
      </c>
      <c r="AU201" s="174" t="s">
        <v>139</v>
      </c>
      <c r="AV201" s="13" t="s">
        <v>139</v>
      </c>
      <c r="AW201" s="13" t="s">
        <v>33</v>
      </c>
      <c r="AX201" s="13" t="s">
        <v>76</v>
      </c>
      <c r="AY201" s="174" t="s">
        <v>133</v>
      </c>
    </row>
    <row r="202" spans="2:51" s="15" customFormat="1" ht="12">
      <c r="B202" s="199"/>
      <c r="D202" s="173" t="s">
        <v>152</v>
      </c>
      <c r="E202" s="200" t="s">
        <v>1</v>
      </c>
      <c r="F202" s="201" t="s">
        <v>196</v>
      </c>
      <c r="H202" s="202">
        <v>3.655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152</v>
      </c>
      <c r="AU202" s="200" t="s">
        <v>139</v>
      </c>
      <c r="AV202" s="15" t="s">
        <v>138</v>
      </c>
      <c r="AW202" s="15" t="s">
        <v>33</v>
      </c>
      <c r="AX202" s="15" t="s">
        <v>84</v>
      </c>
      <c r="AY202" s="200" t="s">
        <v>133</v>
      </c>
    </row>
    <row r="203" spans="1:65" s="2" customFormat="1" ht="21.75" customHeight="1">
      <c r="A203" s="32"/>
      <c r="B203" s="157"/>
      <c r="C203" s="158">
        <v>28</v>
      </c>
      <c r="D203" s="158" t="s">
        <v>136</v>
      </c>
      <c r="E203" s="159" t="s">
        <v>255</v>
      </c>
      <c r="F203" s="160" t="s">
        <v>674</v>
      </c>
      <c r="G203" s="161" t="s">
        <v>137</v>
      </c>
      <c r="H203" s="162">
        <v>6.758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183</v>
      </c>
      <c r="AT203" s="170" t="s">
        <v>136</v>
      </c>
      <c r="AU203" s="170" t="s">
        <v>139</v>
      </c>
      <c r="AY203" s="17" t="s">
        <v>133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139</v>
      </c>
      <c r="BK203" s="171">
        <f>ROUND(I203*H203,2)</f>
        <v>0</v>
      </c>
      <c r="BL203" s="17" t="s">
        <v>183</v>
      </c>
      <c r="BM203" s="170" t="s">
        <v>256</v>
      </c>
    </row>
    <row r="204" spans="2:51" s="13" customFormat="1" ht="12">
      <c r="B204" s="172"/>
      <c r="D204" s="173" t="s">
        <v>152</v>
      </c>
      <c r="E204" s="174" t="s">
        <v>1</v>
      </c>
      <c r="F204" s="175" t="s">
        <v>257</v>
      </c>
      <c r="H204" s="176">
        <v>0.697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152</v>
      </c>
      <c r="AU204" s="174" t="s">
        <v>139</v>
      </c>
      <c r="AV204" s="13" t="s">
        <v>139</v>
      </c>
      <c r="AW204" s="13" t="s">
        <v>33</v>
      </c>
      <c r="AX204" s="13" t="s">
        <v>76</v>
      </c>
      <c r="AY204" s="174" t="s">
        <v>133</v>
      </c>
    </row>
    <row r="205" spans="2:51" s="13" customFormat="1" ht="12">
      <c r="B205" s="172"/>
      <c r="D205" s="173" t="s">
        <v>152</v>
      </c>
      <c r="E205" s="174" t="s">
        <v>1</v>
      </c>
      <c r="F205" s="175" t="s">
        <v>258</v>
      </c>
      <c r="H205" s="176">
        <v>5.31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152</v>
      </c>
      <c r="AU205" s="174" t="s">
        <v>139</v>
      </c>
      <c r="AV205" s="13" t="s">
        <v>139</v>
      </c>
      <c r="AW205" s="13" t="s">
        <v>33</v>
      </c>
      <c r="AX205" s="13" t="s">
        <v>76</v>
      </c>
      <c r="AY205" s="174" t="s">
        <v>133</v>
      </c>
    </row>
    <row r="206" spans="2:51" s="13" customFormat="1" ht="12">
      <c r="B206" s="172"/>
      <c r="D206" s="173" t="s">
        <v>152</v>
      </c>
      <c r="E206" s="174" t="s">
        <v>1</v>
      </c>
      <c r="F206" s="175" t="s">
        <v>259</v>
      </c>
      <c r="H206" s="176">
        <v>0.751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152</v>
      </c>
      <c r="AU206" s="174" t="s">
        <v>139</v>
      </c>
      <c r="AV206" s="13" t="s">
        <v>139</v>
      </c>
      <c r="AW206" s="13" t="s">
        <v>33</v>
      </c>
      <c r="AX206" s="13" t="s">
        <v>76</v>
      </c>
      <c r="AY206" s="174" t="s">
        <v>133</v>
      </c>
    </row>
    <row r="207" spans="2:51" s="15" customFormat="1" ht="12">
      <c r="B207" s="199"/>
      <c r="D207" s="173" t="s">
        <v>152</v>
      </c>
      <c r="E207" s="200" t="s">
        <v>1</v>
      </c>
      <c r="F207" s="201" t="s">
        <v>196</v>
      </c>
      <c r="H207" s="202">
        <v>6.758</v>
      </c>
      <c r="I207" s="203"/>
      <c r="L207" s="199"/>
      <c r="M207" s="204"/>
      <c r="N207" s="205"/>
      <c r="O207" s="205"/>
      <c r="P207" s="205"/>
      <c r="Q207" s="205"/>
      <c r="R207" s="205"/>
      <c r="S207" s="205"/>
      <c r="T207" s="206"/>
      <c r="AT207" s="200" t="s">
        <v>152</v>
      </c>
      <c r="AU207" s="200" t="s">
        <v>139</v>
      </c>
      <c r="AV207" s="15" t="s">
        <v>138</v>
      </c>
      <c r="AW207" s="15" t="s">
        <v>33</v>
      </c>
      <c r="AX207" s="15" t="s">
        <v>84</v>
      </c>
      <c r="AY207" s="200" t="s">
        <v>133</v>
      </c>
    </row>
    <row r="208" spans="1:65" s="2" customFormat="1" ht="21.75" customHeight="1">
      <c r="A208" s="32"/>
      <c r="B208" s="157"/>
      <c r="C208" s="188">
        <v>29</v>
      </c>
      <c r="D208" s="188" t="s">
        <v>184</v>
      </c>
      <c r="E208" s="189" t="s">
        <v>261</v>
      </c>
      <c r="F208" s="190" t="s">
        <v>262</v>
      </c>
      <c r="G208" s="191" t="s">
        <v>263</v>
      </c>
      <c r="H208" s="192">
        <v>31.239</v>
      </c>
      <c r="I208" s="193"/>
      <c r="J208" s="194">
        <f>ROUND(I208*H208,2)</f>
        <v>0</v>
      </c>
      <c r="K208" s="195"/>
      <c r="L208" s="196"/>
      <c r="M208" s="197" t="s">
        <v>1</v>
      </c>
      <c r="N208" s="198" t="s">
        <v>42</v>
      </c>
      <c r="O208" s="58"/>
      <c r="P208" s="168">
        <f>O208*H208</f>
        <v>0</v>
      </c>
      <c r="Q208" s="168">
        <v>0.001</v>
      </c>
      <c r="R208" s="168">
        <f>Q208*H208</f>
        <v>0.031239000000000003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260</v>
      </c>
      <c r="AT208" s="170" t="s">
        <v>184</v>
      </c>
      <c r="AU208" s="170" t="s">
        <v>139</v>
      </c>
      <c r="AY208" s="17" t="s">
        <v>133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139</v>
      </c>
      <c r="BK208" s="171">
        <f>ROUND(I208*H208,2)</f>
        <v>0</v>
      </c>
      <c r="BL208" s="17" t="s">
        <v>183</v>
      </c>
      <c r="BM208" s="170" t="s">
        <v>264</v>
      </c>
    </row>
    <row r="209" spans="2:51" s="14" customFormat="1" ht="12">
      <c r="B209" s="181"/>
      <c r="D209" s="173" t="s">
        <v>152</v>
      </c>
      <c r="E209" s="182" t="s">
        <v>1</v>
      </c>
      <c r="F209" s="183" t="s">
        <v>265</v>
      </c>
      <c r="H209" s="182" t="s">
        <v>1</v>
      </c>
      <c r="I209" s="184"/>
      <c r="L209" s="181"/>
      <c r="M209" s="185"/>
      <c r="N209" s="186"/>
      <c r="O209" s="186"/>
      <c r="P209" s="186"/>
      <c r="Q209" s="186"/>
      <c r="R209" s="186"/>
      <c r="S209" s="186"/>
      <c r="T209" s="187"/>
      <c r="AT209" s="182" t="s">
        <v>152</v>
      </c>
      <c r="AU209" s="182" t="s">
        <v>139</v>
      </c>
      <c r="AV209" s="14" t="s">
        <v>84</v>
      </c>
      <c r="AW209" s="14" t="s">
        <v>33</v>
      </c>
      <c r="AX209" s="14" t="s">
        <v>76</v>
      </c>
      <c r="AY209" s="182" t="s">
        <v>133</v>
      </c>
    </row>
    <row r="210" spans="2:51" s="13" customFormat="1" ht="12">
      <c r="B210" s="172"/>
      <c r="D210" s="173" t="s">
        <v>152</v>
      </c>
      <c r="E210" s="174" t="s">
        <v>1</v>
      </c>
      <c r="F210" s="175" t="s">
        <v>266</v>
      </c>
      <c r="H210" s="176">
        <v>31.239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152</v>
      </c>
      <c r="AU210" s="174" t="s">
        <v>139</v>
      </c>
      <c r="AV210" s="13" t="s">
        <v>139</v>
      </c>
      <c r="AW210" s="13" t="s">
        <v>33</v>
      </c>
      <c r="AX210" s="13" t="s">
        <v>84</v>
      </c>
      <c r="AY210" s="174" t="s">
        <v>133</v>
      </c>
    </row>
    <row r="211" spans="1:65" s="2" customFormat="1" ht="21.75" customHeight="1">
      <c r="A211" s="32"/>
      <c r="B211" s="157"/>
      <c r="C211" s="158">
        <v>30</v>
      </c>
      <c r="D211" s="158" t="s">
        <v>136</v>
      </c>
      <c r="E211" s="159" t="s">
        <v>267</v>
      </c>
      <c r="F211" s="160" t="s">
        <v>268</v>
      </c>
      <c r="G211" s="161" t="s">
        <v>137</v>
      </c>
      <c r="H211" s="162">
        <v>10.413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183</v>
      </c>
      <c r="AT211" s="170" t="s">
        <v>136</v>
      </c>
      <c r="AU211" s="170" t="s">
        <v>139</v>
      </c>
      <c r="AY211" s="17" t="s">
        <v>133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139</v>
      </c>
      <c r="BK211" s="171">
        <f>ROUND(I211*H211,2)</f>
        <v>0</v>
      </c>
      <c r="BL211" s="17" t="s">
        <v>183</v>
      </c>
      <c r="BM211" s="170" t="s">
        <v>269</v>
      </c>
    </row>
    <row r="212" spans="2:51" s="13" customFormat="1" ht="12">
      <c r="B212" s="172"/>
      <c r="D212" s="173" t="s">
        <v>152</v>
      </c>
      <c r="E212" s="174" t="s">
        <v>1</v>
      </c>
      <c r="F212" s="175" t="s">
        <v>270</v>
      </c>
      <c r="H212" s="176">
        <v>10.413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152</v>
      </c>
      <c r="AU212" s="174" t="s">
        <v>139</v>
      </c>
      <c r="AV212" s="13" t="s">
        <v>139</v>
      </c>
      <c r="AW212" s="13" t="s">
        <v>33</v>
      </c>
      <c r="AX212" s="13" t="s">
        <v>84</v>
      </c>
      <c r="AY212" s="174" t="s">
        <v>133</v>
      </c>
    </row>
    <row r="213" spans="1:65" s="2" customFormat="1" ht="21.75" customHeight="1">
      <c r="A213" s="32"/>
      <c r="B213" s="157"/>
      <c r="C213" s="158">
        <v>31</v>
      </c>
      <c r="D213" s="158" t="s">
        <v>136</v>
      </c>
      <c r="E213" s="159" t="s">
        <v>271</v>
      </c>
      <c r="F213" s="160" t="s">
        <v>272</v>
      </c>
      <c r="G213" s="161" t="s">
        <v>273</v>
      </c>
      <c r="H213" s="162">
        <v>16.295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183</v>
      </c>
      <c r="AT213" s="170" t="s">
        <v>136</v>
      </c>
      <c r="AU213" s="170" t="s">
        <v>139</v>
      </c>
      <c r="AY213" s="17" t="s">
        <v>133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139</v>
      </c>
      <c r="BK213" s="171">
        <f>ROUND(I213*H213,2)</f>
        <v>0</v>
      </c>
      <c r="BL213" s="17" t="s">
        <v>183</v>
      </c>
      <c r="BM213" s="170" t="s">
        <v>274</v>
      </c>
    </row>
    <row r="214" spans="2:51" s="13" customFormat="1" ht="12">
      <c r="B214" s="172"/>
      <c r="D214" s="173" t="s">
        <v>152</v>
      </c>
      <c r="E214" s="174" t="s">
        <v>1</v>
      </c>
      <c r="F214" s="175" t="s">
        <v>275</v>
      </c>
      <c r="H214" s="176">
        <v>3.485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152</v>
      </c>
      <c r="AU214" s="174" t="s">
        <v>139</v>
      </c>
      <c r="AV214" s="13" t="s">
        <v>139</v>
      </c>
      <c r="AW214" s="13" t="s">
        <v>33</v>
      </c>
      <c r="AX214" s="13" t="s">
        <v>76</v>
      </c>
      <c r="AY214" s="174" t="s">
        <v>133</v>
      </c>
    </row>
    <row r="215" spans="2:51" s="13" customFormat="1" ht="12">
      <c r="B215" s="172"/>
      <c r="D215" s="173" t="s">
        <v>152</v>
      </c>
      <c r="E215" s="174" t="s">
        <v>1</v>
      </c>
      <c r="F215" s="175" t="s">
        <v>276</v>
      </c>
      <c r="H215" s="176">
        <v>6.41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152</v>
      </c>
      <c r="AU215" s="174" t="s">
        <v>139</v>
      </c>
      <c r="AV215" s="13" t="s">
        <v>139</v>
      </c>
      <c r="AW215" s="13" t="s">
        <v>33</v>
      </c>
      <c r="AX215" s="13" t="s">
        <v>76</v>
      </c>
      <c r="AY215" s="174" t="s">
        <v>133</v>
      </c>
    </row>
    <row r="216" spans="2:51" s="13" customFormat="1" ht="12">
      <c r="B216" s="172"/>
      <c r="D216" s="173" t="s">
        <v>152</v>
      </c>
      <c r="E216" s="174" t="s">
        <v>1</v>
      </c>
      <c r="F216" s="175" t="s">
        <v>277</v>
      </c>
      <c r="H216" s="176">
        <v>5.2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152</v>
      </c>
      <c r="AU216" s="174" t="s">
        <v>139</v>
      </c>
      <c r="AV216" s="13" t="s">
        <v>139</v>
      </c>
      <c r="AW216" s="13" t="s">
        <v>33</v>
      </c>
      <c r="AX216" s="13" t="s">
        <v>76</v>
      </c>
      <c r="AY216" s="174" t="s">
        <v>133</v>
      </c>
    </row>
    <row r="217" spans="2:51" s="13" customFormat="1" ht="12">
      <c r="B217" s="172"/>
      <c r="D217" s="173" t="s">
        <v>152</v>
      </c>
      <c r="E217" s="174" t="s">
        <v>1</v>
      </c>
      <c r="F217" s="175" t="s">
        <v>278</v>
      </c>
      <c r="H217" s="176">
        <v>0.4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152</v>
      </c>
      <c r="AU217" s="174" t="s">
        <v>139</v>
      </c>
      <c r="AV217" s="13" t="s">
        <v>139</v>
      </c>
      <c r="AW217" s="13" t="s">
        <v>33</v>
      </c>
      <c r="AX217" s="13" t="s">
        <v>76</v>
      </c>
      <c r="AY217" s="174" t="s">
        <v>133</v>
      </c>
    </row>
    <row r="218" spans="2:51" s="13" customFormat="1" ht="12">
      <c r="B218" s="172"/>
      <c r="D218" s="173" t="s">
        <v>152</v>
      </c>
      <c r="E218" s="174" t="s">
        <v>1</v>
      </c>
      <c r="F218" s="175" t="s">
        <v>279</v>
      </c>
      <c r="H218" s="176">
        <v>0.8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152</v>
      </c>
      <c r="AU218" s="174" t="s">
        <v>139</v>
      </c>
      <c r="AV218" s="13" t="s">
        <v>139</v>
      </c>
      <c r="AW218" s="13" t="s">
        <v>33</v>
      </c>
      <c r="AX218" s="13" t="s">
        <v>76</v>
      </c>
      <c r="AY218" s="174" t="s">
        <v>133</v>
      </c>
    </row>
    <row r="219" spans="2:51" s="15" customFormat="1" ht="12">
      <c r="B219" s="199"/>
      <c r="D219" s="173" t="s">
        <v>152</v>
      </c>
      <c r="E219" s="200" t="s">
        <v>1</v>
      </c>
      <c r="F219" s="201" t="s">
        <v>196</v>
      </c>
      <c r="H219" s="202">
        <v>16.295</v>
      </c>
      <c r="I219" s="203"/>
      <c r="L219" s="199"/>
      <c r="M219" s="204"/>
      <c r="N219" s="205"/>
      <c r="O219" s="205"/>
      <c r="P219" s="205"/>
      <c r="Q219" s="205"/>
      <c r="R219" s="205"/>
      <c r="S219" s="205"/>
      <c r="T219" s="206"/>
      <c r="AT219" s="200" t="s">
        <v>152</v>
      </c>
      <c r="AU219" s="200" t="s">
        <v>139</v>
      </c>
      <c r="AV219" s="15" t="s">
        <v>138</v>
      </c>
      <c r="AW219" s="15" t="s">
        <v>33</v>
      </c>
      <c r="AX219" s="15" t="s">
        <v>84</v>
      </c>
      <c r="AY219" s="200" t="s">
        <v>133</v>
      </c>
    </row>
    <row r="220" spans="1:65" s="2" customFormat="1" ht="21.75" customHeight="1">
      <c r="A220" s="32"/>
      <c r="B220" s="157"/>
      <c r="C220" s="158">
        <v>32</v>
      </c>
      <c r="D220" s="158" t="s">
        <v>136</v>
      </c>
      <c r="E220" s="159" t="s">
        <v>280</v>
      </c>
      <c r="F220" s="160" t="s">
        <v>281</v>
      </c>
      <c r="G220" s="161" t="s">
        <v>181</v>
      </c>
      <c r="H220" s="162">
        <v>8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183</v>
      </c>
      <c r="AT220" s="170" t="s">
        <v>136</v>
      </c>
      <c r="AU220" s="170" t="s">
        <v>139</v>
      </c>
      <c r="AY220" s="17" t="s">
        <v>133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139</v>
      </c>
      <c r="BK220" s="171">
        <f>ROUND(I220*H220,2)</f>
        <v>0</v>
      </c>
      <c r="BL220" s="17" t="s">
        <v>183</v>
      </c>
      <c r="BM220" s="170" t="s">
        <v>282</v>
      </c>
    </row>
    <row r="221" spans="1:65" s="2" customFormat="1" ht="16.5" customHeight="1">
      <c r="A221" s="32"/>
      <c r="B221" s="157"/>
      <c r="C221" s="188">
        <v>33</v>
      </c>
      <c r="D221" s="188" t="s">
        <v>184</v>
      </c>
      <c r="E221" s="189" t="s">
        <v>283</v>
      </c>
      <c r="F221" s="190" t="s">
        <v>284</v>
      </c>
      <c r="G221" s="191" t="s">
        <v>273</v>
      </c>
      <c r="H221" s="192">
        <v>17.925</v>
      </c>
      <c r="I221" s="193"/>
      <c r="J221" s="194">
        <f>ROUND(I221*H221,2)</f>
        <v>0</v>
      </c>
      <c r="K221" s="195"/>
      <c r="L221" s="196"/>
      <c r="M221" s="197" t="s">
        <v>1</v>
      </c>
      <c r="N221" s="198" t="s">
        <v>42</v>
      </c>
      <c r="O221" s="58"/>
      <c r="P221" s="168">
        <f>O221*H221</f>
        <v>0</v>
      </c>
      <c r="Q221" s="168">
        <v>6E-05</v>
      </c>
      <c r="R221" s="168">
        <f>Q221*H221</f>
        <v>0.0010755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260</v>
      </c>
      <c r="AT221" s="170" t="s">
        <v>184</v>
      </c>
      <c r="AU221" s="170" t="s">
        <v>139</v>
      </c>
      <c r="AY221" s="17" t="s">
        <v>133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139</v>
      </c>
      <c r="BK221" s="171">
        <f>ROUND(I221*H221,2)</f>
        <v>0</v>
      </c>
      <c r="BL221" s="17" t="s">
        <v>183</v>
      </c>
      <c r="BM221" s="170" t="s">
        <v>285</v>
      </c>
    </row>
    <row r="222" spans="2:51" s="13" customFormat="1" ht="12">
      <c r="B222" s="172"/>
      <c r="D222" s="173" t="s">
        <v>152</v>
      </c>
      <c r="E222" s="174" t="s">
        <v>1</v>
      </c>
      <c r="F222" s="175" t="s">
        <v>286</v>
      </c>
      <c r="H222" s="176">
        <v>17.925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152</v>
      </c>
      <c r="AU222" s="174" t="s">
        <v>139</v>
      </c>
      <c r="AV222" s="13" t="s">
        <v>139</v>
      </c>
      <c r="AW222" s="13" t="s">
        <v>33</v>
      </c>
      <c r="AX222" s="13" t="s">
        <v>84</v>
      </c>
      <c r="AY222" s="174" t="s">
        <v>133</v>
      </c>
    </row>
    <row r="223" spans="1:65" s="2" customFormat="1" ht="21.75" customHeight="1">
      <c r="A223" s="32"/>
      <c r="B223" s="157"/>
      <c r="C223" s="158">
        <v>34</v>
      </c>
      <c r="D223" s="158" t="s">
        <v>136</v>
      </c>
      <c r="E223" s="159" t="s">
        <v>287</v>
      </c>
      <c r="F223" s="160" t="s">
        <v>288</v>
      </c>
      <c r="G223" s="161" t="s">
        <v>220</v>
      </c>
      <c r="H223" s="162">
        <v>0.032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183</v>
      </c>
      <c r="AT223" s="170" t="s">
        <v>136</v>
      </c>
      <c r="AU223" s="170" t="s">
        <v>139</v>
      </c>
      <c r="AY223" s="17" t="s">
        <v>133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139</v>
      </c>
      <c r="BK223" s="171">
        <f>ROUND(I223*H223,2)</f>
        <v>0</v>
      </c>
      <c r="BL223" s="17" t="s">
        <v>183</v>
      </c>
      <c r="BM223" s="170" t="s">
        <v>289</v>
      </c>
    </row>
    <row r="224" spans="2:63" s="12" customFormat="1" ht="22.9" customHeight="1">
      <c r="B224" s="144"/>
      <c r="D224" s="145" t="s">
        <v>75</v>
      </c>
      <c r="E224" s="155" t="s">
        <v>290</v>
      </c>
      <c r="F224" s="155" t="s">
        <v>291</v>
      </c>
      <c r="I224" s="147"/>
      <c r="J224" s="156">
        <f>BK224</f>
        <v>0</v>
      </c>
      <c r="L224" s="144"/>
      <c r="M224" s="149"/>
      <c r="N224" s="150"/>
      <c r="O224" s="150"/>
      <c r="P224" s="151">
        <f>SUM(P225:P233)</f>
        <v>0</v>
      </c>
      <c r="Q224" s="150"/>
      <c r="R224" s="151">
        <f>SUM(R225:R233)</f>
        <v>0.0083</v>
      </c>
      <c r="S224" s="150"/>
      <c r="T224" s="152">
        <f>SUM(T225:T233)</f>
        <v>0.021179999999999997</v>
      </c>
      <c r="AR224" s="145" t="s">
        <v>139</v>
      </c>
      <c r="AT224" s="153" t="s">
        <v>75</v>
      </c>
      <c r="AU224" s="153" t="s">
        <v>84</v>
      </c>
      <c r="AY224" s="145" t="s">
        <v>133</v>
      </c>
      <c r="BK224" s="154">
        <f>SUM(BK225:BK233)</f>
        <v>0</v>
      </c>
    </row>
    <row r="225" spans="1:65" s="2" customFormat="1" ht="16.5" customHeight="1">
      <c r="A225" s="32"/>
      <c r="B225" s="157"/>
      <c r="C225" s="158">
        <v>35</v>
      </c>
      <c r="D225" s="158" t="s">
        <v>136</v>
      </c>
      <c r="E225" s="159" t="s">
        <v>292</v>
      </c>
      <c r="F225" s="160" t="s">
        <v>293</v>
      </c>
      <c r="G225" s="161" t="s">
        <v>273</v>
      </c>
      <c r="H225" s="162">
        <v>6</v>
      </c>
      <c r="I225" s="163"/>
      <c r="J225" s="164">
        <f>ROUND(I225*H225,2)</f>
        <v>0</v>
      </c>
      <c r="K225" s="165"/>
      <c r="L225" s="33"/>
      <c r="M225" s="166" t="s">
        <v>1</v>
      </c>
      <c r="N225" s="167" t="s">
        <v>42</v>
      </c>
      <c r="O225" s="58"/>
      <c r="P225" s="168">
        <f>O225*H225</f>
        <v>0</v>
      </c>
      <c r="Q225" s="168">
        <v>0</v>
      </c>
      <c r="R225" s="168">
        <f>Q225*H225</f>
        <v>0</v>
      </c>
      <c r="S225" s="168">
        <v>0.00198</v>
      </c>
      <c r="T225" s="169">
        <f>S225*H225</f>
        <v>0.01188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183</v>
      </c>
      <c r="AT225" s="170" t="s">
        <v>136</v>
      </c>
      <c r="AU225" s="170" t="s">
        <v>139</v>
      </c>
      <c r="AY225" s="17" t="s">
        <v>133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139</v>
      </c>
      <c r="BK225" s="171">
        <f>ROUND(I225*H225,2)</f>
        <v>0</v>
      </c>
      <c r="BL225" s="17" t="s">
        <v>183</v>
      </c>
      <c r="BM225" s="170" t="s">
        <v>294</v>
      </c>
    </row>
    <row r="226" spans="1:65" s="2" customFormat="1" ht="16.5" customHeight="1">
      <c r="A226" s="32"/>
      <c r="B226" s="157"/>
      <c r="C226" s="158">
        <v>36</v>
      </c>
      <c r="D226" s="158" t="s">
        <v>136</v>
      </c>
      <c r="E226" s="159" t="s">
        <v>295</v>
      </c>
      <c r="F226" s="160" t="s">
        <v>296</v>
      </c>
      <c r="G226" s="161" t="s">
        <v>273</v>
      </c>
      <c r="H226" s="162">
        <v>2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0.00177</v>
      </c>
      <c r="R226" s="168">
        <f>Q226*H226</f>
        <v>0.00354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183</v>
      </c>
      <c r="AT226" s="170" t="s">
        <v>136</v>
      </c>
      <c r="AU226" s="170" t="s">
        <v>139</v>
      </c>
      <c r="AY226" s="17" t="s">
        <v>133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139</v>
      </c>
      <c r="BK226" s="171">
        <f>ROUND(I226*H226,2)</f>
        <v>0</v>
      </c>
      <c r="BL226" s="17" t="s">
        <v>183</v>
      </c>
      <c r="BM226" s="170" t="s">
        <v>297</v>
      </c>
    </row>
    <row r="227" spans="1:65" s="2" customFormat="1" ht="16.5" customHeight="1">
      <c r="A227" s="32"/>
      <c r="B227" s="157"/>
      <c r="C227" s="158">
        <v>37</v>
      </c>
      <c r="D227" s="158" t="s">
        <v>136</v>
      </c>
      <c r="E227" s="159" t="s">
        <v>298</v>
      </c>
      <c r="F227" s="160" t="s">
        <v>299</v>
      </c>
      <c r="G227" s="161" t="s">
        <v>273</v>
      </c>
      <c r="H227" s="162">
        <v>7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0.00046</v>
      </c>
      <c r="R227" s="168">
        <f>Q227*H227</f>
        <v>0.00322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183</v>
      </c>
      <c r="AT227" s="170" t="s">
        <v>136</v>
      </c>
      <c r="AU227" s="170" t="s">
        <v>139</v>
      </c>
      <c r="AY227" s="17" t="s">
        <v>133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139</v>
      </c>
      <c r="BK227" s="171">
        <f>ROUND(I227*H227,2)</f>
        <v>0</v>
      </c>
      <c r="BL227" s="17" t="s">
        <v>183</v>
      </c>
      <c r="BM227" s="170" t="s">
        <v>300</v>
      </c>
    </row>
    <row r="228" spans="1:65" s="2" customFormat="1" ht="16.5" customHeight="1">
      <c r="A228" s="32"/>
      <c r="B228" s="157"/>
      <c r="C228" s="158">
        <v>38</v>
      </c>
      <c r="D228" s="158" t="s">
        <v>136</v>
      </c>
      <c r="E228" s="159" t="s">
        <v>301</v>
      </c>
      <c r="F228" s="160" t="s">
        <v>302</v>
      </c>
      <c r="G228" s="161" t="s">
        <v>273</v>
      </c>
      <c r="H228" s="162">
        <v>2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0.00077</v>
      </c>
      <c r="R228" s="168">
        <f>Q228*H228</f>
        <v>0.00154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183</v>
      </c>
      <c r="AT228" s="170" t="s">
        <v>136</v>
      </c>
      <c r="AU228" s="170" t="s">
        <v>139</v>
      </c>
      <c r="AY228" s="17" t="s">
        <v>133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139</v>
      </c>
      <c r="BK228" s="171">
        <f>ROUND(I228*H228,2)</f>
        <v>0</v>
      </c>
      <c r="BL228" s="17" t="s">
        <v>183</v>
      </c>
      <c r="BM228" s="170" t="s">
        <v>303</v>
      </c>
    </row>
    <row r="229" spans="1:65" s="2" customFormat="1" ht="16.5" customHeight="1">
      <c r="A229" s="32"/>
      <c r="B229" s="157"/>
      <c r="C229" s="158">
        <v>39</v>
      </c>
      <c r="D229" s="158" t="s">
        <v>136</v>
      </c>
      <c r="E229" s="159" t="s">
        <v>304</v>
      </c>
      <c r="F229" s="160" t="s">
        <v>305</v>
      </c>
      <c r="G229" s="161" t="s">
        <v>181</v>
      </c>
      <c r="H229" s="162">
        <v>3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0.0031</v>
      </c>
      <c r="T229" s="169">
        <f>S229*H229</f>
        <v>0.0093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183</v>
      </c>
      <c r="AT229" s="170" t="s">
        <v>136</v>
      </c>
      <c r="AU229" s="170" t="s">
        <v>139</v>
      </c>
      <c r="AY229" s="17" t="s">
        <v>133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139</v>
      </c>
      <c r="BK229" s="171">
        <f>ROUND(I229*H229,2)</f>
        <v>0</v>
      </c>
      <c r="BL229" s="17" t="s">
        <v>183</v>
      </c>
      <c r="BM229" s="170" t="s">
        <v>306</v>
      </c>
    </row>
    <row r="230" spans="2:51" s="14" customFormat="1" ht="12">
      <c r="B230" s="181"/>
      <c r="D230" s="173" t="s">
        <v>152</v>
      </c>
      <c r="E230" s="182" t="s">
        <v>1</v>
      </c>
      <c r="F230" s="183" t="s">
        <v>307</v>
      </c>
      <c r="H230" s="182" t="s">
        <v>1</v>
      </c>
      <c r="I230" s="184"/>
      <c r="L230" s="181"/>
      <c r="M230" s="185"/>
      <c r="N230" s="186"/>
      <c r="O230" s="186"/>
      <c r="P230" s="186"/>
      <c r="Q230" s="186"/>
      <c r="R230" s="186"/>
      <c r="S230" s="186"/>
      <c r="T230" s="187"/>
      <c r="AT230" s="182" t="s">
        <v>152</v>
      </c>
      <c r="AU230" s="182" t="s">
        <v>139</v>
      </c>
      <c r="AV230" s="14" t="s">
        <v>84</v>
      </c>
      <c r="AW230" s="14" t="s">
        <v>33</v>
      </c>
      <c r="AX230" s="14" t="s">
        <v>76</v>
      </c>
      <c r="AY230" s="182" t="s">
        <v>133</v>
      </c>
    </row>
    <row r="231" spans="2:51" s="13" customFormat="1" ht="12">
      <c r="B231" s="172"/>
      <c r="D231" s="173" t="s">
        <v>152</v>
      </c>
      <c r="E231" s="174" t="s">
        <v>1</v>
      </c>
      <c r="F231" s="175" t="s">
        <v>81</v>
      </c>
      <c r="H231" s="176">
        <v>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152</v>
      </c>
      <c r="AU231" s="174" t="s">
        <v>139</v>
      </c>
      <c r="AV231" s="13" t="s">
        <v>139</v>
      </c>
      <c r="AW231" s="13" t="s">
        <v>33</v>
      </c>
      <c r="AX231" s="13" t="s">
        <v>84</v>
      </c>
      <c r="AY231" s="174" t="s">
        <v>133</v>
      </c>
    </row>
    <row r="232" spans="1:65" s="2" customFormat="1" ht="16.5" customHeight="1">
      <c r="A232" s="32"/>
      <c r="B232" s="157"/>
      <c r="C232" s="158">
        <v>40</v>
      </c>
      <c r="D232" s="158" t="s">
        <v>136</v>
      </c>
      <c r="E232" s="159" t="s">
        <v>308</v>
      </c>
      <c r="F232" s="160" t="s">
        <v>309</v>
      </c>
      <c r="G232" s="161" t="s">
        <v>273</v>
      </c>
      <c r="H232" s="162">
        <v>11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183</v>
      </c>
      <c r="AT232" s="170" t="s">
        <v>136</v>
      </c>
      <c r="AU232" s="170" t="s">
        <v>139</v>
      </c>
      <c r="AY232" s="17" t="s">
        <v>133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139</v>
      </c>
      <c r="BK232" s="171">
        <f>ROUND(I232*H232,2)</f>
        <v>0</v>
      </c>
      <c r="BL232" s="17" t="s">
        <v>183</v>
      </c>
      <c r="BM232" s="170" t="s">
        <v>310</v>
      </c>
    </row>
    <row r="233" spans="1:65" s="2" customFormat="1" ht="21.75" customHeight="1">
      <c r="A233" s="32"/>
      <c r="B233" s="157"/>
      <c r="C233" s="158">
        <v>41</v>
      </c>
      <c r="D233" s="158" t="s">
        <v>136</v>
      </c>
      <c r="E233" s="159" t="s">
        <v>311</v>
      </c>
      <c r="F233" s="160" t="s">
        <v>312</v>
      </c>
      <c r="G233" s="161" t="s">
        <v>220</v>
      </c>
      <c r="H233" s="162">
        <v>0.008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183</v>
      </c>
      <c r="AT233" s="170" t="s">
        <v>136</v>
      </c>
      <c r="AU233" s="170" t="s">
        <v>139</v>
      </c>
      <c r="AY233" s="17" t="s">
        <v>133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139</v>
      </c>
      <c r="BK233" s="171">
        <f>ROUND(I233*H233,2)</f>
        <v>0</v>
      </c>
      <c r="BL233" s="17" t="s">
        <v>183</v>
      </c>
      <c r="BM233" s="170" t="s">
        <v>313</v>
      </c>
    </row>
    <row r="234" spans="2:63" s="12" customFormat="1" ht="22.9" customHeight="1">
      <c r="B234" s="144"/>
      <c r="D234" s="145" t="s">
        <v>75</v>
      </c>
      <c r="E234" s="155" t="s">
        <v>314</v>
      </c>
      <c r="F234" s="155" t="s">
        <v>315</v>
      </c>
      <c r="I234" s="147"/>
      <c r="J234" s="156">
        <f>BK234</f>
        <v>0</v>
      </c>
      <c r="L234" s="144"/>
      <c r="M234" s="149"/>
      <c r="N234" s="150"/>
      <c r="O234" s="150"/>
      <c r="P234" s="151">
        <f>SUM(P235:P244)</f>
        <v>0</v>
      </c>
      <c r="Q234" s="150"/>
      <c r="R234" s="151">
        <f>SUM(R235:R244)</f>
        <v>0.02018</v>
      </c>
      <c r="S234" s="150"/>
      <c r="T234" s="152">
        <f>SUM(T235:T244)</f>
        <v>0.0027999999999999995</v>
      </c>
      <c r="AR234" s="145" t="s">
        <v>139</v>
      </c>
      <c r="AT234" s="153" t="s">
        <v>75</v>
      </c>
      <c r="AU234" s="153" t="s">
        <v>84</v>
      </c>
      <c r="AY234" s="145" t="s">
        <v>133</v>
      </c>
      <c r="BK234" s="154">
        <f>SUM(BK235:BK244)</f>
        <v>0</v>
      </c>
    </row>
    <row r="235" spans="1:65" s="2" customFormat="1" ht="16.5" customHeight="1">
      <c r="A235" s="32"/>
      <c r="B235" s="157"/>
      <c r="C235" s="158">
        <v>42</v>
      </c>
      <c r="D235" s="158" t="s">
        <v>136</v>
      </c>
      <c r="E235" s="159" t="s">
        <v>316</v>
      </c>
      <c r="F235" s="160" t="s">
        <v>317</v>
      </c>
      <c r="G235" s="161" t="s">
        <v>273</v>
      </c>
      <c r="H235" s="162">
        <v>10</v>
      </c>
      <c r="I235" s="163"/>
      <c r="J235" s="164">
        <f aca="true" t="shared" si="1" ref="J235:J244"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 aca="true" t="shared" si="2" ref="P235:P244">O235*H235</f>
        <v>0</v>
      </c>
      <c r="Q235" s="168">
        <v>0</v>
      </c>
      <c r="R235" s="168">
        <f aca="true" t="shared" si="3" ref="R235:R244">Q235*H235</f>
        <v>0</v>
      </c>
      <c r="S235" s="168">
        <v>0.00028</v>
      </c>
      <c r="T235" s="169">
        <f aca="true" t="shared" si="4" ref="T235:T244">S235*H235</f>
        <v>0.0027999999999999995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183</v>
      </c>
      <c r="AT235" s="170" t="s">
        <v>136</v>
      </c>
      <c r="AU235" s="170" t="s">
        <v>139</v>
      </c>
      <c r="AY235" s="17" t="s">
        <v>133</v>
      </c>
      <c r="BE235" s="171">
        <f aca="true" t="shared" si="5" ref="BE235:BE244">IF(N235="základní",J235,0)</f>
        <v>0</v>
      </c>
      <c r="BF235" s="171">
        <f aca="true" t="shared" si="6" ref="BF235:BF244">IF(N235="snížená",J235,0)</f>
        <v>0</v>
      </c>
      <c r="BG235" s="171">
        <f aca="true" t="shared" si="7" ref="BG235:BG244">IF(N235="zákl. přenesená",J235,0)</f>
        <v>0</v>
      </c>
      <c r="BH235" s="171">
        <f aca="true" t="shared" si="8" ref="BH235:BH244">IF(N235="sníž. přenesená",J235,0)</f>
        <v>0</v>
      </c>
      <c r="BI235" s="171">
        <f aca="true" t="shared" si="9" ref="BI235:BI244">IF(N235="nulová",J235,0)</f>
        <v>0</v>
      </c>
      <c r="BJ235" s="17" t="s">
        <v>139</v>
      </c>
      <c r="BK235" s="171">
        <f aca="true" t="shared" si="10" ref="BK235:BK244">ROUND(I235*H235,2)</f>
        <v>0</v>
      </c>
      <c r="BL235" s="17" t="s">
        <v>183</v>
      </c>
      <c r="BM235" s="170" t="s">
        <v>318</v>
      </c>
    </row>
    <row r="236" spans="1:65" s="2" customFormat="1" ht="21.75" customHeight="1">
      <c r="A236" s="32"/>
      <c r="B236" s="157"/>
      <c r="C236" s="158">
        <v>43</v>
      </c>
      <c r="D236" s="158" t="s">
        <v>136</v>
      </c>
      <c r="E236" s="159" t="s">
        <v>319</v>
      </c>
      <c r="F236" s="160" t="s">
        <v>320</v>
      </c>
      <c r="G236" s="161" t="s">
        <v>273</v>
      </c>
      <c r="H236" s="162">
        <v>20</v>
      </c>
      <c r="I236" s="163"/>
      <c r="J236" s="164">
        <f t="shared" si="1"/>
        <v>0</v>
      </c>
      <c r="K236" s="165"/>
      <c r="L236" s="33"/>
      <c r="M236" s="166" t="s">
        <v>1</v>
      </c>
      <c r="N236" s="167" t="s">
        <v>42</v>
      </c>
      <c r="O236" s="58"/>
      <c r="P236" s="168">
        <f t="shared" si="2"/>
        <v>0</v>
      </c>
      <c r="Q236" s="168">
        <v>0.00042</v>
      </c>
      <c r="R236" s="168">
        <f t="shared" si="3"/>
        <v>0.008400000000000001</v>
      </c>
      <c r="S236" s="168">
        <v>0</v>
      </c>
      <c r="T236" s="169">
        <f t="shared" si="4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183</v>
      </c>
      <c r="AT236" s="170" t="s">
        <v>136</v>
      </c>
      <c r="AU236" s="170" t="s">
        <v>139</v>
      </c>
      <c r="AY236" s="17" t="s">
        <v>133</v>
      </c>
      <c r="BE236" s="171">
        <f t="shared" si="5"/>
        <v>0</v>
      </c>
      <c r="BF236" s="171">
        <f t="shared" si="6"/>
        <v>0</v>
      </c>
      <c r="BG236" s="171">
        <f t="shared" si="7"/>
        <v>0</v>
      </c>
      <c r="BH236" s="171">
        <f t="shared" si="8"/>
        <v>0</v>
      </c>
      <c r="BI236" s="171">
        <f t="shared" si="9"/>
        <v>0</v>
      </c>
      <c r="BJ236" s="17" t="s">
        <v>139</v>
      </c>
      <c r="BK236" s="171">
        <f t="shared" si="10"/>
        <v>0</v>
      </c>
      <c r="BL236" s="17" t="s">
        <v>183</v>
      </c>
      <c r="BM236" s="170" t="s">
        <v>321</v>
      </c>
    </row>
    <row r="237" spans="1:65" s="2" customFormat="1" ht="21.75" customHeight="1">
      <c r="A237" s="32"/>
      <c r="B237" s="157"/>
      <c r="C237" s="188">
        <v>44</v>
      </c>
      <c r="D237" s="188" t="s">
        <v>184</v>
      </c>
      <c r="E237" s="189" t="s">
        <v>322</v>
      </c>
      <c r="F237" s="190" t="s">
        <v>323</v>
      </c>
      <c r="G237" s="191" t="s">
        <v>273</v>
      </c>
      <c r="H237" s="192">
        <v>7</v>
      </c>
      <c r="I237" s="193"/>
      <c r="J237" s="194">
        <f t="shared" si="1"/>
        <v>0</v>
      </c>
      <c r="K237" s="195"/>
      <c r="L237" s="196"/>
      <c r="M237" s="197" t="s">
        <v>1</v>
      </c>
      <c r="N237" s="198" t="s">
        <v>42</v>
      </c>
      <c r="O237" s="58"/>
      <c r="P237" s="168">
        <f t="shared" si="2"/>
        <v>0</v>
      </c>
      <c r="Q237" s="168">
        <v>0.00011</v>
      </c>
      <c r="R237" s="168">
        <f t="shared" si="3"/>
        <v>0.0007700000000000001</v>
      </c>
      <c r="S237" s="168">
        <v>0</v>
      </c>
      <c r="T237" s="169">
        <f t="shared" si="4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260</v>
      </c>
      <c r="AT237" s="170" t="s">
        <v>184</v>
      </c>
      <c r="AU237" s="170" t="s">
        <v>139</v>
      </c>
      <c r="AY237" s="17" t="s">
        <v>133</v>
      </c>
      <c r="BE237" s="171">
        <f t="shared" si="5"/>
        <v>0</v>
      </c>
      <c r="BF237" s="171">
        <f t="shared" si="6"/>
        <v>0</v>
      </c>
      <c r="BG237" s="171">
        <f t="shared" si="7"/>
        <v>0</v>
      </c>
      <c r="BH237" s="171">
        <f t="shared" si="8"/>
        <v>0</v>
      </c>
      <c r="BI237" s="171">
        <f t="shared" si="9"/>
        <v>0</v>
      </c>
      <c r="BJ237" s="17" t="s">
        <v>139</v>
      </c>
      <c r="BK237" s="171">
        <f t="shared" si="10"/>
        <v>0</v>
      </c>
      <c r="BL237" s="17" t="s">
        <v>183</v>
      </c>
      <c r="BM237" s="170" t="s">
        <v>324</v>
      </c>
    </row>
    <row r="238" spans="1:65" s="2" customFormat="1" ht="21.75" customHeight="1">
      <c r="A238" s="32"/>
      <c r="B238" s="157"/>
      <c r="C238" s="188">
        <v>45</v>
      </c>
      <c r="D238" s="188" t="s">
        <v>184</v>
      </c>
      <c r="E238" s="189" t="s">
        <v>325</v>
      </c>
      <c r="F238" s="190" t="s">
        <v>326</v>
      </c>
      <c r="G238" s="191" t="s">
        <v>273</v>
      </c>
      <c r="H238" s="192">
        <v>7</v>
      </c>
      <c r="I238" s="193"/>
      <c r="J238" s="194">
        <f t="shared" si="1"/>
        <v>0</v>
      </c>
      <c r="K238" s="195"/>
      <c r="L238" s="196"/>
      <c r="M238" s="197" t="s">
        <v>1</v>
      </c>
      <c r="N238" s="198" t="s">
        <v>42</v>
      </c>
      <c r="O238" s="58"/>
      <c r="P238" s="168">
        <f t="shared" si="2"/>
        <v>0</v>
      </c>
      <c r="Q238" s="168">
        <v>0.00017</v>
      </c>
      <c r="R238" s="168">
        <f t="shared" si="3"/>
        <v>0.00119</v>
      </c>
      <c r="S238" s="168">
        <v>0</v>
      </c>
      <c r="T238" s="169">
        <f t="shared" si="4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260</v>
      </c>
      <c r="AT238" s="170" t="s">
        <v>184</v>
      </c>
      <c r="AU238" s="170" t="s">
        <v>139</v>
      </c>
      <c r="AY238" s="17" t="s">
        <v>133</v>
      </c>
      <c r="BE238" s="171">
        <f t="shared" si="5"/>
        <v>0</v>
      </c>
      <c r="BF238" s="171">
        <f t="shared" si="6"/>
        <v>0</v>
      </c>
      <c r="BG238" s="171">
        <f t="shared" si="7"/>
        <v>0</v>
      </c>
      <c r="BH238" s="171">
        <f t="shared" si="8"/>
        <v>0</v>
      </c>
      <c r="BI238" s="171">
        <f t="shared" si="9"/>
        <v>0</v>
      </c>
      <c r="BJ238" s="17" t="s">
        <v>139</v>
      </c>
      <c r="BK238" s="171">
        <f t="shared" si="10"/>
        <v>0</v>
      </c>
      <c r="BL238" s="17" t="s">
        <v>183</v>
      </c>
      <c r="BM238" s="170" t="s">
        <v>327</v>
      </c>
    </row>
    <row r="239" spans="1:65" s="2" customFormat="1" ht="21.75" customHeight="1">
      <c r="A239" s="32"/>
      <c r="B239" s="157"/>
      <c r="C239" s="188">
        <v>46</v>
      </c>
      <c r="D239" s="188" t="s">
        <v>184</v>
      </c>
      <c r="E239" s="189" t="s">
        <v>328</v>
      </c>
      <c r="F239" s="190" t="s">
        <v>329</v>
      </c>
      <c r="G239" s="191" t="s">
        <v>273</v>
      </c>
      <c r="H239" s="192">
        <v>6</v>
      </c>
      <c r="I239" s="193"/>
      <c r="J239" s="194">
        <f t="shared" si="1"/>
        <v>0</v>
      </c>
      <c r="K239" s="195"/>
      <c r="L239" s="196"/>
      <c r="M239" s="197" t="s">
        <v>1</v>
      </c>
      <c r="N239" s="198" t="s">
        <v>42</v>
      </c>
      <c r="O239" s="58"/>
      <c r="P239" s="168">
        <f t="shared" si="2"/>
        <v>0</v>
      </c>
      <c r="Q239" s="168">
        <v>0.00027</v>
      </c>
      <c r="R239" s="168">
        <f t="shared" si="3"/>
        <v>0.00162</v>
      </c>
      <c r="S239" s="168">
        <v>0</v>
      </c>
      <c r="T239" s="169">
        <f t="shared" si="4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260</v>
      </c>
      <c r="AT239" s="170" t="s">
        <v>184</v>
      </c>
      <c r="AU239" s="170" t="s">
        <v>139</v>
      </c>
      <c r="AY239" s="17" t="s">
        <v>133</v>
      </c>
      <c r="BE239" s="171">
        <f t="shared" si="5"/>
        <v>0</v>
      </c>
      <c r="BF239" s="171">
        <f t="shared" si="6"/>
        <v>0</v>
      </c>
      <c r="BG239" s="171">
        <f t="shared" si="7"/>
        <v>0</v>
      </c>
      <c r="BH239" s="171">
        <f t="shared" si="8"/>
        <v>0</v>
      </c>
      <c r="BI239" s="171">
        <f t="shared" si="9"/>
        <v>0</v>
      </c>
      <c r="BJ239" s="17" t="s">
        <v>139</v>
      </c>
      <c r="BK239" s="171">
        <f t="shared" si="10"/>
        <v>0</v>
      </c>
      <c r="BL239" s="17" t="s">
        <v>183</v>
      </c>
      <c r="BM239" s="170" t="s">
        <v>330</v>
      </c>
    </row>
    <row r="240" spans="1:65" s="2" customFormat="1" ht="21.75" customHeight="1">
      <c r="A240" s="32"/>
      <c r="B240" s="157"/>
      <c r="C240" s="158">
        <v>47</v>
      </c>
      <c r="D240" s="158" t="s">
        <v>136</v>
      </c>
      <c r="E240" s="159" t="s">
        <v>331</v>
      </c>
      <c r="F240" s="160" t="s">
        <v>332</v>
      </c>
      <c r="G240" s="161" t="s">
        <v>333</v>
      </c>
      <c r="H240" s="162">
        <v>1</v>
      </c>
      <c r="I240" s="163"/>
      <c r="J240" s="164">
        <f t="shared" si="1"/>
        <v>0</v>
      </c>
      <c r="K240" s="165"/>
      <c r="L240" s="33"/>
      <c r="M240" s="166" t="s">
        <v>1</v>
      </c>
      <c r="N240" s="167" t="s">
        <v>42</v>
      </c>
      <c r="O240" s="58"/>
      <c r="P240" s="168">
        <f t="shared" si="2"/>
        <v>0</v>
      </c>
      <c r="Q240" s="168">
        <v>0</v>
      </c>
      <c r="R240" s="168">
        <f t="shared" si="3"/>
        <v>0</v>
      </c>
      <c r="S240" s="168">
        <v>0</v>
      </c>
      <c r="T240" s="169">
        <f t="shared" si="4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183</v>
      </c>
      <c r="AT240" s="170" t="s">
        <v>136</v>
      </c>
      <c r="AU240" s="170" t="s">
        <v>139</v>
      </c>
      <c r="AY240" s="17" t="s">
        <v>133</v>
      </c>
      <c r="BE240" s="171">
        <f t="shared" si="5"/>
        <v>0</v>
      </c>
      <c r="BF240" s="171">
        <f t="shared" si="6"/>
        <v>0</v>
      </c>
      <c r="BG240" s="171">
        <f t="shared" si="7"/>
        <v>0</v>
      </c>
      <c r="BH240" s="171">
        <f t="shared" si="8"/>
        <v>0</v>
      </c>
      <c r="BI240" s="171">
        <f t="shared" si="9"/>
        <v>0</v>
      </c>
      <c r="BJ240" s="17" t="s">
        <v>139</v>
      </c>
      <c r="BK240" s="171">
        <f t="shared" si="10"/>
        <v>0</v>
      </c>
      <c r="BL240" s="17" t="s">
        <v>183</v>
      </c>
      <c r="BM240" s="170" t="s">
        <v>334</v>
      </c>
    </row>
    <row r="241" spans="1:65" s="2" customFormat="1" ht="21.75" customHeight="1">
      <c r="A241" s="32"/>
      <c r="B241" s="157"/>
      <c r="C241" s="158">
        <v>48</v>
      </c>
      <c r="D241" s="158" t="s">
        <v>136</v>
      </c>
      <c r="E241" s="159" t="s">
        <v>335</v>
      </c>
      <c r="F241" s="160" t="s">
        <v>336</v>
      </c>
      <c r="G241" s="161" t="s">
        <v>333</v>
      </c>
      <c r="H241" s="162">
        <v>1</v>
      </c>
      <c r="I241" s="163"/>
      <c r="J241" s="164">
        <f t="shared" si="1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2"/>
        <v>0</v>
      </c>
      <c r="Q241" s="168">
        <v>0</v>
      </c>
      <c r="R241" s="168">
        <f t="shared" si="3"/>
        <v>0</v>
      </c>
      <c r="S241" s="168">
        <v>0</v>
      </c>
      <c r="T241" s="169">
        <f t="shared" si="4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183</v>
      </c>
      <c r="AT241" s="170" t="s">
        <v>136</v>
      </c>
      <c r="AU241" s="170" t="s">
        <v>139</v>
      </c>
      <c r="AY241" s="17" t="s">
        <v>133</v>
      </c>
      <c r="BE241" s="171">
        <f t="shared" si="5"/>
        <v>0</v>
      </c>
      <c r="BF241" s="171">
        <f t="shared" si="6"/>
        <v>0</v>
      </c>
      <c r="BG241" s="171">
        <f t="shared" si="7"/>
        <v>0</v>
      </c>
      <c r="BH241" s="171">
        <f t="shared" si="8"/>
        <v>0</v>
      </c>
      <c r="BI241" s="171">
        <f t="shared" si="9"/>
        <v>0</v>
      </c>
      <c r="BJ241" s="17" t="s">
        <v>139</v>
      </c>
      <c r="BK241" s="171">
        <f t="shared" si="10"/>
        <v>0</v>
      </c>
      <c r="BL241" s="17" t="s">
        <v>183</v>
      </c>
      <c r="BM241" s="170" t="s">
        <v>337</v>
      </c>
    </row>
    <row r="242" spans="1:65" s="2" customFormat="1" ht="21.75" customHeight="1">
      <c r="A242" s="32"/>
      <c r="B242" s="157"/>
      <c r="C242" s="158">
        <v>49</v>
      </c>
      <c r="D242" s="158" t="s">
        <v>136</v>
      </c>
      <c r="E242" s="159" t="s">
        <v>338</v>
      </c>
      <c r="F242" s="160" t="s">
        <v>339</v>
      </c>
      <c r="G242" s="161" t="s">
        <v>273</v>
      </c>
      <c r="H242" s="162">
        <v>20</v>
      </c>
      <c r="I242" s="163"/>
      <c r="J242" s="164">
        <f t="shared" si="1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2"/>
        <v>0</v>
      </c>
      <c r="Q242" s="168">
        <v>0.0004</v>
      </c>
      <c r="R242" s="168">
        <f t="shared" si="3"/>
        <v>0.008</v>
      </c>
      <c r="S242" s="168">
        <v>0</v>
      </c>
      <c r="T242" s="169">
        <f t="shared" si="4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183</v>
      </c>
      <c r="AT242" s="170" t="s">
        <v>136</v>
      </c>
      <c r="AU242" s="170" t="s">
        <v>139</v>
      </c>
      <c r="AY242" s="17" t="s">
        <v>133</v>
      </c>
      <c r="BE242" s="171">
        <f t="shared" si="5"/>
        <v>0</v>
      </c>
      <c r="BF242" s="171">
        <f t="shared" si="6"/>
        <v>0</v>
      </c>
      <c r="BG242" s="171">
        <f t="shared" si="7"/>
        <v>0</v>
      </c>
      <c r="BH242" s="171">
        <f t="shared" si="8"/>
        <v>0</v>
      </c>
      <c r="BI242" s="171">
        <f t="shared" si="9"/>
        <v>0</v>
      </c>
      <c r="BJ242" s="17" t="s">
        <v>139</v>
      </c>
      <c r="BK242" s="171">
        <f t="shared" si="10"/>
        <v>0</v>
      </c>
      <c r="BL242" s="17" t="s">
        <v>183</v>
      </c>
      <c r="BM242" s="170" t="s">
        <v>340</v>
      </c>
    </row>
    <row r="243" spans="1:65" s="2" customFormat="1" ht="16.5" customHeight="1">
      <c r="A243" s="32"/>
      <c r="B243" s="157"/>
      <c r="C243" s="158">
        <v>50</v>
      </c>
      <c r="D243" s="158" t="s">
        <v>136</v>
      </c>
      <c r="E243" s="159" t="s">
        <v>341</v>
      </c>
      <c r="F243" s="160" t="s">
        <v>342</v>
      </c>
      <c r="G243" s="161" t="s">
        <v>273</v>
      </c>
      <c r="H243" s="162">
        <v>20</v>
      </c>
      <c r="I243" s="163"/>
      <c r="J243" s="164">
        <f t="shared" si="1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2"/>
        <v>0</v>
      </c>
      <c r="Q243" s="168">
        <v>1E-05</v>
      </c>
      <c r="R243" s="168">
        <f t="shared" si="3"/>
        <v>0.0002</v>
      </c>
      <c r="S243" s="168">
        <v>0</v>
      </c>
      <c r="T243" s="169">
        <f t="shared" si="4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183</v>
      </c>
      <c r="AT243" s="170" t="s">
        <v>136</v>
      </c>
      <c r="AU243" s="170" t="s">
        <v>139</v>
      </c>
      <c r="AY243" s="17" t="s">
        <v>133</v>
      </c>
      <c r="BE243" s="171">
        <f t="shared" si="5"/>
        <v>0</v>
      </c>
      <c r="BF243" s="171">
        <f t="shared" si="6"/>
        <v>0</v>
      </c>
      <c r="BG243" s="171">
        <f t="shared" si="7"/>
        <v>0</v>
      </c>
      <c r="BH243" s="171">
        <f t="shared" si="8"/>
        <v>0</v>
      </c>
      <c r="BI243" s="171">
        <f t="shared" si="9"/>
        <v>0</v>
      </c>
      <c r="BJ243" s="17" t="s">
        <v>139</v>
      </c>
      <c r="BK243" s="171">
        <f t="shared" si="10"/>
        <v>0</v>
      </c>
      <c r="BL243" s="17" t="s">
        <v>183</v>
      </c>
      <c r="BM243" s="170" t="s">
        <v>343</v>
      </c>
    </row>
    <row r="244" spans="1:65" s="2" customFormat="1" ht="21.75" customHeight="1">
      <c r="A244" s="32"/>
      <c r="B244" s="157"/>
      <c r="C244" s="158">
        <v>51</v>
      </c>
      <c r="D244" s="158" t="s">
        <v>136</v>
      </c>
      <c r="E244" s="159" t="s">
        <v>344</v>
      </c>
      <c r="F244" s="160" t="s">
        <v>345</v>
      </c>
      <c r="G244" s="161" t="s">
        <v>220</v>
      </c>
      <c r="H244" s="162">
        <v>0.02</v>
      </c>
      <c r="I244" s="163"/>
      <c r="J244" s="164">
        <f t="shared" si="1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2"/>
        <v>0</v>
      </c>
      <c r="Q244" s="168">
        <v>0</v>
      </c>
      <c r="R244" s="168">
        <f t="shared" si="3"/>
        <v>0</v>
      </c>
      <c r="S244" s="168">
        <v>0</v>
      </c>
      <c r="T244" s="169">
        <f t="shared" si="4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183</v>
      </c>
      <c r="AT244" s="170" t="s">
        <v>136</v>
      </c>
      <c r="AU244" s="170" t="s">
        <v>139</v>
      </c>
      <c r="AY244" s="17" t="s">
        <v>133</v>
      </c>
      <c r="BE244" s="171">
        <f t="shared" si="5"/>
        <v>0</v>
      </c>
      <c r="BF244" s="171">
        <f t="shared" si="6"/>
        <v>0</v>
      </c>
      <c r="BG244" s="171">
        <f t="shared" si="7"/>
        <v>0</v>
      </c>
      <c r="BH244" s="171">
        <f t="shared" si="8"/>
        <v>0</v>
      </c>
      <c r="BI244" s="171">
        <f t="shared" si="9"/>
        <v>0</v>
      </c>
      <c r="BJ244" s="17" t="s">
        <v>139</v>
      </c>
      <c r="BK244" s="171">
        <f t="shared" si="10"/>
        <v>0</v>
      </c>
      <c r="BL244" s="17" t="s">
        <v>183</v>
      </c>
      <c r="BM244" s="170" t="s">
        <v>346</v>
      </c>
    </row>
    <row r="245" spans="2:63" s="12" customFormat="1" ht="22.9" customHeight="1">
      <c r="B245" s="144"/>
      <c r="D245" s="145" t="s">
        <v>75</v>
      </c>
      <c r="E245" s="155" t="s">
        <v>347</v>
      </c>
      <c r="F245" s="155" t="s">
        <v>348</v>
      </c>
      <c r="I245" s="147"/>
      <c r="J245" s="156">
        <f>BK245</f>
        <v>0</v>
      </c>
      <c r="L245" s="144"/>
      <c r="M245" s="149"/>
      <c r="N245" s="150"/>
      <c r="O245" s="150"/>
      <c r="P245" s="151">
        <f>SUM(P246:P255)</f>
        <v>0</v>
      </c>
      <c r="Q245" s="150"/>
      <c r="R245" s="151">
        <f>SUM(R246:R255)</f>
        <v>0.0031499999999999996</v>
      </c>
      <c r="S245" s="150"/>
      <c r="T245" s="152">
        <f>SUM(T246:T255)</f>
        <v>0.00645</v>
      </c>
      <c r="AR245" s="145" t="s">
        <v>139</v>
      </c>
      <c r="AT245" s="153" t="s">
        <v>75</v>
      </c>
      <c r="AU245" s="153" t="s">
        <v>84</v>
      </c>
      <c r="AY245" s="145" t="s">
        <v>133</v>
      </c>
      <c r="BK245" s="154">
        <f>SUM(BK246:BK255)</f>
        <v>0</v>
      </c>
    </row>
    <row r="246" spans="1:65" s="2" customFormat="1" ht="21.75" customHeight="1">
      <c r="A246" s="32"/>
      <c r="B246" s="157"/>
      <c r="C246" s="158">
        <v>52</v>
      </c>
      <c r="D246" s="158" t="s">
        <v>136</v>
      </c>
      <c r="E246" s="159" t="s">
        <v>349</v>
      </c>
      <c r="F246" s="160" t="s">
        <v>350</v>
      </c>
      <c r="G246" s="161" t="s">
        <v>273</v>
      </c>
      <c r="H246" s="162">
        <v>3</v>
      </c>
      <c r="I246" s="163"/>
      <c r="J246" s="164">
        <f>ROUND(I246*H246,2)</f>
        <v>0</v>
      </c>
      <c r="K246" s="165"/>
      <c r="L246" s="33"/>
      <c r="M246" s="166" t="s">
        <v>1</v>
      </c>
      <c r="N246" s="167" t="s">
        <v>42</v>
      </c>
      <c r="O246" s="58"/>
      <c r="P246" s="168">
        <f>O246*H246</f>
        <v>0</v>
      </c>
      <c r="Q246" s="168">
        <v>0.00011</v>
      </c>
      <c r="R246" s="168">
        <f>Q246*H246</f>
        <v>0.00033</v>
      </c>
      <c r="S246" s="168">
        <v>0.00215</v>
      </c>
      <c r="T246" s="169">
        <f>S246*H246</f>
        <v>0.00645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183</v>
      </c>
      <c r="AT246" s="170" t="s">
        <v>136</v>
      </c>
      <c r="AU246" s="170" t="s">
        <v>139</v>
      </c>
      <c r="AY246" s="17" t="s">
        <v>133</v>
      </c>
      <c r="BE246" s="171">
        <f>IF(N246="základní",J246,0)</f>
        <v>0</v>
      </c>
      <c r="BF246" s="171">
        <f>IF(N246="snížená",J246,0)</f>
        <v>0</v>
      </c>
      <c r="BG246" s="171">
        <f>IF(N246="zákl. přenesená",J246,0)</f>
        <v>0</v>
      </c>
      <c r="BH246" s="171">
        <f>IF(N246="sníž. přenesená",J246,0)</f>
        <v>0</v>
      </c>
      <c r="BI246" s="171">
        <f>IF(N246="nulová",J246,0)</f>
        <v>0</v>
      </c>
      <c r="BJ246" s="17" t="s">
        <v>139</v>
      </c>
      <c r="BK246" s="171">
        <f>ROUND(I246*H246,2)</f>
        <v>0</v>
      </c>
      <c r="BL246" s="17" t="s">
        <v>183</v>
      </c>
      <c r="BM246" s="170" t="s">
        <v>351</v>
      </c>
    </row>
    <row r="247" spans="1:65" s="2" customFormat="1" ht="21.75" customHeight="1">
      <c r="A247" s="32"/>
      <c r="B247" s="157"/>
      <c r="C247" s="158">
        <v>53</v>
      </c>
      <c r="D247" s="158" t="s">
        <v>136</v>
      </c>
      <c r="E247" s="159" t="s">
        <v>352</v>
      </c>
      <c r="F247" s="160" t="s">
        <v>353</v>
      </c>
      <c r="G247" s="161" t="s">
        <v>273</v>
      </c>
      <c r="H247" s="162">
        <v>1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0.0006</v>
      </c>
      <c r="R247" s="168">
        <f>Q247*H247</f>
        <v>0.0006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183</v>
      </c>
      <c r="AT247" s="170" t="s">
        <v>136</v>
      </c>
      <c r="AU247" s="170" t="s">
        <v>139</v>
      </c>
      <c r="AY247" s="17" t="s">
        <v>133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139</v>
      </c>
      <c r="BK247" s="171">
        <f>ROUND(I247*H247,2)</f>
        <v>0</v>
      </c>
      <c r="BL247" s="17" t="s">
        <v>183</v>
      </c>
      <c r="BM247" s="170" t="s">
        <v>354</v>
      </c>
    </row>
    <row r="248" spans="2:51" s="14" customFormat="1" ht="12">
      <c r="B248" s="181"/>
      <c r="D248" s="173" t="s">
        <v>152</v>
      </c>
      <c r="E248" s="182" t="s">
        <v>1</v>
      </c>
      <c r="F248" s="183" t="s">
        <v>355</v>
      </c>
      <c r="H248" s="182" t="s">
        <v>1</v>
      </c>
      <c r="I248" s="184"/>
      <c r="L248" s="181"/>
      <c r="M248" s="185"/>
      <c r="N248" s="186"/>
      <c r="O248" s="186"/>
      <c r="P248" s="186"/>
      <c r="Q248" s="186"/>
      <c r="R248" s="186"/>
      <c r="S248" s="186"/>
      <c r="T248" s="187"/>
      <c r="AT248" s="182" t="s">
        <v>152</v>
      </c>
      <c r="AU248" s="182" t="s">
        <v>139</v>
      </c>
      <c r="AV248" s="14" t="s">
        <v>84</v>
      </c>
      <c r="AW248" s="14" t="s">
        <v>33</v>
      </c>
      <c r="AX248" s="14" t="s">
        <v>76</v>
      </c>
      <c r="AY248" s="182" t="s">
        <v>133</v>
      </c>
    </row>
    <row r="249" spans="2:51" s="13" customFormat="1" ht="12">
      <c r="B249" s="172"/>
      <c r="D249" s="173" t="s">
        <v>152</v>
      </c>
      <c r="E249" s="174" t="s">
        <v>1</v>
      </c>
      <c r="F249" s="175" t="s">
        <v>84</v>
      </c>
      <c r="H249" s="176">
        <v>1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152</v>
      </c>
      <c r="AU249" s="174" t="s">
        <v>139</v>
      </c>
      <c r="AV249" s="13" t="s">
        <v>139</v>
      </c>
      <c r="AW249" s="13" t="s">
        <v>33</v>
      </c>
      <c r="AX249" s="13" t="s">
        <v>84</v>
      </c>
      <c r="AY249" s="174" t="s">
        <v>133</v>
      </c>
    </row>
    <row r="250" spans="1:65" s="2" customFormat="1" ht="21.75" customHeight="1">
      <c r="A250" s="32"/>
      <c r="B250" s="157"/>
      <c r="C250" s="158">
        <v>54</v>
      </c>
      <c r="D250" s="158" t="s">
        <v>136</v>
      </c>
      <c r="E250" s="159" t="s">
        <v>356</v>
      </c>
      <c r="F250" s="160" t="s">
        <v>357</v>
      </c>
      <c r="G250" s="161" t="s">
        <v>273</v>
      </c>
      <c r="H250" s="162">
        <v>3</v>
      </c>
      <c r="I250" s="163"/>
      <c r="J250" s="164">
        <f aca="true" t="shared" si="11" ref="J250:J255"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 aca="true" t="shared" si="12" ref="P250:P255">O250*H250</f>
        <v>0</v>
      </c>
      <c r="Q250" s="168">
        <v>0.00054</v>
      </c>
      <c r="R250" s="168">
        <f aca="true" t="shared" si="13" ref="R250:R255">Q250*H250</f>
        <v>0.00162</v>
      </c>
      <c r="S250" s="168">
        <v>0</v>
      </c>
      <c r="T250" s="169">
        <f aca="true" t="shared" si="14" ref="T250:T255"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183</v>
      </c>
      <c r="AT250" s="170" t="s">
        <v>136</v>
      </c>
      <c r="AU250" s="170" t="s">
        <v>139</v>
      </c>
      <c r="AY250" s="17" t="s">
        <v>133</v>
      </c>
      <c r="BE250" s="171">
        <f aca="true" t="shared" si="15" ref="BE250:BE255">IF(N250="základní",J250,0)</f>
        <v>0</v>
      </c>
      <c r="BF250" s="171">
        <f aca="true" t="shared" si="16" ref="BF250:BF255">IF(N250="snížená",J250,0)</f>
        <v>0</v>
      </c>
      <c r="BG250" s="171">
        <f aca="true" t="shared" si="17" ref="BG250:BG255">IF(N250="zákl. přenesená",J250,0)</f>
        <v>0</v>
      </c>
      <c r="BH250" s="171">
        <f aca="true" t="shared" si="18" ref="BH250:BH255">IF(N250="sníž. přenesená",J250,0)</f>
        <v>0</v>
      </c>
      <c r="BI250" s="171">
        <f aca="true" t="shared" si="19" ref="BI250:BI255">IF(N250="nulová",J250,0)</f>
        <v>0</v>
      </c>
      <c r="BJ250" s="17" t="s">
        <v>139</v>
      </c>
      <c r="BK250" s="171">
        <f aca="true" t="shared" si="20" ref="BK250:BK255">ROUND(I250*H250,2)</f>
        <v>0</v>
      </c>
      <c r="BL250" s="17" t="s">
        <v>183</v>
      </c>
      <c r="BM250" s="170" t="s">
        <v>358</v>
      </c>
    </row>
    <row r="251" spans="1:65" s="2" customFormat="1" ht="21.75" customHeight="1">
      <c r="A251" s="32"/>
      <c r="B251" s="157"/>
      <c r="C251" s="158">
        <v>55</v>
      </c>
      <c r="D251" s="158" t="s">
        <v>136</v>
      </c>
      <c r="E251" s="159" t="s">
        <v>359</v>
      </c>
      <c r="F251" s="160" t="s">
        <v>675</v>
      </c>
      <c r="G251" s="161" t="s">
        <v>333</v>
      </c>
      <c r="H251" s="162">
        <v>1</v>
      </c>
      <c r="I251" s="163"/>
      <c r="J251" s="164">
        <f t="shared" si="11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2"/>
        <v>0</v>
      </c>
      <c r="Q251" s="168">
        <v>0.0006</v>
      </c>
      <c r="R251" s="168">
        <f t="shared" si="13"/>
        <v>0.0006</v>
      </c>
      <c r="S251" s="168">
        <v>0</v>
      </c>
      <c r="T251" s="169">
        <f t="shared" si="14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183</v>
      </c>
      <c r="AT251" s="170" t="s">
        <v>136</v>
      </c>
      <c r="AU251" s="170" t="s">
        <v>139</v>
      </c>
      <c r="AY251" s="17" t="s">
        <v>133</v>
      </c>
      <c r="BE251" s="171">
        <f t="shared" si="15"/>
        <v>0</v>
      </c>
      <c r="BF251" s="171">
        <f t="shared" si="16"/>
        <v>0</v>
      </c>
      <c r="BG251" s="171">
        <f t="shared" si="17"/>
        <v>0</v>
      </c>
      <c r="BH251" s="171">
        <f t="shared" si="18"/>
        <v>0</v>
      </c>
      <c r="BI251" s="171">
        <f t="shared" si="19"/>
        <v>0</v>
      </c>
      <c r="BJ251" s="17" t="s">
        <v>139</v>
      </c>
      <c r="BK251" s="171">
        <f t="shared" si="20"/>
        <v>0</v>
      </c>
      <c r="BL251" s="17" t="s">
        <v>183</v>
      </c>
      <c r="BM251" s="170" t="s">
        <v>360</v>
      </c>
    </row>
    <row r="252" spans="1:65" s="2" customFormat="1" ht="16.5" customHeight="1">
      <c r="A252" s="32"/>
      <c r="B252" s="157"/>
      <c r="C252" s="158">
        <v>56</v>
      </c>
      <c r="D252" s="158" t="s">
        <v>136</v>
      </c>
      <c r="E252" s="159" t="s">
        <v>361</v>
      </c>
      <c r="F252" s="160" t="s">
        <v>362</v>
      </c>
      <c r="G252" s="161" t="s">
        <v>181</v>
      </c>
      <c r="H252" s="162">
        <v>2</v>
      </c>
      <c r="I252" s="163"/>
      <c r="J252" s="164">
        <f t="shared" si="11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2"/>
        <v>0</v>
      </c>
      <c r="Q252" s="168">
        <v>0</v>
      </c>
      <c r="R252" s="168">
        <f t="shared" si="13"/>
        <v>0</v>
      </c>
      <c r="S252" s="168">
        <v>0</v>
      </c>
      <c r="T252" s="169">
        <f t="shared" si="14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183</v>
      </c>
      <c r="AT252" s="170" t="s">
        <v>136</v>
      </c>
      <c r="AU252" s="170" t="s">
        <v>139</v>
      </c>
      <c r="AY252" s="17" t="s">
        <v>133</v>
      </c>
      <c r="BE252" s="171">
        <f t="shared" si="15"/>
        <v>0</v>
      </c>
      <c r="BF252" s="171">
        <f t="shared" si="16"/>
        <v>0</v>
      </c>
      <c r="BG252" s="171">
        <f t="shared" si="17"/>
        <v>0</v>
      </c>
      <c r="BH252" s="171">
        <f t="shared" si="18"/>
        <v>0</v>
      </c>
      <c r="BI252" s="171">
        <f t="shared" si="19"/>
        <v>0</v>
      </c>
      <c r="BJ252" s="17" t="s">
        <v>139</v>
      </c>
      <c r="BK252" s="171">
        <f t="shared" si="20"/>
        <v>0</v>
      </c>
      <c r="BL252" s="17" t="s">
        <v>183</v>
      </c>
      <c r="BM252" s="170" t="s">
        <v>363</v>
      </c>
    </row>
    <row r="253" spans="1:65" s="2" customFormat="1" ht="16.5" customHeight="1">
      <c r="A253" s="32"/>
      <c r="B253" s="157"/>
      <c r="C253" s="158">
        <v>57</v>
      </c>
      <c r="D253" s="158" t="s">
        <v>136</v>
      </c>
      <c r="E253" s="159" t="s">
        <v>364</v>
      </c>
      <c r="F253" s="160" t="s">
        <v>365</v>
      </c>
      <c r="G253" s="161" t="s">
        <v>273</v>
      </c>
      <c r="H253" s="162">
        <v>3</v>
      </c>
      <c r="I253" s="163"/>
      <c r="J253" s="164">
        <f t="shared" si="11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2"/>
        <v>0</v>
      </c>
      <c r="Q253" s="168">
        <v>0</v>
      </c>
      <c r="R253" s="168">
        <f t="shared" si="13"/>
        <v>0</v>
      </c>
      <c r="S253" s="168">
        <v>0</v>
      </c>
      <c r="T253" s="169">
        <f t="shared" si="14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183</v>
      </c>
      <c r="AT253" s="170" t="s">
        <v>136</v>
      </c>
      <c r="AU253" s="170" t="s">
        <v>139</v>
      </c>
      <c r="AY253" s="17" t="s">
        <v>133</v>
      </c>
      <c r="BE253" s="171">
        <f t="shared" si="15"/>
        <v>0</v>
      </c>
      <c r="BF253" s="171">
        <f t="shared" si="16"/>
        <v>0</v>
      </c>
      <c r="BG253" s="171">
        <f t="shared" si="17"/>
        <v>0</v>
      </c>
      <c r="BH253" s="171">
        <f t="shared" si="18"/>
        <v>0</v>
      </c>
      <c r="BI253" s="171">
        <f t="shared" si="19"/>
        <v>0</v>
      </c>
      <c r="BJ253" s="17" t="s">
        <v>139</v>
      </c>
      <c r="BK253" s="171">
        <f t="shared" si="20"/>
        <v>0</v>
      </c>
      <c r="BL253" s="17" t="s">
        <v>183</v>
      </c>
      <c r="BM253" s="170" t="s">
        <v>366</v>
      </c>
    </row>
    <row r="254" spans="1:65" s="2" customFormat="1" ht="16.5" customHeight="1">
      <c r="A254" s="32"/>
      <c r="B254" s="157"/>
      <c r="C254" s="158">
        <v>58</v>
      </c>
      <c r="D254" s="158" t="s">
        <v>136</v>
      </c>
      <c r="E254" s="159" t="s">
        <v>367</v>
      </c>
      <c r="F254" s="160" t="s">
        <v>368</v>
      </c>
      <c r="G254" s="161" t="s">
        <v>181</v>
      </c>
      <c r="H254" s="162">
        <v>1</v>
      </c>
      <c r="I254" s="163"/>
      <c r="J254" s="164">
        <f t="shared" si="11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2"/>
        <v>0</v>
      </c>
      <c r="Q254" s="168">
        <v>0</v>
      </c>
      <c r="R254" s="168">
        <f t="shared" si="13"/>
        <v>0</v>
      </c>
      <c r="S254" s="168">
        <v>0</v>
      </c>
      <c r="T254" s="169">
        <f t="shared" si="14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183</v>
      </c>
      <c r="AT254" s="170" t="s">
        <v>136</v>
      </c>
      <c r="AU254" s="170" t="s">
        <v>139</v>
      </c>
      <c r="AY254" s="17" t="s">
        <v>133</v>
      </c>
      <c r="BE254" s="171">
        <f t="shared" si="15"/>
        <v>0</v>
      </c>
      <c r="BF254" s="171">
        <f t="shared" si="16"/>
        <v>0</v>
      </c>
      <c r="BG254" s="171">
        <f t="shared" si="17"/>
        <v>0</v>
      </c>
      <c r="BH254" s="171">
        <f t="shared" si="18"/>
        <v>0</v>
      </c>
      <c r="BI254" s="171">
        <f t="shared" si="19"/>
        <v>0</v>
      </c>
      <c r="BJ254" s="17" t="s">
        <v>139</v>
      </c>
      <c r="BK254" s="171">
        <f t="shared" si="20"/>
        <v>0</v>
      </c>
      <c r="BL254" s="17" t="s">
        <v>183</v>
      </c>
      <c r="BM254" s="170" t="s">
        <v>369</v>
      </c>
    </row>
    <row r="255" spans="1:65" s="2" customFormat="1" ht="21.75" customHeight="1">
      <c r="A255" s="32"/>
      <c r="B255" s="157"/>
      <c r="C255" s="158">
        <v>59</v>
      </c>
      <c r="D255" s="158" t="s">
        <v>136</v>
      </c>
      <c r="E255" s="159" t="s">
        <v>370</v>
      </c>
      <c r="F255" s="160" t="s">
        <v>371</v>
      </c>
      <c r="G255" s="161" t="s">
        <v>220</v>
      </c>
      <c r="H255" s="162">
        <v>0.003</v>
      </c>
      <c r="I255" s="163"/>
      <c r="J255" s="164">
        <f t="shared" si="11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12"/>
        <v>0</v>
      </c>
      <c r="Q255" s="168">
        <v>0</v>
      </c>
      <c r="R255" s="168">
        <f t="shared" si="13"/>
        <v>0</v>
      </c>
      <c r="S255" s="168">
        <v>0</v>
      </c>
      <c r="T255" s="169">
        <f t="shared" si="14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183</v>
      </c>
      <c r="AT255" s="170" t="s">
        <v>136</v>
      </c>
      <c r="AU255" s="170" t="s">
        <v>139</v>
      </c>
      <c r="AY255" s="17" t="s">
        <v>133</v>
      </c>
      <c r="BE255" s="171">
        <f t="shared" si="15"/>
        <v>0</v>
      </c>
      <c r="BF255" s="171">
        <f t="shared" si="16"/>
        <v>0</v>
      </c>
      <c r="BG255" s="171">
        <f t="shared" si="17"/>
        <v>0</v>
      </c>
      <c r="BH255" s="171">
        <f t="shared" si="18"/>
        <v>0</v>
      </c>
      <c r="BI255" s="171">
        <f t="shared" si="19"/>
        <v>0</v>
      </c>
      <c r="BJ255" s="17" t="s">
        <v>139</v>
      </c>
      <c r="BK255" s="171">
        <f t="shared" si="20"/>
        <v>0</v>
      </c>
      <c r="BL255" s="17" t="s">
        <v>183</v>
      </c>
      <c r="BM255" s="170" t="s">
        <v>372</v>
      </c>
    </row>
    <row r="256" spans="2:63" s="12" customFormat="1" ht="22.9" customHeight="1">
      <c r="B256" s="144"/>
      <c r="D256" s="145" t="s">
        <v>75</v>
      </c>
      <c r="E256" s="155" t="s">
        <v>373</v>
      </c>
      <c r="F256" s="155" t="s">
        <v>374</v>
      </c>
      <c r="I256" s="147"/>
      <c r="J256" s="156">
        <f>BK256</f>
        <v>0</v>
      </c>
      <c r="L256" s="144"/>
      <c r="M256" s="149"/>
      <c r="N256" s="150"/>
      <c r="O256" s="150"/>
      <c r="P256" s="151">
        <f>SUM(P257:P276)</f>
        <v>0</v>
      </c>
      <c r="Q256" s="150"/>
      <c r="R256" s="151">
        <f>SUM(R257:R276)</f>
        <v>0.06498</v>
      </c>
      <c r="S256" s="150"/>
      <c r="T256" s="152">
        <f>SUM(T257:T276)</f>
        <v>0.07775</v>
      </c>
      <c r="AR256" s="145" t="s">
        <v>139</v>
      </c>
      <c r="AT256" s="153" t="s">
        <v>75</v>
      </c>
      <c r="AU256" s="153" t="s">
        <v>84</v>
      </c>
      <c r="AY256" s="145" t="s">
        <v>133</v>
      </c>
      <c r="BK256" s="154">
        <f>SUM(BK257:BK276)</f>
        <v>0</v>
      </c>
    </row>
    <row r="257" spans="1:65" s="2" customFormat="1" ht="16.5" customHeight="1">
      <c r="A257" s="32"/>
      <c r="B257" s="157"/>
      <c r="C257" s="158">
        <v>60</v>
      </c>
      <c r="D257" s="158" t="s">
        <v>136</v>
      </c>
      <c r="E257" s="159" t="s">
        <v>375</v>
      </c>
      <c r="F257" s="160" t="s">
        <v>376</v>
      </c>
      <c r="G257" s="161" t="s">
        <v>333</v>
      </c>
      <c r="H257" s="162">
        <v>1</v>
      </c>
      <c r="I257" s="163"/>
      <c r="J257" s="164">
        <f aca="true" t="shared" si="21" ref="J257:J276"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 aca="true" t="shared" si="22" ref="P257:P276">O257*H257</f>
        <v>0</v>
      </c>
      <c r="Q257" s="168">
        <v>0</v>
      </c>
      <c r="R257" s="168">
        <f aca="true" t="shared" si="23" ref="R257:R276">Q257*H257</f>
        <v>0</v>
      </c>
      <c r="S257" s="168">
        <v>0.01933</v>
      </c>
      <c r="T257" s="169">
        <f aca="true" t="shared" si="24" ref="T257:T276">S257*H257</f>
        <v>0.01933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183</v>
      </c>
      <c r="AT257" s="170" t="s">
        <v>136</v>
      </c>
      <c r="AU257" s="170" t="s">
        <v>139</v>
      </c>
      <c r="AY257" s="17" t="s">
        <v>133</v>
      </c>
      <c r="BE257" s="171">
        <f aca="true" t="shared" si="25" ref="BE257:BE276">IF(N257="základní",J257,0)</f>
        <v>0</v>
      </c>
      <c r="BF257" s="171">
        <f aca="true" t="shared" si="26" ref="BF257:BF276">IF(N257="snížená",J257,0)</f>
        <v>0</v>
      </c>
      <c r="BG257" s="171">
        <f aca="true" t="shared" si="27" ref="BG257:BG276">IF(N257="zákl. přenesená",J257,0)</f>
        <v>0</v>
      </c>
      <c r="BH257" s="171">
        <f aca="true" t="shared" si="28" ref="BH257:BH276">IF(N257="sníž. přenesená",J257,0)</f>
        <v>0</v>
      </c>
      <c r="BI257" s="171">
        <f aca="true" t="shared" si="29" ref="BI257:BI276">IF(N257="nulová",J257,0)</f>
        <v>0</v>
      </c>
      <c r="BJ257" s="17" t="s">
        <v>139</v>
      </c>
      <c r="BK257" s="171">
        <f aca="true" t="shared" si="30" ref="BK257:BK276">ROUND(I257*H257,2)</f>
        <v>0</v>
      </c>
      <c r="BL257" s="17" t="s">
        <v>183</v>
      </c>
      <c r="BM257" s="170" t="s">
        <v>377</v>
      </c>
    </row>
    <row r="258" spans="1:65" s="2" customFormat="1" ht="21.75" customHeight="1">
      <c r="A258" s="32"/>
      <c r="B258" s="157"/>
      <c r="C258" s="158">
        <v>61</v>
      </c>
      <c r="D258" s="158" t="s">
        <v>136</v>
      </c>
      <c r="E258" s="159" t="s">
        <v>378</v>
      </c>
      <c r="F258" s="160" t="s">
        <v>676</v>
      </c>
      <c r="G258" s="161" t="s">
        <v>333</v>
      </c>
      <c r="H258" s="162">
        <v>1</v>
      </c>
      <c r="I258" s="163"/>
      <c r="J258" s="164">
        <f t="shared" si="21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2"/>
        <v>0</v>
      </c>
      <c r="Q258" s="168">
        <v>0.01382</v>
      </c>
      <c r="R258" s="168">
        <f t="shared" si="23"/>
        <v>0.01382</v>
      </c>
      <c r="S258" s="168">
        <v>0</v>
      </c>
      <c r="T258" s="169">
        <f t="shared" si="24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183</v>
      </c>
      <c r="AT258" s="170" t="s">
        <v>136</v>
      </c>
      <c r="AU258" s="170" t="s">
        <v>139</v>
      </c>
      <c r="AY258" s="17" t="s">
        <v>133</v>
      </c>
      <c r="BE258" s="171">
        <f t="shared" si="25"/>
        <v>0</v>
      </c>
      <c r="BF258" s="171">
        <f t="shared" si="26"/>
        <v>0</v>
      </c>
      <c r="BG258" s="171">
        <f t="shared" si="27"/>
        <v>0</v>
      </c>
      <c r="BH258" s="171">
        <f t="shared" si="28"/>
        <v>0</v>
      </c>
      <c r="BI258" s="171">
        <f t="shared" si="29"/>
        <v>0</v>
      </c>
      <c r="BJ258" s="17" t="s">
        <v>139</v>
      </c>
      <c r="BK258" s="171">
        <f t="shared" si="30"/>
        <v>0</v>
      </c>
      <c r="BL258" s="17" t="s">
        <v>183</v>
      </c>
      <c r="BM258" s="170" t="s">
        <v>379</v>
      </c>
    </row>
    <row r="259" spans="1:65" s="2" customFormat="1" ht="16.5" customHeight="1">
      <c r="A259" s="32"/>
      <c r="B259" s="157"/>
      <c r="C259" s="158">
        <v>62</v>
      </c>
      <c r="D259" s="158" t="s">
        <v>136</v>
      </c>
      <c r="E259" s="159" t="s">
        <v>380</v>
      </c>
      <c r="F259" s="160" t="s">
        <v>381</v>
      </c>
      <c r="G259" s="161" t="s">
        <v>333</v>
      </c>
      <c r="H259" s="162">
        <v>1</v>
      </c>
      <c r="I259" s="163"/>
      <c r="J259" s="164">
        <f t="shared" si="21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2"/>
        <v>0</v>
      </c>
      <c r="Q259" s="168">
        <v>0</v>
      </c>
      <c r="R259" s="168">
        <f t="shared" si="23"/>
        <v>0</v>
      </c>
      <c r="S259" s="168">
        <v>0.01946</v>
      </c>
      <c r="T259" s="169">
        <f t="shared" si="24"/>
        <v>0.01946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183</v>
      </c>
      <c r="AT259" s="170" t="s">
        <v>136</v>
      </c>
      <c r="AU259" s="170" t="s">
        <v>139</v>
      </c>
      <c r="AY259" s="17" t="s">
        <v>133</v>
      </c>
      <c r="BE259" s="171">
        <f t="shared" si="25"/>
        <v>0</v>
      </c>
      <c r="BF259" s="171">
        <f t="shared" si="26"/>
        <v>0</v>
      </c>
      <c r="BG259" s="171">
        <f t="shared" si="27"/>
        <v>0</v>
      </c>
      <c r="BH259" s="171">
        <f t="shared" si="28"/>
        <v>0</v>
      </c>
      <c r="BI259" s="171">
        <f t="shared" si="29"/>
        <v>0</v>
      </c>
      <c r="BJ259" s="17" t="s">
        <v>139</v>
      </c>
      <c r="BK259" s="171">
        <f t="shared" si="30"/>
        <v>0</v>
      </c>
      <c r="BL259" s="17" t="s">
        <v>183</v>
      </c>
      <c r="BM259" s="170" t="s">
        <v>382</v>
      </c>
    </row>
    <row r="260" spans="1:65" s="2" customFormat="1" ht="21.75" customHeight="1">
      <c r="A260" s="32"/>
      <c r="B260" s="157"/>
      <c r="C260" s="158">
        <v>63</v>
      </c>
      <c r="D260" s="158" t="s">
        <v>136</v>
      </c>
      <c r="E260" s="159" t="s">
        <v>383</v>
      </c>
      <c r="F260" s="160" t="s">
        <v>384</v>
      </c>
      <c r="G260" s="161" t="s">
        <v>333</v>
      </c>
      <c r="H260" s="162">
        <v>1</v>
      </c>
      <c r="I260" s="163"/>
      <c r="J260" s="164">
        <f t="shared" si="21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2"/>
        <v>0</v>
      </c>
      <c r="Q260" s="168">
        <v>0.01375</v>
      </c>
      <c r="R260" s="168">
        <f t="shared" si="23"/>
        <v>0.01375</v>
      </c>
      <c r="S260" s="168">
        <v>0</v>
      </c>
      <c r="T260" s="169">
        <f t="shared" si="24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183</v>
      </c>
      <c r="AT260" s="170" t="s">
        <v>136</v>
      </c>
      <c r="AU260" s="170" t="s">
        <v>139</v>
      </c>
      <c r="AY260" s="17" t="s">
        <v>133</v>
      </c>
      <c r="BE260" s="171">
        <f t="shared" si="25"/>
        <v>0</v>
      </c>
      <c r="BF260" s="171">
        <f t="shared" si="26"/>
        <v>0</v>
      </c>
      <c r="BG260" s="171">
        <f t="shared" si="27"/>
        <v>0</v>
      </c>
      <c r="BH260" s="171">
        <f t="shared" si="28"/>
        <v>0</v>
      </c>
      <c r="BI260" s="171">
        <f t="shared" si="29"/>
        <v>0</v>
      </c>
      <c r="BJ260" s="17" t="s">
        <v>139</v>
      </c>
      <c r="BK260" s="171">
        <f t="shared" si="30"/>
        <v>0</v>
      </c>
      <c r="BL260" s="17" t="s">
        <v>183</v>
      </c>
      <c r="BM260" s="170" t="s">
        <v>385</v>
      </c>
    </row>
    <row r="261" spans="1:65" s="2" customFormat="1" ht="16.5" customHeight="1">
      <c r="A261" s="32"/>
      <c r="B261" s="157"/>
      <c r="C261" s="158">
        <v>64</v>
      </c>
      <c r="D261" s="158" t="s">
        <v>136</v>
      </c>
      <c r="E261" s="159" t="s">
        <v>386</v>
      </c>
      <c r="F261" s="160" t="s">
        <v>387</v>
      </c>
      <c r="G261" s="161" t="s">
        <v>333</v>
      </c>
      <c r="H261" s="162">
        <v>1</v>
      </c>
      <c r="I261" s="163"/>
      <c r="J261" s="164">
        <f t="shared" si="21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2"/>
        <v>0</v>
      </c>
      <c r="Q261" s="168">
        <v>0</v>
      </c>
      <c r="R261" s="168">
        <f t="shared" si="23"/>
        <v>0</v>
      </c>
      <c r="S261" s="168">
        <v>0.0329</v>
      </c>
      <c r="T261" s="169">
        <f t="shared" si="24"/>
        <v>0.0329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183</v>
      </c>
      <c r="AT261" s="170" t="s">
        <v>136</v>
      </c>
      <c r="AU261" s="170" t="s">
        <v>139</v>
      </c>
      <c r="AY261" s="17" t="s">
        <v>133</v>
      </c>
      <c r="BE261" s="171">
        <f t="shared" si="25"/>
        <v>0</v>
      </c>
      <c r="BF261" s="171">
        <f t="shared" si="26"/>
        <v>0</v>
      </c>
      <c r="BG261" s="171">
        <f t="shared" si="27"/>
        <v>0</v>
      </c>
      <c r="BH261" s="171">
        <f t="shared" si="28"/>
        <v>0</v>
      </c>
      <c r="BI261" s="171">
        <f t="shared" si="29"/>
        <v>0</v>
      </c>
      <c r="BJ261" s="17" t="s">
        <v>139</v>
      </c>
      <c r="BK261" s="171">
        <f t="shared" si="30"/>
        <v>0</v>
      </c>
      <c r="BL261" s="17" t="s">
        <v>183</v>
      </c>
      <c r="BM261" s="170" t="s">
        <v>388</v>
      </c>
    </row>
    <row r="262" spans="1:65" s="2" customFormat="1" ht="21.75" customHeight="1">
      <c r="A262" s="32"/>
      <c r="B262" s="157"/>
      <c r="C262" s="158">
        <v>65</v>
      </c>
      <c r="D262" s="158" t="s">
        <v>136</v>
      </c>
      <c r="E262" s="159" t="s">
        <v>389</v>
      </c>
      <c r="F262" s="160" t="s">
        <v>390</v>
      </c>
      <c r="G262" s="161" t="s">
        <v>333</v>
      </c>
      <c r="H262" s="162">
        <v>1</v>
      </c>
      <c r="I262" s="163"/>
      <c r="J262" s="164">
        <f t="shared" si="21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2"/>
        <v>0</v>
      </c>
      <c r="Q262" s="168">
        <v>0.01534</v>
      </c>
      <c r="R262" s="168">
        <f t="shared" si="23"/>
        <v>0.01534</v>
      </c>
      <c r="S262" s="168">
        <v>0</v>
      </c>
      <c r="T262" s="169">
        <f t="shared" si="24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183</v>
      </c>
      <c r="AT262" s="170" t="s">
        <v>136</v>
      </c>
      <c r="AU262" s="170" t="s">
        <v>139</v>
      </c>
      <c r="AY262" s="17" t="s">
        <v>133</v>
      </c>
      <c r="BE262" s="171">
        <f t="shared" si="25"/>
        <v>0</v>
      </c>
      <c r="BF262" s="171">
        <f t="shared" si="26"/>
        <v>0</v>
      </c>
      <c r="BG262" s="171">
        <f t="shared" si="27"/>
        <v>0</v>
      </c>
      <c r="BH262" s="171">
        <f t="shared" si="28"/>
        <v>0</v>
      </c>
      <c r="BI262" s="171">
        <f t="shared" si="29"/>
        <v>0</v>
      </c>
      <c r="BJ262" s="17" t="s">
        <v>139</v>
      </c>
      <c r="BK262" s="171">
        <f t="shared" si="30"/>
        <v>0</v>
      </c>
      <c r="BL262" s="17" t="s">
        <v>183</v>
      </c>
      <c r="BM262" s="170" t="s">
        <v>391</v>
      </c>
    </row>
    <row r="263" spans="1:65" s="2" customFormat="1" ht="16.5" customHeight="1">
      <c r="A263" s="32"/>
      <c r="B263" s="157"/>
      <c r="C263" s="158">
        <v>66</v>
      </c>
      <c r="D263" s="158" t="s">
        <v>136</v>
      </c>
      <c r="E263" s="159" t="s">
        <v>392</v>
      </c>
      <c r="F263" s="160" t="s">
        <v>393</v>
      </c>
      <c r="G263" s="161" t="s">
        <v>181</v>
      </c>
      <c r="H263" s="162">
        <v>6</v>
      </c>
      <c r="I263" s="163"/>
      <c r="J263" s="164">
        <f t="shared" si="21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2"/>
        <v>0</v>
      </c>
      <c r="Q263" s="168">
        <v>0</v>
      </c>
      <c r="R263" s="168">
        <f t="shared" si="23"/>
        <v>0</v>
      </c>
      <c r="S263" s="168">
        <v>0.00049</v>
      </c>
      <c r="T263" s="169">
        <f t="shared" si="24"/>
        <v>0.00294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183</v>
      </c>
      <c r="AT263" s="170" t="s">
        <v>136</v>
      </c>
      <c r="AU263" s="170" t="s">
        <v>139</v>
      </c>
      <c r="AY263" s="17" t="s">
        <v>133</v>
      </c>
      <c r="BE263" s="171">
        <f t="shared" si="25"/>
        <v>0</v>
      </c>
      <c r="BF263" s="171">
        <f t="shared" si="26"/>
        <v>0</v>
      </c>
      <c r="BG263" s="171">
        <f t="shared" si="27"/>
        <v>0</v>
      </c>
      <c r="BH263" s="171">
        <f t="shared" si="28"/>
        <v>0</v>
      </c>
      <c r="BI263" s="171">
        <f t="shared" si="29"/>
        <v>0</v>
      </c>
      <c r="BJ263" s="17" t="s">
        <v>139</v>
      </c>
      <c r="BK263" s="171">
        <f t="shared" si="30"/>
        <v>0</v>
      </c>
      <c r="BL263" s="17" t="s">
        <v>183</v>
      </c>
      <c r="BM263" s="170" t="s">
        <v>394</v>
      </c>
    </row>
    <row r="264" spans="1:65" s="2" customFormat="1" ht="16.5" customHeight="1">
      <c r="A264" s="32"/>
      <c r="B264" s="157"/>
      <c r="C264" s="158">
        <v>67</v>
      </c>
      <c r="D264" s="158" t="s">
        <v>136</v>
      </c>
      <c r="E264" s="159" t="s">
        <v>395</v>
      </c>
      <c r="F264" s="160" t="s">
        <v>396</v>
      </c>
      <c r="G264" s="161" t="s">
        <v>333</v>
      </c>
      <c r="H264" s="162">
        <v>6</v>
      </c>
      <c r="I264" s="163"/>
      <c r="J264" s="164">
        <f t="shared" si="21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2"/>
        <v>0</v>
      </c>
      <c r="Q264" s="168">
        <v>0.00189</v>
      </c>
      <c r="R264" s="168">
        <f t="shared" si="23"/>
        <v>0.01134</v>
      </c>
      <c r="S264" s="168">
        <v>0</v>
      </c>
      <c r="T264" s="169">
        <f t="shared" si="24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183</v>
      </c>
      <c r="AT264" s="170" t="s">
        <v>136</v>
      </c>
      <c r="AU264" s="170" t="s">
        <v>139</v>
      </c>
      <c r="AY264" s="17" t="s">
        <v>133</v>
      </c>
      <c r="BE264" s="171">
        <f t="shared" si="25"/>
        <v>0</v>
      </c>
      <c r="BF264" s="171">
        <f t="shared" si="26"/>
        <v>0</v>
      </c>
      <c r="BG264" s="171">
        <f t="shared" si="27"/>
        <v>0</v>
      </c>
      <c r="BH264" s="171">
        <f t="shared" si="28"/>
        <v>0</v>
      </c>
      <c r="BI264" s="171">
        <f t="shared" si="29"/>
        <v>0</v>
      </c>
      <c r="BJ264" s="17" t="s">
        <v>139</v>
      </c>
      <c r="BK264" s="171">
        <f t="shared" si="30"/>
        <v>0</v>
      </c>
      <c r="BL264" s="17" t="s">
        <v>183</v>
      </c>
      <c r="BM264" s="170" t="s">
        <v>397</v>
      </c>
    </row>
    <row r="265" spans="1:65" s="2" customFormat="1" ht="16.5" customHeight="1">
      <c r="A265" s="32"/>
      <c r="B265" s="157"/>
      <c r="C265" s="158">
        <v>68</v>
      </c>
      <c r="D265" s="158" t="s">
        <v>136</v>
      </c>
      <c r="E265" s="159" t="s">
        <v>398</v>
      </c>
      <c r="F265" s="160" t="s">
        <v>399</v>
      </c>
      <c r="G265" s="161" t="s">
        <v>333</v>
      </c>
      <c r="H265" s="162">
        <v>2</v>
      </c>
      <c r="I265" s="163"/>
      <c r="J265" s="164">
        <f t="shared" si="21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2"/>
        <v>0</v>
      </c>
      <c r="Q265" s="168">
        <v>0</v>
      </c>
      <c r="R265" s="168">
        <f t="shared" si="23"/>
        <v>0</v>
      </c>
      <c r="S265" s="168">
        <v>0.00156</v>
      </c>
      <c r="T265" s="169">
        <f t="shared" si="24"/>
        <v>0.00312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183</v>
      </c>
      <c r="AT265" s="170" t="s">
        <v>136</v>
      </c>
      <c r="AU265" s="170" t="s">
        <v>139</v>
      </c>
      <c r="AY265" s="17" t="s">
        <v>133</v>
      </c>
      <c r="BE265" s="171">
        <f t="shared" si="25"/>
        <v>0</v>
      </c>
      <c r="BF265" s="171">
        <f t="shared" si="26"/>
        <v>0</v>
      </c>
      <c r="BG265" s="171">
        <f t="shared" si="27"/>
        <v>0</v>
      </c>
      <c r="BH265" s="171">
        <f t="shared" si="28"/>
        <v>0</v>
      </c>
      <c r="BI265" s="171">
        <f t="shared" si="29"/>
        <v>0</v>
      </c>
      <c r="BJ265" s="17" t="s">
        <v>139</v>
      </c>
      <c r="BK265" s="171">
        <f t="shared" si="30"/>
        <v>0</v>
      </c>
      <c r="BL265" s="17" t="s">
        <v>183</v>
      </c>
      <c r="BM265" s="170" t="s">
        <v>400</v>
      </c>
    </row>
    <row r="266" spans="1:65" s="2" customFormat="1" ht="27.75" customHeight="1">
      <c r="A266" s="32"/>
      <c r="B266" s="157"/>
      <c r="C266" s="158">
        <v>69</v>
      </c>
      <c r="D266" s="158" t="s">
        <v>136</v>
      </c>
      <c r="E266" s="159" t="s">
        <v>401</v>
      </c>
      <c r="F266" s="160" t="s">
        <v>680</v>
      </c>
      <c r="G266" s="161" t="s">
        <v>333</v>
      </c>
      <c r="H266" s="162">
        <v>1</v>
      </c>
      <c r="I266" s="163"/>
      <c r="J266" s="164">
        <f t="shared" si="21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2"/>
        <v>0</v>
      </c>
      <c r="Q266" s="168">
        <v>0.0018</v>
      </c>
      <c r="R266" s="168">
        <f t="shared" si="23"/>
        <v>0.0018</v>
      </c>
      <c r="S266" s="168">
        <v>0</v>
      </c>
      <c r="T266" s="169">
        <f t="shared" si="24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183</v>
      </c>
      <c r="AT266" s="170" t="s">
        <v>136</v>
      </c>
      <c r="AU266" s="170" t="s">
        <v>139</v>
      </c>
      <c r="AY266" s="17" t="s">
        <v>133</v>
      </c>
      <c r="BE266" s="171">
        <f t="shared" si="25"/>
        <v>0</v>
      </c>
      <c r="BF266" s="171">
        <f t="shared" si="26"/>
        <v>0</v>
      </c>
      <c r="BG266" s="171">
        <f t="shared" si="27"/>
        <v>0</v>
      </c>
      <c r="BH266" s="171">
        <f t="shared" si="28"/>
        <v>0</v>
      </c>
      <c r="BI266" s="171">
        <f t="shared" si="29"/>
        <v>0</v>
      </c>
      <c r="BJ266" s="17" t="s">
        <v>139</v>
      </c>
      <c r="BK266" s="171">
        <f t="shared" si="30"/>
        <v>0</v>
      </c>
      <c r="BL266" s="17" t="s">
        <v>183</v>
      </c>
      <c r="BM266" s="170" t="s">
        <v>402</v>
      </c>
    </row>
    <row r="267" spans="1:65" s="2" customFormat="1" ht="16.5" customHeight="1">
      <c r="A267" s="32"/>
      <c r="B267" s="157"/>
      <c r="C267" s="158">
        <v>70</v>
      </c>
      <c r="D267" s="158" t="s">
        <v>136</v>
      </c>
      <c r="E267" s="159" t="s">
        <v>403</v>
      </c>
      <c r="F267" s="160" t="s">
        <v>404</v>
      </c>
      <c r="G267" s="161" t="s">
        <v>181</v>
      </c>
      <c r="H267" s="162">
        <v>3</v>
      </c>
      <c r="I267" s="163"/>
      <c r="J267" s="164">
        <f t="shared" si="21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22"/>
        <v>0</v>
      </c>
      <c r="Q267" s="168">
        <v>0.00014</v>
      </c>
      <c r="R267" s="168">
        <f t="shared" si="23"/>
        <v>0.00041999999999999996</v>
      </c>
      <c r="S267" s="168">
        <v>0</v>
      </c>
      <c r="T267" s="169">
        <f t="shared" si="24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183</v>
      </c>
      <c r="AT267" s="170" t="s">
        <v>136</v>
      </c>
      <c r="AU267" s="170" t="s">
        <v>139</v>
      </c>
      <c r="AY267" s="17" t="s">
        <v>133</v>
      </c>
      <c r="BE267" s="171">
        <f t="shared" si="25"/>
        <v>0</v>
      </c>
      <c r="BF267" s="171">
        <f t="shared" si="26"/>
        <v>0</v>
      </c>
      <c r="BG267" s="171">
        <f t="shared" si="27"/>
        <v>0</v>
      </c>
      <c r="BH267" s="171">
        <f t="shared" si="28"/>
        <v>0</v>
      </c>
      <c r="BI267" s="171">
        <f t="shared" si="29"/>
        <v>0</v>
      </c>
      <c r="BJ267" s="17" t="s">
        <v>139</v>
      </c>
      <c r="BK267" s="171">
        <f t="shared" si="30"/>
        <v>0</v>
      </c>
      <c r="BL267" s="17" t="s">
        <v>183</v>
      </c>
      <c r="BM267" s="170" t="s">
        <v>405</v>
      </c>
    </row>
    <row r="268" spans="1:65" s="2" customFormat="1" ht="21.75" customHeight="1">
      <c r="A268" s="32"/>
      <c r="B268" s="157"/>
      <c r="C268" s="188">
        <v>71</v>
      </c>
      <c r="D268" s="188" t="s">
        <v>184</v>
      </c>
      <c r="E268" s="189" t="s">
        <v>406</v>
      </c>
      <c r="F268" s="190" t="s">
        <v>407</v>
      </c>
      <c r="G268" s="191" t="s">
        <v>181</v>
      </c>
      <c r="H268" s="192">
        <v>1</v>
      </c>
      <c r="I268" s="193"/>
      <c r="J268" s="194">
        <f t="shared" si="21"/>
        <v>0</v>
      </c>
      <c r="K268" s="195"/>
      <c r="L268" s="196"/>
      <c r="M268" s="197" t="s">
        <v>1</v>
      </c>
      <c r="N268" s="198" t="s">
        <v>42</v>
      </c>
      <c r="O268" s="58"/>
      <c r="P268" s="168">
        <f t="shared" si="22"/>
        <v>0</v>
      </c>
      <c r="Q268" s="168">
        <v>0.00044</v>
      </c>
      <c r="R268" s="168">
        <f t="shared" si="23"/>
        <v>0.00044</v>
      </c>
      <c r="S268" s="168">
        <v>0</v>
      </c>
      <c r="T268" s="169">
        <f t="shared" si="24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260</v>
      </c>
      <c r="AT268" s="170" t="s">
        <v>184</v>
      </c>
      <c r="AU268" s="170" t="s">
        <v>139</v>
      </c>
      <c r="AY268" s="17" t="s">
        <v>133</v>
      </c>
      <c r="BE268" s="171">
        <f t="shared" si="25"/>
        <v>0</v>
      </c>
      <c r="BF268" s="171">
        <f t="shared" si="26"/>
        <v>0</v>
      </c>
      <c r="BG268" s="171">
        <f t="shared" si="27"/>
        <v>0</v>
      </c>
      <c r="BH268" s="171">
        <f t="shared" si="28"/>
        <v>0</v>
      </c>
      <c r="BI268" s="171">
        <f t="shared" si="29"/>
        <v>0</v>
      </c>
      <c r="BJ268" s="17" t="s">
        <v>139</v>
      </c>
      <c r="BK268" s="171">
        <f t="shared" si="30"/>
        <v>0</v>
      </c>
      <c r="BL268" s="17" t="s">
        <v>183</v>
      </c>
      <c r="BM268" s="170" t="s">
        <v>408</v>
      </c>
    </row>
    <row r="269" spans="1:65" s="2" customFormat="1" ht="21.75" customHeight="1">
      <c r="A269" s="32"/>
      <c r="B269" s="157"/>
      <c r="C269" s="188">
        <v>72</v>
      </c>
      <c r="D269" s="188" t="s">
        <v>184</v>
      </c>
      <c r="E269" s="189" t="s">
        <v>409</v>
      </c>
      <c r="F269" s="190" t="s">
        <v>681</v>
      </c>
      <c r="G269" s="191" t="s">
        <v>181</v>
      </c>
      <c r="H269" s="192">
        <v>1</v>
      </c>
      <c r="I269" s="193"/>
      <c r="J269" s="194">
        <f t="shared" si="21"/>
        <v>0</v>
      </c>
      <c r="K269" s="195"/>
      <c r="L269" s="196"/>
      <c r="M269" s="197" t="s">
        <v>1</v>
      </c>
      <c r="N269" s="198" t="s">
        <v>42</v>
      </c>
      <c r="O269" s="58"/>
      <c r="P269" s="168">
        <f t="shared" si="22"/>
        <v>0</v>
      </c>
      <c r="Q269" s="168">
        <v>0.0025</v>
      </c>
      <c r="R269" s="168">
        <f t="shared" si="23"/>
        <v>0.0025</v>
      </c>
      <c r="S269" s="168">
        <v>0</v>
      </c>
      <c r="T269" s="169">
        <f t="shared" si="24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260</v>
      </c>
      <c r="AT269" s="170" t="s">
        <v>184</v>
      </c>
      <c r="AU269" s="170" t="s">
        <v>139</v>
      </c>
      <c r="AY269" s="17" t="s">
        <v>133</v>
      </c>
      <c r="BE269" s="171">
        <f t="shared" si="25"/>
        <v>0</v>
      </c>
      <c r="BF269" s="171">
        <f t="shared" si="26"/>
        <v>0</v>
      </c>
      <c r="BG269" s="171">
        <f t="shared" si="27"/>
        <v>0</v>
      </c>
      <c r="BH269" s="171">
        <f t="shared" si="28"/>
        <v>0</v>
      </c>
      <c r="BI269" s="171">
        <f t="shared" si="29"/>
        <v>0</v>
      </c>
      <c r="BJ269" s="17" t="s">
        <v>139</v>
      </c>
      <c r="BK269" s="171">
        <f t="shared" si="30"/>
        <v>0</v>
      </c>
      <c r="BL269" s="17" t="s">
        <v>183</v>
      </c>
      <c r="BM269" s="170" t="s">
        <v>410</v>
      </c>
    </row>
    <row r="270" spans="1:65" s="2" customFormat="1" ht="21.75" customHeight="1">
      <c r="A270" s="32"/>
      <c r="B270" s="157"/>
      <c r="C270" s="188">
        <v>73</v>
      </c>
      <c r="D270" s="188" t="s">
        <v>184</v>
      </c>
      <c r="E270" s="189" t="s">
        <v>411</v>
      </c>
      <c r="F270" s="190" t="s">
        <v>412</v>
      </c>
      <c r="G270" s="191" t="s">
        <v>181</v>
      </c>
      <c r="H270" s="192">
        <v>1</v>
      </c>
      <c r="I270" s="193"/>
      <c r="J270" s="194">
        <f t="shared" si="21"/>
        <v>0</v>
      </c>
      <c r="K270" s="195"/>
      <c r="L270" s="196"/>
      <c r="M270" s="197" t="s">
        <v>1</v>
      </c>
      <c r="N270" s="198" t="s">
        <v>42</v>
      </c>
      <c r="O270" s="58"/>
      <c r="P270" s="168">
        <f t="shared" si="22"/>
        <v>0</v>
      </c>
      <c r="Q270" s="168">
        <v>0.0035</v>
      </c>
      <c r="R270" s="168">
        <f t="shared" si="23"/>
        <v>0.0035</v>
      </c>
      <c r="S270" s="168">
        <v>0</v>
      </c>
      <c r="T270" s="169">
        <f t="shared" si="24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260</v>
      </c>
      <c r="AT270" s="170" t="s">
        <v>184</v>
      </c>
      <c r="AU270" s="170" t="s">
        <v>139</v>
      </c>
      <c r="AY270" s="17" t="s">
        <v>133</v>
      </c>
      <c r="BE270" s="171">
        <f t="shared" si="25"/>
        <v>0</v>
      </c>
      <c r="BF270" s="171">
        <f t="shared" si="26"/>
        <v>0</v>
      </c>
      <c r="BG270" s="171">
        <f t="shared" si="27"/>
        <v>0</v>
      </c>
      <c r="BH270" s="171">
        <f t="shared" si="28"/>
        <v>0</v>
      </c>
      <c r="BI270" s="171">
        <f t="shared" si="29"/>
        <v>0</v>
      </c>
      <c r="BJ270" s="17" t="s">
        <v>139</v>
      </c>
      <c r="BK270" s="171">
        <f t="shared" si="30"/>
        <v>0</v>
      </c>
      <c r="BL270" s="17" t="s">
        <v>183</v>
      </c>
      <c r="BM270" s="170" t="s">
        <v>413</v>
      </c>
    </row>
    <row r="271" spans="1:65" s="2" customFormat="1" ht="16.5" customHeight="1">
      <c r="A271" s="32"/>
      <c r="B271" s="157"/>
      <c r="C271" s="188">
        <v>74</v>
      </c>
      <c r="D271" s="188" t="s">
        <v>184</v>
      </c>
      <c r="E271" s="189" t="s">
        <v>414</v>
      </c>
      <c r="F271" s="190" t="s">
        <v>415</v>
      </c>
      <c r="G271" s="191" t="s">
        <v>181</v>
      </c>
      <c r="H271" s="192">
        <v>1</v>
      </c>
      <c r="I271" s="193"/>
      <c r="J271" s="194">
        <f t="shared" si="21"/>
        <v>0</v>
      </c>
      <c r="K271" s="195"/>
      <c r="L271" s="196"/>
      <c r="M271" s="197" t="s">
        <v>1</v>
      </c>
      <c r="N271" s="198" t="s">
        <v>42</v>
      </c>
      <c r="O271" s="58"/>
      <c r="P271" s="168">
        <f t="shared" si="22"/>
        <v>0</v>
      </c>
      <c r="Q271" s="168">
        <v>0.0013</v>
      </c>
      <c r="R271" s="168">
        <f t="shared" si="23"/>
        <v>0.0013</v>
      </c>
      <c r="S271" s="168">
        <v>0</v>
      </c>
      <c r="T271" s="169">
        <f t="shared" si="24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260</v>
      </c>
      <c r="AT271" s="170" t="s">
        <v>184</v>
      </c>
      <c r="AU271" s="170" t="s">
        <v>139</v>
      </c>
      <c r="AY271" s="17" t="s">
        <v>133</v>
      </c>
      <c r="BE271" s="171">
        <f t="shared" si="25"/>
        <v>0</v>
      </c>
      <c r="BF271" s="171">
        <f t="shared" si="26"/>
        <v>0</v>
      </c>
      <c r="BG271" s="171">
        <f t="shared" si="27"/>
        <v>0</v>
      </c>
      <c r="BH271" s="171">
        <f t="shared" si="28"/>
        <v>0</v>
      </c>
      <c r="BI271" s="171">
        <f t="shared" si="29"/>
        <v>0</v>
      </c>
      <c r="BJ271" s="17" t="s">
        <v>139</v>
      </c>
      <c r="BK271" s="171">
        <f t="shared" si="30"/>
        <v>0</v>
      </c>
      <c r="BL271" s="17" t="s">
        <v>183</v>
      </c>
      <c r="BM271" s="170" t="s">
        <v>416</v>
      </c>
    </row>
    <row r="272" spans="1:65" s="2" customFormat="1" ht="35.25" customHeight="1">
      <c r="A272" s="32"/>
      <c r="B272" s="157"/>
      <c r="C272" s="188">
        <v>75</v>
      </c>
      <c r="D272" s="188" t="s">
        <v>184</v>
      </c>
      <c r="E272" s="189" t="s">
        <v>417</v>
      </c>
      <c r="F272" s="190" t="s">
        <v>678</v>
      </c>
      <c r="G272" s="191" t="s">
        <v>181</v>
      </c>
      <c r="H272" s="192">
        <v>1</v>
      </c>
      <c r="I272" s="193"/>
      <c r="J272" s="194">
        <f t="shared" si="21"/>
        <v>0</v>
      </c>
      <c r="K272" s="195"/>
      <c r="L272" s="196"/>
      <c r="M272" s="197" t="s">
        <v>1</v>
      </c>
      <c r="N272" s="198" t="s">
        <v>42</v>
      </c>
      <c r="O272" s="58"/>
      <c r="P272" s="168">
        <f t="shared" si="22"/>
        <v>0</v>
      </c>
      <c r="Q272" s="168">
        <v>0</v>
      </c>
      <c r="R272" s="168">
        <f t="shared" si="23"/>
        <v>0</v>
      </c>
      <c r="S272" s="168">
        <v>0</v>
      </c>
      <c r="T272" s="169">
        <f t="shared" si="24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260</v>
      </c>
      <c r="AT272" s="170" t="s">
        <v>184</v>
      </c>
      <c r="AU272" s="170" t="s">
        <v>139</v>
      </c>
      <c r="AY272" s="17" t="s">
        <v>133</v>
      </c>
      <c r="BE272" s="171">
        <f t="shared" si="25"/>
        <v>0</v>
      </c>
      <c r="BF272" s="171">
        <f t="shared" si="26"/>
        <v>0</v>
      </c>
      <c r="BG272" s="171">
        <f t="shared" si="27"/>
        <v>0</v>
      </c>
      <c r="BH272" s="171">
        <f t="shared" si="28"/>
        <v>0</v>
      </c>
      <c r="BI272" s="171">
        <f t="shared" si="29"/>
        <v>0</v>
      </c>
      <c r="BJ272" s="17" t="s">
        <v>139</v>
      </c>
      <c r="BK272" s="171">
        <f t="shared" si="30"/>
        <v>0</v>
      </c>
      <c r="BL272" s="17" t="s">
        <v>183</v>
      </c>
      <c r="BM272" s="170" t="s">
        <v>418</v>
      </c>
    </row>
    <row r="273" spans="1:65" s="2" customFormat="1" ht="21.75" customHeight="1">
      <c r="A273" s="32"/>
      <c r="B273" s="157"/>
      <c r="C273" s="188">
        <v>76</v>
      </c>
      <c r="D273" s="188" t="s">
        <v>184</v>
      </c>
      <c r="E273" s="189" t="s">
        <v>419</v>
      </c>
      <c r="F273" s="190" t="s">
        <v>420</v>
      </c>
      <c r="G273" s="191" t="s">
        <v>181</v>
      </c>
      <c r="H273" s="192">
        <v>1</v>
      </c>
      <c r="I273" s="193"/>
      <c r="J273" s="194">
        <f t="shared" si="21"/>
        <v>0</v>
      </c>
      <c r="K273" s="195"/>
      <c r="L273" s="196"/>
      <c r="M273" s="197" t="s">
        <v>1</v>
      </c>
      <c r="N273" s="198" t="s">
        <v>42</v>
      </c>
      <c r="O273" s="58"/>
      <c r="P273" s="168">
        <f t="shared" si="22"/>
        <v>0</v>
      </c>
      <c r="Q273" s="168">
        <v>0.00033</v>
      </c>
      <c r="R273" s="168">
        <f t="shared" si="23"/>
        <v>0.00033</v>
      </c>
      <c r="S273" s="168">
        <v>0</v>
      </c>
      <c r="T273" s="169">
        <f t="shared" si="24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260</v>
      </c>
      <c r="AT273" s="170" t="s">
        <v>184</v>
      </c>
      <c r="AU273" s="170" t="s">
        <v>139</v>
      </c>
      <c r="AY273" s="17" t="s">
        <v>133</v>
      </c>
      <c r="BE273" s="171">
        <f t="shared" si="25"/>
        <v>0</v>
      </c>
      <c r="BF273" s="171">
        <f t="shared" si="26"/>
        <v>0</v>
      </c>
      <c r="BG273" s="171">
        <f t="shared" si="27"/>
        <v>0</v>
      </c>
      <c r="BH273" s="171">
        <f t="shared" si="28"/>
        <v>0</v>
      </c>
      <c r="BI273" s="171">
        <f t="shared" si="29"/>
        <v>0</v>
      </c>
      <c r="BJ273" s="17" t="s">
        <v>139</v>
      </c>
      <c r="BK273" s="171">
        <f t="shared" si="30"/>
        <v>0</v>
      </c>
      <c r="BL273" s="17" t="s">
        <v>183</v>
      </c>
      <c r="BM273" s="170" t="s">
        <v>421</v>
      </c>
    </row>
    <row r="274" spans="1:65" s="2" customFormat="1" ht="21.75" customHeight="1">
      <c r="A274" s="32"/>
      <c r="B274" s="157"/>
      <c r="C274" s="188">
        <v>77</v>
      </c>
      <c r="D274" s="188" t="s">
        <v>184</v>
      </c>
      <c r="E274" s="189" t="s">
        <v>406</v>
      </c>
      <c r="F274" s="190" t="s">
        <v>677</v>
      </c>
      <c r="G274" s="191" t="s">
        <v>181</v>
      </c>
      <c r="H274" s="192">
        <v>1</v>
      </c>
      <c r="I274" s="193"/>
      <c r="J274" s="194">
        <f t="shared" si="21"/>
        <v>0</v>
      </c>
      <c r="K274" s="195"/>
      <c r="L274" s="196"/>
      <c r="M274" s="197" t="s">
        <v>1</v>
      </c>
      <c r="N274" s="198" t="s">
        <v>42</v>
      </c>
      <c r="O274" s="58"/>
      <c r="P274" s="168">
        <f t="shared" si="22"/>
        <v>0</v>
      </c>
      <c r="Q274" s="168">
        <v>0.00044</v>
      </c>
      <c r="R274" s="168">
        <f t="shared" si="23"/>
        <v>0.00044</v>
      </c>
      <c r="S274" s="168">
        <v>0</v>
      </c>
      <c r="T274" s="169">
        <f t="shared" si="24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260</v>
      </c>
      <c r="AT274" s="170" t="s">
        <v>184</v>
      </c>
      <c r="AU274" s="170" t="s">
        <v>139</v>
      </c>
      <c r="AY274" s="17" t="s">
        <v>133</v>
      </c>
      <c r="BE274" s="171">
        <f t="shared" si="25"/>
        <v>0</v>
      </c>
      <c r="BF274" s="171">
        <f t="shared" si="26"/>
        <v>0</v>
      </c>
      <c r="BG274" s="171">
        <f t="shared" si="27"/>
        <v>0</v>
      </c>
      <c r="BH274" s="171">
        <f t="shared" si="28"/>
        <v>0</v>
      </c>
      <c r="BI274" s="171">
        <f t="shared" si="29"/>
        <v>0</v>
      </c>
      <c r="BJ274" s="17" t="s">
        <v>139</v>
      </c>
      <c r="BK274" s="171">
        <f t="shared" si="30"/>
        <v>0</v>
      </c>
      <c r="BL274" s="17" t="s">
        <v>183</v>
      </c>
      <c r="BM274" s="170" t="s">
        <v>422</v>
      </c>
    </row>
    <row r="275" spans="1:65" s="2" customFormat="1" ht="21.75" customHeight="1">
      <c r="A275" s="32"/>
      <c r="B275" s="157"/>
      <c r="C275" s="158">
        <v>78</v>
      </c>
      <c r="D275" s="158" t="s">
        <v>136</v>
      </c>
      <c r="E275" s="159" t="s">
        <v>423</v>
      </c>
      <c r="F275" s="160" t="s">
        <v>424</v>
      </c>
      <c r="G275" s="161" t="s">
        <v>220</v>
      </c>
      <c r="H275" s="162">
        <v>0.065</v>
      </c>
      <c r="I275" s="163"/>
      <c r="J275" s="164">
        <f t="shared" si="21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22"/>
        <v>0</v>
      </c>
      <c r="Q275" s="168">
        <v>0</v>
      </c>
      <c r="R275" s="168">
        <f t="shared" si="23"/>
        <v>0</v>
      </c>
      <c r="S275" s="168">
        <v>0</v>
      </c>
      <c r="T275" s="169">
        <f t="shared" si="24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183</v>
      </c>
      <c r="AT275" s="170" t="s">
        <v>136</v>
      </c>
      <c r="AU275" s="170" t="s">
        <v>139</v>
      </c>
      <c r="AY275" s="17" t="s">
        <v>133</v>
      </c>
      <c r="BE275" s="171">
        <f t="shared" si="25"/>
        <v>0</v>
      </c>
      <c r="BF275" s="171">
        <f t="shared" si="26"/>
        <v>0</v>
      </c>
      <c r="BG275" s="171">
        <f t="shared" si="27"/>
        <v>0</v>
      </c>
      <c r="BH275" s="171">
        <f t="shared" si="28"/>
        <v>0</v>
      </c>
      <c r="BI275" s="171">
        <f t="shared" si="29"/>
        <v>0</v>
      </c>
      <c r="BJ275" s="17" t="s">
        <v>139</v>
      </c>
      <c r="BK275" s="171">
        <f t="shared" si="30"/>
        <v>0</v>
      </c>
      <c r="BL275" s="17" t="s">
        <v>183</v>
      </c>
      <c r="BM275" s="170" t="s">
        <v>425</v>
      </c>
    </row>
    <row r="276" spans="1:65" s="2" customFormat="1" ht="72" customHeight="1">
      <c r="A276" s="32"/>
      <c r="B276" s="157"/>
      <c r="C276" s="158">
        <v>79</v>
      </c>
      <c r="D276" s="158" t="s">
        <v>136</v>
      </c>
      <c r="E276" s="159" t="s">
        <v>426</v>
      </c>
      <c r="F276" s="160" t="s">
        <v>679</v>
      </c>
      <c r="G276" s="161" t="s">
        <v>427</v>
      </c>
      <c r="H276" s="162">
        <v>1</v>
      </c>
      <c r="I276" s="163"/>
      <c r="J276" s="164">
        <f t="shared" si="21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22"/>
        <v>0</v>
      </c>
      <c r="Q276" s="168">
        <v>0</v>
      </c>
      <c r="R276" s="168">
        <f t="shared" si="23"/>
        <v>0</v>
      </c>
      <c r="S276" s="168">
        <v>0</v>
      </c>
      <c r="T276" s="169">
        <f t="shared" si="24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183</v>
      </c>
      <c r="AT276" s="170" t="s">
        <v>136</v>
      </c>
      <c r="AU276" s="170" t="s">
        <v>139</v>
      </c>
      <c r="AY276" s="17" t="s">
        <v>133</v>
      </c>
      <c r="BE276" s="171">
        <f t="shared" si="25"/>
        <v>0</v>
      </c>
      <c r="BF276" s="171">
        <f t="shared" si="26"/>
        <v>0</v>
      </c>
      <c r="BG276" s="171">
        <f t="shared" si="27"/>
        <v>0</v>
      </c>
      <c r="BH276" s="171">
        <f t="shared" si="28"/>
        <v>0</v>
      </c>
      <c r="BI276" s="171">
        <f t="shared" si="29"/>
        <v>0</v>
      </c>
      <c r="BJ276" s="17" t="s">
        <v>139</v>
      </c>
      <c r="BK276" s="171">
        <f t="shared" si="30"/>
        <v>0</v>
      </c>
      <c r="BL276" s="17" t="s">
        <v>183</v>
      </c>
      <c r="BM276" s="170" t="s">
        <v>428</v>
      </c>
    </row>
    <row r="277" spans="2:63" s="12" customFormat="1" ht="22.9" customHeight="1">
      <c r="B277" s="144"/>
      <c r="D277" s="145" t="s">
        <v>75</v>
      </c>
      <c r="E277" s="155" t="s">
        <v>429</v>
      </c>
      <c r="F277" s="155" t="s">
        <v>430</v>
      </c>
      <c r="I277" s="147"/>
      <c r="J277" s="156">
        <f>BK277</f>
        <v>0</v>
      </c>
      <c r="L277" s="144"/>
      <c r="M277" s="149"/>
      <c r="N277" s="150"/>
      <c r="O277" s="150"/>
      <c r="P277" s="151">
        <f>SUM(P278:P279)</f>
        <v>0</v>
      </c>
      <c r="Q277" s="150"/>
      <c r="R277" s="151">
        <f>SUM(R278:R279)</f>
        <v>0.012</v>
      </c>
      <c r="S277" s="150"/>
      <c r="T277" s="152">
        <f>SUM(T278:T279)</f>
        <v>0</v>
      </c>
      <c r="AR277" s="145" t="s">
        <v>139</v>
      </c>
      <c r="AT277" s="153" t="s">
        <v>75</v>
      </c>
      <c r="AU277" s="153" t="s">
        <v>84</v>
      </c>
      <c r="AY277" s="145" t="s">
        <v>133</v>
      </c>
      <c r="BK277" s="154">
        <f>SUM(BK278:BK279)</f>
        <v>0</v>
      </c>
    </row>
    <row r="278" spans="1:65" s="2" customFormat="1" ht="21.75" customHeight="1">
      <c r="A278" s="32"/>
      <c r="B278" s="157"/>
      <c r="C278" s="158">
        <v>80</v>
      </c>
      <c r="D278" s="158" t="s">
        <v>136</v>
      </c>
      <c r="E278" s="159" t="s">
        <v>431</v>
      </c>
      <c r="F278" s="160" t="s">
        <v>432</v>
      </c>
      <c r="G278" s="161" t="s">
        <v>333</v>
      </c>
      <c r="H278" s="162">
        <v>1</v>
      </c>
      <c r="I278" s="163"/>
      <c r="J278" s="164">
        <f>ROUND(I278*H278,2)</f>
        <v>0</v>
      </c>
      <c r="K278" s="165"/>
      <c r="L278" s="33"/>
      <c r="M278" s="166" t="s">
        <v>1</v>
      </c>
      <c r="N278" s="167" t="s">
        <v>42</v>
      </c>
      <c r="O278" s="58"/>
      <c r="P278" s="168">
        <f>O278*H278</f>
        <v>0</v>
      </c>
      <c r="Q278" s="168">
        <v>0.012</v>
      </c>
      <c r="R278" s="168">
        <f>Q278*H278</f>
        <v>0.012</v>
      </c>
      <c r="S278" s="168">
        <v>0</v>
      </c>
      <c r="T278" s="169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183</v>
      </c>
      <c r="AT278" s="170" t="s">
        <v>136</v>
      </c>
      <c r="AU278" s="170" t="s">
        <v>139</v>
      </c>
      <c r="AY278" s="17" t="s">
        <v>133</v>
      </c>
      <c r="BE278" s="171">
        <f>IF(N278="základní",J278,0)</f>
        <v>0</v>
      </c>
      <c r="BF278" s="171">
        <f>IF(N278="snížená",J278,0)</f>
        <v>0</v>
      </c>
      <c r="BG278" s="171">
        <f>IF(N278="zákl. přenesená",J278,0)</f>
        <v>0</v>
      </c>
      <c r="BH278" s="171">
        <f>IF(N278="sníž. přenesená",J278,0)</f>
        <v>0</v>
      </c>
      <c r="BI278" s="171">
        <f>IF(N278="nulová",J278,0)</f>
        <v>0</v>
      </c>
      <c r="BJ278" s="17" t="s">
        <v>139</v>
      </c>
      <c r="BK278" s="171">
        <f>ROUND(I278*H278,2)</f>
        <v>0</v>
      </c>
      <c r="BL278" s="17" t="s">
        <v>183</v>
      </c>
      <c r="BM278" s="170" t="s">
        <v>433</v>
      </c>
    </row>
    <row r="279" spans="1:65" s="2" customFormat="1" ht="21.75" customHeight="1">
      <c r="A279" s="32"/>
      <c r="B279" s="157"/>
      <c r="C279" s="158">
        <v>81</v>
      </c>
      <c r="D279" s="158" t="s">
        <v>136</v>
      </c>
      <c r="E279" s="159" t="s">
        <v>434</v>
      </c>
      <c r="F279" s="160" t="s">
        <v>435</v>
      </c>
      <c r="G279" s="161" t="s">
        <v>220</v>
      </c>
      <c r="H279" s="162">
        <v>0.012</v>
      </c>
      <c r="I279" s="163"/>
      <c r="J279" s="164">
        <f>ROUND(I279*H279,2)</f>
        <v>0</v>
      </c>
      <c r="K279" s="165"/>
      <c r="L279" s="33"/>
      <c r="M279" s="166" t="s">
        <v>1</v>
      </c>
      <c r="N279" s="167" t="s">
        <v>42</v>
      </c>
      <c r="O279" s="58"/>
      <c r="P279" s="168">
        <f>O279*H279</f>
        <v>0</v>
      </c>
      <c r="Q279" s="168">
        <v>0</v>
      </c>
      <c r="R279" s="168">
        <f>Q279*H279</f>
        <v>0</v>
      </c>
      <c r="S279" s="168">
        <v>0</v>
      </c>
      <c r="T279" s="169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183</v>
      </c>
      <c r="AT279" s="170" t="s">
        <v>136</v>
      </c>
      <c r="AU279" s="170" t="s">
        <v>139</v>
      </c>
      <c r="AY279" s="17" t="s">
        <v>133</v>
      </c>
      <c r="BE279" s="171">
        <f>IF(N279="základní",J279,0)</f>
        <v>0</v>
      </c>
      <c r="BF279" s="171">
        <f>IF(N279="snížená",J279,0)</f>
        <v>0</v>
      </c>
      <c r="BG279" s="171">
        <f>IF(N279="zákl. přenesená",J279,0)</f>
        <v>0</v>
      </c>
      <c r="BH279" s="171">
        <f>IF(N279="sníž. přenesená",J279,0)</f>
        <v>0</v>
      </c>
      <c r="BI279" s="171">
        <f>IF(N279="nulová",J279,0)</f>
        <v>0</v>
      </c>
      <c r="BJ279" s="17" t="s">
        <v>139</v>
      </c>
      <c r="BK279" s="171">
        <f>ROUND(I279*H279,2)</f>
        <v>0</v>
      </c>
      <c r="BL279" s="17" t="s">
        <v>183</v>
      </c>
      <c r="BM279" s="170" t="s">
        <v>436</v>
      </c>
    </row>
    <row r="280" spans="2:63" s="12" customFormat="1" ht="22.9" customHeight="1">
      <c r="B280" s="144"/>
      <c r="D280" s="145" t="s">
        <v>75</v>
      </c>
      <c r="E280" s="155" t="s">
        <v>437</v>
      </c>
      <c r="F280" s="155" t="s">
        <v>438</v>
      </c>
      <c r="I280" s="147"/>
      <c r="J280" s="156">
        <f>BK280</f>
        <v>0</v>
      </c>
      <c r="L280" s="144"/>
      <c r="M280" s="149"/>
      <c r="N280" s="150"/>
      <c r="O280" s="150"/>
      <c r="P280" s="151">
        <f>SUM(P281:P296)</f>
        <v>0</v>
      </c>
      <c r="Q280" s="150"/>
      <c r="R280" s="151">
        <f>SUM(R281:R296)</f>
        <v>0.02376</v>
      </c>
      <c r="S280" s="150"/>
      <c r="T280" s="152">
        <f>SUM(T281:T296)</f>
        <v>0</v>
      </c>
      <c r="AR280" s="145" t="s">
        <v>139</v>
      </c>
      <c r="AT280" s="153" t="s">
        <v>75</v>
      </c>
      <c r="AU280" s="153" t="s">
        <v>84</v>
      </c>
      <c r="AY280" s="145" t="s">
        <v>133</v>
      </c>
      <c r="BK280" s="154">
        <f>SUM(BK281:BK296)</f>
        <v>0</v>
      </c>
    </row>
    <row r="281" spans="1:65" s="2" customFormat="1" ht="16.5" customHeight="1">
      <c r="A281" s="32"/>
      <c r="B281" s="157"/>
      <c r="C281" s="158">
        <v>82</v>
      </c>
      <c r="D281" s="158" t="s">
        <v>136</v>
      </c>
      <c r="E281" s="159" t="s">
        <v>439</v>
      </c>
      <c r="F281" s="160" t="s">
        <v>440</v>
      </c>
      <c r="G281" s="161" t="s">
        <v>181</v>
      </c>
      <c r="H281" s="162">
        <v>1</v>
      </c>
      <c r="I281" s="163"/>
      <c r="J281" s="164">
        <f aca="true" t="shared" si="31" ref="J281:J296">ROUND(I281*H281,2)</f>
        <v>0</v>
      </c>
      <c r="K281" s="165"/>
      <c r="L281" s="33"/>
      <c r="M281" s="166" t="s">
        <v>1</v>
      </c>
      <c r="N281" s="167" t="s">
        <v>42</v>
      </c>
      <c r="O281" s="58"/>
      <c r="P281" s="168">
        <f aca="true" t="shared" si="32" ref="P281:P296">O281*H281</f>
        <v>0</v>
      </c>
      <c r="Q281" s="168">
        <v>0</v>
      </c>
      <c r="R281" s="168">
        <f aca="true" t="shared" si="33" ref="R281:R296">Q281*H281</f>
        <v>0</v>
      </c>
      <c r="S281" s="168">
        <v>0</v>
      </c>
      <c r="T281" s="169">
        <f aca="true" t="shared" si="34" ref="T281:T296"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183</v>
      </c>
      <c r="AT281" s="170" t="s">
        <v>136</v>
      </c>
      <c r="AU281" s="170" t="s">
        <v>139</v>
      </c>
      <c r="AY281" s="17" t="s">
        <v>133</v>
      </c>
      <c r="BE281" s="171">
        <f aca="true" t="shared" si="35" ref="BE281:BE296">IF(N281="základní",J281,0)</f>
        <v>0</v>
      </c>
      <c r="BF281" s="171">
        <f aca="true" t="shared" si="36" ref="BF281:BF296">IF(N281="snížená",J281,0)</f>
        <v>0</v>
      </c>
      <c r="BG281" s="171">
        <f aca="true" t="shared" si="37" ref="BG281:BG296">IF(N281="zákl. přenesená",J281,0)</f>
        <v>0</v>
      </c>
      <c r="BH281" s="171">
        <f aca="true" t="shared" si="38" ref="BH281:BH296">IF(N281="sníž. přenesená",J281,0)</f>
        <v>0</v>
      </c>
      <c r="BI281" s="171">
        <f aca="true" t="shared" si="39" ref="BI281:BI296">IF(N281="nulová",J281,0)</f>
        <v>0</v>
      </c>
      <c r="BJ281" s="17" t="s">
        <v>139</v>
      </c>
      <c r="BK281" s="171">
        <f aca="true" t="shared" si="40" ref="BK281:BK296">ROUND(I281*H281,2)</f>
        <v>0</v>
      </c>
      <c r="BL281" s="17" t="s">
        <v>183</v>
      </c>
      <c r="BM281" s="170" t="s">
        <v>441</v>
      </c>
    </row>
    <row r="282" spans="1:65" s="2" customFormat="1" ht="21.75" customHeight="1">
      <c r="A282" s="32"/>
      <c r="B282" s="157"/>
      <c r="C282" s="188">
        <v>83</v>
      </c>
      <c r="D282" s="188" t="s">
        <v>184</v>
      </c>
      <c r="E282" s="189" t="s">
        <v>442</v>
      </c>
      <c r="F282" s="190" t="s">
        <v>443</v>
      </c>
      <c r="G282" s="191" t="s">
        <v>181</v>
      </c>
      <c r="H282" s="192">
        <v>1</v>
      </c>
      <c r="I282" s="193"/>
      <c r="J282" s="194">
        <f t="shared" si="31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2"/>
        <v>0</v>
      </c>
      <c r="Q282" s="168">
        <v>2E-05</v>
      </c>
      <c r="R282" s="168">
        <f t="shared" si="33"/>
        <v>2E-05</v>
      </c>
      <c r="S282" s="168">
        <v>0</v>
      </c>
      <c r="T282" s="169">
        <f t="shared" si="34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260</v>
      </c>
      <c r="AT282" s="170" t="s">
        <v>184</v>
      </c>
      <c r="AU282" s="170" t="s">
        <v>139</v>
      </c>
      <c r="AY282" s="17" t="s">
        <v>133</v>
      </c>
      <c r="BE282" s="171">
        <f t="shared" si="35"/>
        <v>0</v>
      </c>
      <c r="BF282" s="171">
        <f t="shared" si="36"/>
        <v>0</v>
      </c>
      <c r="BG282" s="171">
        <f t="shared" si="37"/>
        <v>0</v>
      </c>
      <c r="BH282" s="171">
        <f t="shared" si="38"/>
        <v>0</v>
      </c>
      <c r="BI282" s="171">
        <f t="shared" si="39"/>
        <v>0</v>
      </c>
      <c r="BJ282" s="17" t="s">
        <v>139</v>
      </c>
      <c r="BK282" s="171">
        <f t="shared" si="40"/>
        <v>0</v>
      </c>
      <c r="BL282" s="17" t="s">
        <v>183</v>
      </c>
      <c r="BM282" s="170" t="s">
        <v>444</v>
      </c>
    </row>
    <row r="283" spans="1:65" s="2" customFormat="1" ht="21.75" customHeight="1">
      <c r="A283" s="32"/>
      <c r="B283" s="157"/>
      <c r="C283" s="158">
        <v>84</v>
      </c>
      <c r="D283" s="158" t="s">
        <v>136</v>
      </c>
      <c r="E283" s="159" t="s">
        <v>445</v>
      </c>
      <c r="F283" s="160" t="s">
        <v>446</v>
      </c>
      <c r="G283" s="161" t="s">
        <v>273</v>
      </c>
      <c r="H283" s="162">
        <v>25</v>
      </c>
      <c r="I283" s="163"/>
      <c r="J283" s="164">
        <f t="shared" si="31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2"/>
        <v>0</v>
      </c>
      <c r="Q283" s="168">
        <v>0</v>
      </c>
      <c r="R283" s="168">
        <f t="shared" si="33"/>
        <v>0</v>
      </c>
      <c r="S283" s="168">
        <v>0</v>
      </c>
      <c r="T283" s="169">
        <f t="shared" si="34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183</v>
      </c>
      <c r="AT283" s="170" t="s">
        <v>136</v>
      </c>
      <c r="AU283" s="170" t="s">
        <v>139</v>
      </c>
      <c r="AY283" s="17" t="s">
        <v>133</v>
      </c>
      <c r="BE283" s="171">
        <f t="shared" si="35"/>
        <v>0</v>
      </c>
      <c r="BF283" s="171">
        <f t="shared" si="36"/>
        <v>0</v>
      </c>
      <c r="BG283" s="171">
        <f t="shared" si="37"/>
        <v>0</v>
      </c>
      <c r="BH283" s="171">
        <f t="shared" si="38"/>
        <v>0</v>
      </c>
      <c r="BI283" s="171">
        <f t="shared" si="39"/>
        <v>0</v>
      </c>
      <c r="BJ283" s="17" t="s">
        <v>139</v>
      </c>
      <c r="BK283" s="171">
        <f t="shared" si="40"/>
        <v>0</v>
      </c>
      <c r="BL283" s="17" t="s">
        <v>183</v>
      </c>
      <c r="BM283" s="170" t="s">
        <v>447</v>
      </c>
    </row>
    <row r="284" spans="1:65" s="2" customFormat="1" ht="16.5" customHeight="1">
      <c r="A284" s="32"/>
      <c r="B284" s="157"/>
      <c r="C284" s="188">
        <v>85</v>
      </c>
      <c r="D284" s="188" t="s">
        <v>184</v>
      </c>
      <c r="E284" s="189" t="s">
        <v>448</v>
      </c>
      <c r="F284" s="190" t="s">
        <v>449</v>
      </c>
      <c r="G284" s="191" t="s">
        <v>273</v>
      </c>
      <c r="H284" s="192">
        <v>12</v>
      </c>
      <c r="I284" s="193"/>
      <c r="J284" s="194">
        <f t="shared" si="31"/>
        <v>0</v>
      </c>
      <c r="K284" s="195"/>
      <c r="L284" s="196"/>
      <c r="M284" s="197" t="s">
        <v>1</v>
      </c>
      <c r="N284" s="198" t="s">
        <v>42</v>
      </c>
      <c r="O284" s="58"/>
      <c r="P284" s="168">
        <f t="shared" si="32"/>
        <v>0</v>
      </c>
      <c r="Q284" s="168">
        <v>0.00017</v>
      </c>
      <c r="R284" s="168">
        <f t="shared" si="33"/>
        <v>0.00204</v>
      </c>
      <c r="S284" s="168">
        <v>0</v>
      </c>
      <c r="T284" s="169">
        <f t="shared" si="34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260</v>
      </c>
      <c r="AT284" s="170" t="s">
        <v>184</v>
      </c>
      <c r="AU284" s="170" t="s">
        <v>139</v>
      </c>
      <c r="AY284" s="17" t="s">
        <v>133</v>
      </c>
      <c r="BE284" s="171">
        <f t="shared" si="35"/>
        <v>0</v>
      </c>
      <c r="BF284" s="171">
        <f t="shared" si="36"/>
        <v>0</v>
      </c>
      <c r="BG284" s="171">
        <f t="shared" si="37"/>
        <v>0</v>
      </c>
      <c r="BH284" s="171">
        <f t="shared" si="38"/>
        <v>0</v>
      </c>
      <c r="BI284" s="171">
        <f t="shared" si="39"/>
        <v>0</v>
      </c>
      <c r="BJ284" s="17" t="s">
        <v>139</v>
      </c>
      <c r="BK284" s="171">
        <f t="shared" si="40"/>
        <v>0</v>
      </c>
      <c r="BL284" s="17" t="s">
        <v>183</v>
      </c>
      <c r="BM284" s="170" t="s">
        <v>450</v>
      </c>
    </row>
    <row r="285" spans="1:65" s="2" customFormat="1" ht="16.5" customHeight="1">
      <c r="A285" s="32"/>
      <c r="B285" s="157"/>
      <c r="C285" s="188">
        <v>86</v>
      </c>
      <c r="D285" s="188" t="s">
        <v>184</v>
      </c>
      <c r="E285" s="189" t="s">
        <v>451</v>
      </c>
      <c r="F285" s="190" t="s">
        <v>452</v>
      </c>
      <c r="G285" s="191" t="s">
        <v>273</v>
      </c>
      <c r="H285" s="192">
        <v>5</v>
      </c>
      <c r="I285" s="193"/>
      <c r="J285" s="194">
        <f t="shared" si="31"/>
        <v>0</v>
      </c>
      <c r="K285" s="195"/>
      <c r="L285" s="196"/>
      <c r="M285" s="197" t="s">
        <v>1</v>
      </c>
      <c r="N285" s="198" t="s">
        <v>42</v>
      </c>
      <c r="O285" s="58"/>
      <c r="P285" s="168">
        <f t="shared" si="32"/>
        <v>0</v>
      </c>
      <c r="Q285" s="168">
        <v>0.00028</v>
      </c>
      <c r="R285" s="168">
        <f t="shared" si="33"/>
        <v>0.0013999999999999998</v>
      </c>
      <c r="S285" s="168">
        <v>0</v>
      </c>
      <c r="T285" s="169">
        <f t="shared" si="34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260</v>
      </c>
      <c r="AT285" s="170" t="s">
        <v>184</v>
      </c>
      <c r="AU285" s="170" t="s">
        <v>139</v>
      </c>
      <c r="AY285" s="17" t="s">
        <v>133</v>
      </c>
      <c r="BE285" s="171">
        <f t="shared" si="35"/>
        <v>0</v>
      </c>
      <c r="BF285" s="171">
        <f t="shared" si="36"/>
        <v>0</v>
      </c>
      <c r="BG285" s="171">
        <f t="shared" si="37"/>
        <v>0</v>
      </c>
      <c r="BH285" s="171">
        <f t="shared" si="38"/>
        <v>0</v>
      </c>
      <c r="BI285" s="171">
        <f t="shared" si="39"/>
        <v>0</v>
      </c>
      <c r="BJ285" s="17" t="s">
        <v>139</v>
      </c>
      <c r="BK285" s="171">
        <f t="shared" si="40"/>
        <v>0</v>
      </c>
      <c r="BL285" s="17" t="s">
        <v>183</v>
      </c>
      <c r="BM285" s="170" t="s">
        <v>453</v>
      </c>
    </row>
    <row r="286" spans="1:65" s="2" customFormat="1" ht="21.75" customHeight="1">
      <c r="A286" s="32"/>
      <c r="B286" s="157"/>
      <c r="C286" s="158">
        <v>87</v>
      </c>
      <c r="D286" s="158" t="s">
        <v>136</v>
      </c>
      <c r="E286" s="159" t="s">
        <v>454</v>
      </c>
      <c r="F286" s="160" t="s">
        <v>455</v>
      </c>
      <c r="G286" s="161" t="s">
        <v>181</v>
      </c>
      <c r="H286" s="162">
        <v>1</v>
      </c>
      <c r="I286" s="163"/>
      <c r="J286" s="164">
        <f t="shared" si="31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2"/>
        <v>0</v>
      </c>
      <c r="Q286" s="168">
        <v>0</v>
      </c>
      <c r="R286" s="168">
        <f t="shared" si="33"/>
        <v>0</v>
      </c>
      <c r="S286" s="168">
        <v>0</v>
      </c>
      <c r="T286" s="169">
        <f t="shared" si="34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183</v>
      </c>
      <c r="AT286" s="170" t="s">
        <v>136</v>
      </c>
      <c r="AU286" s="170" t="s">
        <v>139</v>
      </c>
      <c r="AY286" s="17" t="s">
        <v>133</v>
      </c>
      <c r="BE286" s="171">
        <f t="shared" si="35"/>
        <v>0</v>
      </c>
      <c r="BF286" s="171">
        <f t="shared" si="36"/>
        <v>0</v>
      </c>
      <c r="BG286" s="171">
        <f t="shared" si="37"/>
        <v>0</v>
      </c>
      <c r="BH286" s="171">
        <f t="shared" si="38"/>
        <v>0</v>
      </c>
      <c r="BI286" s="171">
        <f t="shared" si="39"/>
        <v>0</v>
      </c>
      <c r="BJ286" s="17" t="s">
        <v>139</v>
      </c>
      <c r="BK286" s="171">
        <f t="shared" si="40"/>
        <v>0</v>
      </c>
      <c r="BL286" s="17" t="s">
        <v>183</v>
      </c>
      <c r="BM286" s="170" t="s">
        <v>456</v>
      </c>
    </row>
    <row r="287" spans="1:65" s="2" customFormat="1" ht="21.75" customHeight="1">
      <c r="A287" s="32"/>
      <c r="B287" s="157"/>
      <c r="C287" s="188">
        <v>88</v>
      </c>
      <c r="D287" s="188" t="s">
        <v>184</v>
      </c>
      <c r="E287" s="189" t="s">
        <v>457</v>
      </c>
      <c r="F287" s="190" t="s">
        <v>458</v>
      </c>
      <c r="G287" s="191" t="s">
        <v>181</v>
      </c>
      <c r="H287" s="192">
        <v>1</v>
      </c>
      <c r="I287" s="193"/>
      <c r="J287" s="194">
        <f t="shared" si="31"/>
        <v>0</v>
      </c>
      <c r="K287" s="195"/>
      <c r="L287" s="196"/>
      <c r="M287" s="197" t="s">
        <v>1</v>
      </c>
      <c r="N287" s="198" t="s">
        <v>42</v>
      </c>
      <c r="O287" s="58"/>
      <c r="P287" s="168">
        <f t="shared" si="32"/>
        <v>0</v>
      </c>
      <c r="Q287" s="168">
        <v>0.0169</v>
      </c>
      <c r="R287" s="168">
        <f t="shared" si="33"/>
        <v>0.0169</v>
      </c>
      <c r="S287" s="168">
        <v>0</v>
      </c>
      <c r="T287" s="169">
        <f t="shared" si="34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260</v>
      </c>
      <c r="AT287" s="170" t="s">
        <v>184</v>
      </c>
      <c r="AU287" s="170" t="s">
        <v>139</v>
      </c>
      <c r="AY287" s="17" t="s">
        <v>133</v>
      </c>
      <c r="BE287" s="171">
        <f t="shared" si="35"/>
        <v>0</v>
      </c>
      <c r="BF287" s="171">
        <f t="shared" si="36"/>
        <v>0</v>
      </c>
      <c r="BG287" s="171">
        <f t="shared" si="37"/>
        <v>0</v>
      </c>
      <c r="BH287" s="171">
        <f t="shared" si="38"/>
        <v>0</v>
      </c>
      <c r="BI287" s="171">
        <f t="shared" si="39"/>
        <v>0</v>
      </c>
      <c r="BJ287" s="17" t="s">
        <v>139</v>
      </c>
      <c r="BK287" s="171">
        <f t="shared" si="40"/>
        <v>0</v>
      </c>
      <c r="BL287" s="17" t="s">
        <v>183</v>
      </c>
      <c r="BM287" s="170" t="s">
        <v>459</v>
      </c>
    </row>
    <row r="288" spans="1:65" s="2" customFormat="1" ht="21.75" customHeight="1">
      <c r="A288" s="32"/>
      <c r="B288" s="157"/>
      <c r="C288" s="158">
        <v>89</v>
      </c>
      <c r="D288" s="158" t="s">
        <v>136</v>
      </c>
      <c r="E288" s="159" t="s">
        <v>460</v>
      </c>
      <c r="F288" s="160" t="s">
        <v>682</v>
      </c>
      <c r="G288" s="161" t="s">
        <v>181</v>
      </c>
      <c r="H288" s="162">
        <v>3</v>
      </c>
      <c r="I288" s="163"/>
      <c r="J288" s="164">
        <f t="shared" si="31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2"/>
        <v>0</v>
      </c>
      <c r="Q288" s="168">
        <v>0</v>
      </c>
      <c r="R288" s="168">
        <f t="shared" si="33"/>
        <v>0</v>
      </c>
      <c r="S288" s="168">
        <v>0</v>
      </c>
      <c r="T288" s="169">
        <f t="shared" si="34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183</v>
      </c>
      <c r="AT288" s="170" t="s">
        <v>136</v>
      </c>
      <c r="AU288" s="170" t="s">
        <v>139</v>
      </c>
      <c r="AY288" s="17" t="s">
        <v>133</v>
      </c>
      <c r="BE288" s="171">
        <f t="shared" si="35"/>
        <v>0</v>
      </c>
      <c r="BF288" s="171">
        <f t="shared" si="36"/>
        <v>0</v>
      </c>
      <c r="BG288" s="171">
        <f t="shared" si="37"/>
        <v>0</v>
      </c>
      <c r="BH288" s="171">
        <f t="shared" si="38"/>
        <v>0</v>
      </c>
      <c r="BI288" s="171">
        <f t="shared" si="39"/>
        <v>0</v>
      </c>
      <c r="BJ288" s="17" t="s">
        <v>139</v>
      </c>
      <c r="BK288" s="171">
        <f t="shared" si="40"/>
        <v>0</v>
      </c>
      <c r="BL288" s="17" t="s">
        <v>183</v>
      </c>
      <c r="BM288" s="170" t="s">
        <v>461</v>
      </c>
    </row>
    <row r="289" spans="1:65" s="2" customFormat="1" ht="21.75" customHeight="1">
      <c r="A289" s="32"/>
      <c r="B289" s="157"/>
      <c r="C289" s="188">
        <v>90</v>
      </c>
      <c r="D289" s="188" t="s">
        <v>184</v>
      </c>
      <c r="E289" s="189" t="s">
        <v>462</v>
      </c>
      <c r="F289" s="190" t="s">
        <v>683</v>
      </c>
      <c r="G289" s="191" t="s">
        <v>181</v>
      </c>
      <c r="H289" s="192">
        <v>3</v>
      </c>
      <c r="I289" s="193"/>
      <c r="J289" s="194">
        <f t="shared" si="31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32"/>
        <v>0</v>
      </c>
      <c r="Q289" s="168">
        <v>0.0001</v>
      </c>
      <c r="R289" s="168">
        <f t="shared" si="33"/>
        <v>0.00030000000000000003</v>
      </c>
      <c r="S289" s="168">
        <v>0</v>
      </c>
      <c r="T289" s="169">
        <f t="shared" si="34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260</v>
      </c>
      <c r="AT289" s="170" t="s">
        <v>184</v>
      </c>
      <c r="AU289" s="170" t="s">
        <v>139</v>
      </c>
      <c r="AY289" s="17" t="s">
        <v>133</v>
      </c>
      <c r="BE289" s="171">
        <f t="shared" si="35"/>
        <v>0</v>
      </c>
      <c r="BF289" s="171">
        <f t="shared" si="36"/>
        <v>0</v>
      </c>
      <c r="BG289" s="171">
        <f t="shared" si="37"/>
        <v>0</v>
      </c>
      <c r="BH289" s="171">
        <f t="shared" si="38"/>
        <v>0</v>
      </c>
      <c r="BI289" s="171">
        <f t="shared" si="39"/>
        <v>0</v>
      </c>
      <c r="BJ289" s="17" t="s">
        <v>139</v>
      </c>
      <c r="BK289" s="171">
        <f t="shared" si="40"/>
        <v>0</v>
      </c>
      <c r="BL289" s="17" t="s">
        <v>183</v>
      </c>
      <c r="BM289" s="170" t="s">
        <v>463</v>
      </c>
    </row>
    <row r="290" spans="1:65" s="2" customFormat="1" ht="21.75" customHeight="1">
      <c r="A290" s="32"/>
      <c r="B290" s="157"/>
      <c r="C290" s="158">
        <v>91</v>
      </c>
      <c r="D290" s="158" t="s">
        <v>136</v>
      </c>
      <c r="E290" s="159" t="s">
        <v>464</v>
      </c>
      <c r="F290" s="160" t="s">
        <v>465</v>
      </c>
      <c r="G290" s="161" t="s">
        <v>181</v>
      </c>
      <c r="H290" s="162">
        <v>2</v>
      </c>
      <c r="I290" s="163"/>
      <c r="J290" s="164">
        <f t="shared" si="31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2"/>
        <v>0</v>
      </c>
      <c r="Q290" s="168">
        <v>0</v>
      </c>
      <c r="R290" s="168">
        <f t="shared" si="33"/>
        <v>0</v>
      </c>
      <c r="S290" s="168">
        <v>0</v>
      </c>
      <c r="T290" s="169">
        <f t="shared" si="34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183</v>
      </c>
      <c r="AT290" s="170" t="s">
        <v>136</v>
      </c>
      <c r="AU290" s="170" t="s">
        <v>139</v>
      </c>
      <c r="AY290" s="17" t="s">
        <v>133</v>
      </c>
      <c r="BE290" s="171">
        <f t="shared" si="35"/>
        <v>0</v>
      </c>
      <c r="BF290" s="171">
        <f t="shared" si="36"/>
        <v>0</v>
      </c>
      <c r="BG290" s="171">
        <f t="shared" si="37"/>
        <v>0</v>
      </c>
      <c r="BH290" s="171">
        <f t="shared" si="38"/>
        <v>0</v>
      </c>
      <c r="BI290" s="171">
        <f t="shared" si="39"/>
        <v>0</v>
      </c>
      <c r="BJ290" s="17" t="s">
        <v>139</v>
      </c>
      <c r="BK290" s="171">
        <f t="shared" si="40"/>
        <v>0</v>
      </c>
      <c r="BL290" s="17" t="s">
        <v>183</v>
      </c>
      <c r="BM290" s="170" t="s">
        <v>466</v>
      </c>
    </row>
    <row r="291" spans="1:65" s="2" customFormat="1" ht="24.75" customHeight="1">
      <c r="A291" s="32"/>
      <c r="B291" s="157"/>
      <c r="C291" s="188">
        <v>92</v>
      </c>
      <c r="D291" s="188" t="s">
        <v>184</v>
      </c>
      <c r="E291" s="189" t="s">
        <v>467</v>
      </c>
      <c r="F291" s="190" t="s">
        <v>684</v>
      </c>
      <c r="G291" s="191" t="s">
        <v>181</v>
      </c>
      <c r="H291" s="192">
        <v>2</v>
      </c>
      <c r="I291" s="193"/>
      <c r="J291" s="194">
        <f t="shared" si="31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32"/>
        <v>0</v>
      </c>
      <c r="Q291" s="168">
        <v>0.00027</v>
      </c>
      <c r="R291" s="168">
        <f t="shared" si="33"/>
        <v>0.00054</v>
      </c>
      <c r="S291" s="168">
        <v>0</v>
      </c>
      <c r="T291" s="169">
        <f t="shared" si="34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260</v>
      </c>
      <c r="AT291" s="170" t="s">
        <v>184</v>
      </c>
      <c r="AU291" s="170" t="s">
        <v>139</v>
      </c>
      <c r="AY291" s="17" t="s">
        <v>133</v>
      </c>
      <c r="BE291" s="171">
        <f t="shared" si="35"/>
        <v>0</v>
      </c>
      <c r="BF291" s="171">
        <f t="shared" si="36"/>
        <v>0</v>
      </c>
      <c r="BG291" s="171">
        <f t="shared" si="37"/>
        <v>0</v>
      </c>
      <c r="BH291" s="171">
        <f t="shared" si="38"/>
        <v>0</v>
      </c>
      <c r="BI291" s="171">
        <f t="shared" si="39"/>
        <v>0</v>
      </c>
      <c r="BJ291" s="17" t="s">
        <v>139</v>
      </c>
      <c r="BK291" s="171">
        <f t="shared" si="40"/>
        <v>0</v>
      </c>
      <c r="BL291" s="17" t="s">
        <v>183</v>
      </c>
      <c r="BM291" s="170" t="s">
        <v>468</v>
      </c>
    </row>
    <row r="292" spans="1:65" s="2" customFormat="1" ht="21.75" customHeight="1">
      <c r="A292" s="32"/>
      <c r="B292" s="157"/>
      <c r="C292" s="158">
        <v>93</v>
      </c>
      <c r="D292" s="158" t="s">
        <v>136</v>
      </c>
      <c r="E292" s="159" t="s">
        <v>469</v>
      </c>
      <c r="F292" s="160" t="s">
        <v>470</v>
      </c>
      <c r="G292" s="161" t="s">
        <v>181</v>
      </c>
      <c r="H292" s="162">
        <v>2</v>
      </c>
      <c r="I292" s="163"/>
      <c r="J292" s="164">
        <f t="shared" si="31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2"/>
        <v>0</v>
      </c>
      <c r="Q292" s="168">
        <v>0</v>
      </c>
      <c r="R292" s="168">
        <f t="shared" si="33"/>
        <v>0</v>
      </c>
      <c r="S292" s="168">
        <v>0</v>
      </c>
      <c r="T292" s="169">
        <f t="shared" si="34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183</v>
      </c>
      <c r="AT292" s="170" t="s">
        <v>136</v>
      </c>
      <c r="AU292" s="170" t="s">
        <v>139</v>
      </c>
      <c r="AY292" s="17" t="s">
        <v>133</v>
      </c>
      <c r="BE292" s="171">
        <f t="shared" si="35"/>
        <v>0</v>
      </c>
      <c r="BF292" s="171">
        <f t="shared" si="36"/>
        <v>0</v>
      </c>
      <c r="BG292" s="171">
        <f t="shared" si="37"/>
        <v>0</v>
      </c>
      <c r="BH292" s="171">
        <f t="shared" si="38"/>
        <v>0</v>
      </c>
      <c r="BI292" s="171">
        <f t="shared" si="39"/>
        <v>0</v>
      </c>
      <c r="BJ292" s="17" t="s">
        <v>139</v>
      </c>
      <c r="BK292" s="171">
        <f t="shared" si="40"/>
        <v>0</v>
      </c>
      <c r="BL292" s="17" t="s">
        <v>183</v>
      </c>
      <c r="BM292" s="170" t="s">
        <v>471</v>
      </c>
    </row>
    <row r="293" spans="1:65" s="2" customFormat="1" ht="16.5" customHeight="1">
      <c r="A293" s="32"/>
      <c r="B293" s="157"/>
      <c r="C293" s="188">
        <v>84</v>
      </c>
      <c r="D293" s="188" t="s">
        <v>184</v>
      </c>
      <c r="E293" s="189" t="s">
        <v>472</v>
      </c>
      <c r="F293" s="190" t="s">
        <v>473</v>
      </c>
      <c r="G293" s="191" t="s">
        <v>181</v>
      </c>
      <c r="H293" s="192">
        <v>2</v>
      </c>
      <c r="I293" s="193"/>
      <c r="J293" s="194">
        <f t="shared" si="31"/>
        <v>0</v>
      </c>
      <c r="K293" s="195"/>
      <c r="L293" s="196"/>
      <c r="M293" s="197" t="s">
        <v>1</v>
      </c>
      <c r="N293" s="198" t="s">
        <v>42</v>
      </c>
      <c r="O293" s="58"/>
      <c r="P293" s="168">
        <f t="shared" si="32"/>
        <v>0</v>
      </c>
      <c r="Q293" s="168">
        <v>0.0008</v>
      </c>
      <c r="R293" s="168">
        <f t="shared" si="33"/>
        <v>0.0016</v>
      </c>
      <c r="S293" s="168">
        <v>0</v>
      </c>
      <c r="T293" s="169">
        <f t="shared" si="34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260</v>
      </c>
      <c r="AT293" s="170" t="s">
        <v>184</v>
      </c>
      <c r="AU293" s="170" t="s">
        <v>139</v>
      </c>
      <c r="AY293" s="17" t="s">
        <v>133</v>
      </c>
      <c r="BE293" s="171">
        <f t="shared" si="35"/>
        <v>0</v>
      </c>
      <c r="BF293" s="171">
        <f t="shared" si="36"/>
        <v>0</v>
      </c>
      <c r="BG293" s="171">
        <f t="shared" si="37"/>
        <v>0</v>
      </c>
      <c r="BH293" s="171">
        <f t="shared" si="38"/>
        <v>0</v>
      </c>
      <c r="BI293" s="171">
        <f t="shared" si="39"/>
        <v>0</v>
      </c>
      <c r="BJ293" s="17" t="s">
        <v>139</v>
      </c>
      <c r="BK293" s="171">
        <f t="shared" si="40"/>
        <v>0</v>
      </c>
      <c r="BL293" s="17" t="s">
        <v>183</v>
      </c>
      <c r="BM293" s="170" t="s">
        <v>474</v>
      </c>
    </row>
    <row r="294" spans="1:65" s="2" customFormat="1" ht="16.5" customHeight="1">
      <c r="A294" s="32"/>
      <c r="B294" s="157"/>
      <c r="C294" s="188">
        <v>85</v>
      </c>
      <c r="D294" s="188" t="s">
        <v>184</v>
      </c>
      <c r="E294" s="189" t="s">
        <v>475</v>
      </c>
      <c r="F294" s="190" t="s">
        <v>476</v>
      </c>
      <c r="G294" s="191" t="s">
        <v>273</v>
      </c>
      <c r="H294" s="192">
        <v>8</v>
      </c>
      <c r="I294" s="193"/>
      <c r="J294" s="194">
        <f t="shared" si="31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32"/>
        <v>0</v>
      </c>
      <c r="Q294" s="168">
        <v>0.00012</v>
      </c>
      <c r="R294" s="168">
        <f t="shared" si="33"/>
        <v>0.00096</v>
      </c>
      <c r="S294" s="168">
        <v>0</v>
      </c>
      <c r="T294" s="169">
        <f t="shared" si="34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260</v>
      </c>
      <c r="AT294" s="170" t="s">
        <v>184</v>
      </c>
      <c r="AU294" s="170" t="s">
        <v>139</v>
      </c>
      <c r="AY294" s="17" t="s">
        <v>133</v>
      </c>
      <c r="BE294" s="171">
        <f t="shared" si="35"/>
        <v>0</v>
      </c>
      <c r="BF294" s="171">
        <f t="shared" si="36"/>
        <v>0</v>
      </c>
      <c r="BG294" s="171">
        <f t="shared" si="37"/>
        <v>0</v>
      </c>
      <c r="BH294" s="171">
        <f t="shared" si="38"/>
        <v>0</v>
      </c>
      <c r="BI294" s="171">
        <f t="shared" si="39"/>
        <v>0</v>
      </c>
      <c r="BJ294" s="17" t="s">
        <v>139</v>
      </c>
      <c r="BK294" s="171">
        <f t="shared" si="40"/>
        <v>0</v>
      </c>
      <c r="BL294" s="17" t="s">
        <v>183</v>
      </c>
      <c r="BM294" s="170" t="s">
        <v>477</v>
      </c>
    </row>
    <row r="295" spans="1:65" s="2" customFormat="1" ht="21.75" customHeight="1">
      <c r="A295" s="32"/>
      <c r="B295" s="157"/>
      <c r="C295" s="158">
        <v>86</v>
      </c>
      <c r="D295" s="158" t="s">
        <v>136</v>
      </c>
      <c r="E295" s="159" t="s">
        <v>478</v>
      </c>
      <c r="F295" s="160" t="s">
        <v>479</v>
      </c>
      <c r="G295" s="161" t="s">
        <v>181</v>
      </c>
      <c r="H295" s="162">
        <v>1</v>
      </c>
      <c r="I295" s="163"/>
      <c r="J295" s="164">
        <f t="shared" si="31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2"/>
        <v>0</v>
      </c>
      <c r="Q295" s="168">
        <v>0</v>
      </c>
      <c r="R295" s="168">
        <f t="shared" si="33"/>
        <v>0</v>
      </c>
      <c r="S295" s="168">
        <v>0</v>
      </c>
      <c r="T295" s="169">
        <f t="shared" si="34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183</v>
      </c>
      <c r="AT295" s="170" t="s">
        <v>136</v>
      </c>
      <c r="AU295" s="170" t="s">
        <v>139</v>
      </c>
      <c r="AY295" s="17" t="s">
        <v>133</v>
      </c>
      <c r="BE295" s="171">
        <f t="shared" si="35"/>
        <v>0</v>
      </c>
      <c r="BF295" s="171">
        <f t="shared" si="36"/>
        <v>0</v>
      </c>
      <c r="BG295" s="171">
        <f t="shared" si="37"/>
        <v>0</v>
      </c>
      <c r="BH295" s="171">
        <f t="shared" si="38"/>
        <v>0</v>
      </c>
      <c r="BI295" s="171">
        <f t="shared" si="39"/>
        <v>0</v>
      </c>
      <c r="BJ295" s="17" t="s">
        <v>139</v>
      </c>
      <c r="BK295" s="171">
        <f t="shared" si="40"/>
        <v>0</v>
      </c>
      <c r="BL295" s="17" t="s">
        <v>183</v>
      </c>
      <c r="BM295" s="170" t="s">
        <v>480</v>
      </c>
    </row>
    <row r="296" spans="1:65" s="2" customFormat="1" ht="21.75" customHeight="1">
      <c r="A296" s="32"/>
      <c r="B296" s="157"/>
      <c r="C296" s="158">
        <v>87</v>
      </c>
      <c r="D296" s="158" t="s">
        <v>136</v>
      </c>
      <c r="E296" s="159" t="s">
        <v>481</v>
      </c>
      <c r="F296" s="160" t="s">
        <v>482</v>
      </c>
      <c r="G296" s="161" t="s">
        <v>220</v>
      </c>
      <c r="H296" s="162">
        <v>0.024</v>
      </c>
      <c r="I296" s="163"/>
      <c r="J296" s="164">
        <f t="shared" si="31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2"/>
        <v>0</v>
      </c>
      <c r="Q296" s="168">
        <v>0</v>
      </c>
      <c r="R296" s="168">
        <f t="shared" si="33"/>
        <v>0</v>
      </c>
      <c r="S296" s="168">
        <v>0</v>
      </c>
      <c r="T296" s="169">
        <f t="shared" si="34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183</v>
      </c>
      <c r="AT296" s="170" t="s">
        <v>136</v>
      </c>
      <c r="AU296" s="170" t="s">
        <v>139</v>
      </c>
      <c r="AY296" s="17" t="s">
        <v>133</v>
      </c>
      <c r="BE296" s="171">
        <f t="shared" si="35"/>
        <v>0</v>
      </c>
      <c r="BF296" s="171">
        <f t="shared" si="36"/>
        <v>0</v>
      </c>
      <c r="BG296" s="171">
        <f t="shared" si="37"/>
        <v>0</v>
      </c>
      <c r="BH296" s="171">
        <f t="shared" si="38"/>
        <v>0</v>
      </c>
      <c r="BI296" s="171">
        <f t="shared" si="39"/>
        <v>0</v>
      </c>
      <c r="BJ296" s="17" t="s">
        <v>139</v>
      </c>
      <c r="BK296" s="171">
        <f t="shared" si="40"/>
        <v>0</v>
      </c>
      <c r="BL296" s="17" t="s">
        <v>183</v>
      </c>
      <c r="BM296" s="170" t="s">
        <v>483</v>
      </c>
    </row>
    <row r="297" spans="2:63" s="12" customFormat="1" ht="22.9" customHeight="1">
      <c r="B297" s="144"/>
      <c r="D297" s="145" t="s">
        <v>75</v>
      </c>
      <c r="E297" s="155" t="s">
        <v>484</v>
      </c>
      <c r="F297" s="155" t="s">
        <v>485</v>
      </c>
      <c r="I297" s="147"/>
      <c r="J297" s="156">
        <f>BK297</f>
        <v>0</v>
      </c>
      <c r="L297" s="144"/>
      <c r="M297" s="149"/>
      <c r="N297" s="150"/>
      <c r="O297" s="150"/>
      <c r="P297" s="151">
        <f>SUM(P298:P301)</f>
        <v>0</v>
      </c>
      <c r="Q297" s="150"/>
      <c r="R297" s="151">
        <f>SUM(R298:R301)</f>
        <v>0.01</v>
      </c>
      <c r="S297" s="150"/>
      <c r="T297" s="152">
        <f>SUM(T298:T301)</f>
        <v>0.004</v>
      </c>
      <c r="AR297" s="145" t="s">
        <v>139</v>
      </c>
      <c r="AT297" s="153" t="s">
        <v>75</v>
      </c>
      <c r="AU297" s="153" t="s">
        <v>84</v>
      </c>
      <c r="AY297" s="145" t="s">
        <v>133</v>
      </c>
      <c r="BK297" s="154">
        <f>SUM(BK298:BK301)</f>
        <v>0</v>
      </c>
    </row>
    <row r="298" spans="1:65" s="2" customFormat="1" ht="16.5" customHeight="1">
      <c r="A298" s="32"/>
      <c r="B298" s="157"/>
      <c r="C298" s="158">
        <v>88</v>
      </c>
      <c r="D298" s="158" t="s">
        <v>136</v>
      </c>
      <c r="E298" s="159" t="s">
        <v>486</v>
      </c>
      <c r="F298" s="160" t="s">
        <v>487</v>
      </c>
      <c r="G298" s="161" t="s">
        <v>181</v>
      </c>
      <c r="H298" s="162">
        <v>2</v>
      </c>
      <c r="I298" s="163"/>
      <c r="J298" s="164">
        <f>ROUND(I298*H298,2)</f>
        <v>0</v>
      </c>
      <c r="K298" s="165"/>
      <c r="L298" s="33"/>
      <c r="M298" s="166" t="s">
        <v>1</v>
      </c>
      <c r="N298" s="167" t="s">
        <v>42</v>
      </c>
      <c r="O298" s="58"/>
      <c r="P298" s="168">
        <f>O298*H298</f>
        <v>0</v>
      </c>
      <c r="Q298" s="168">
        <v>0</v>
      </c>
      <c r="R298" s="168">
        <f>Q298*H298</f>
        <v>0</v>
      </c>
      <c r="S298" s="168">
        <v>0</v>
      </c>
      <c r="T298" s="169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183</v>
      </c>
      <c r="AT298" s="170" t="s">
        <v>136</v>
      </c>
      <c r="AU298" s="170" t="s">
        <v>139</v>
      </c>
      <c r="AY298" s="17" t="s">
        <v>133</v>
      </c>
      <c r="BE298" s="171">
        <f>IF(N298="základní",J298,0)</f>
        <v>0</v>
      </c>
      <c r="BF298" s="171">
        <f>IF(N298="snížená",J298,0)</f>
        <v>0</v>
      </c>
      <c r="BG298" s="171">
        <f>IF(N298="zákl. přenesená",J298,0)</f>
        <v>0</v>
      </c>
      <c r="BH298" s="171">
        <f>IF(N298="sníž. přenesená",J298,0)</f>
        <v>0</v>
      </c>
      <c r="BI298" s="171">
        <f>IF(N298="nulová",J298,0)</f>
        <v>0</v>
      </c>
      <c r="BJ298" s="17" t="s">
        <v>139</v>
      </c>
      <c r="BK298" s="171">
        <f>ROUND(I298*H298,2)</f>
        <v>0</v>
      </c>
      <c r="BL298" s="17" t="s">
        <v>183</v>
      </c>
      <c r="BM298" s="170" t="s">
        <v>488</v>
      </c>
    </row>
    <row r="299" spans="1:65" s="2" customFormat="1" ht="27.75" customHeight="1">
      <c r="A299" s="32"/>
      <c r="B299" s="157"/>
      <c r="C299" s="188">
        <v>89</v>
      </c>
      <c r="D299" s="188" t="s">
        <v>184</v>
      </c>
      <c r="E299" s="189" t="s">
        <v>489</v>
      </c>
      <c r="F299" s="190" t="s">
        <v>685</v>
      </c>
      <c r="G299" s="191" t="s">
        <v>181</v>
      </c>
      <c r="H299" s="192">
        <v>2</v>
      </c>
      <c r="I299" s="193"/>
      <c r="J299" s="194">
        <f>ROUND(I299*H299,2)</f>
        <v>0</v>
      </c>
      <c r="K299" s="195"/>
      <c r="L299" s="196"/>
      <c r="M299" s="197" t="s">
        <v>1</v>
      </c>
      <c r="N299" s="198" t="s">
        <v>42</v>
      </c>
      <c r="O299" s="58"/>
      <c r="P299" s="168">
        <f>O299*H299</f>
        <v>0</v>
      </c>
      <c r="Q299" s="168">
        <v>0.005</v>
      </c>
      <c r="R299" s="168">
        <f>Q299*H299</f>
        <v>0.01</v>
      </c>
      <c r="S299" s="168">
        <v>0</v>
      </c>
      <c r="T299" s="16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260</v>
      </c>
      <c r="AT299" s="170" t="s">
        <v>184</v>
      </c>
      <c r="AU299" s="170" t="s">
        <v>139</v>
      </c>
      <c r="AY299" s="17" t="s">
        <v>133</v>
      </c>
      <c r="BE299" s="171">
        <f>IF(N299="základní",J299,0)</f>
        <v>0</v>
      </c>
      <c r="BF299" s="171">
        <f>IF(N299="snížená",J299,0)</f>
        <v>0</v>
      </c>
      <c r="BG299" s="171">
        <f>IF(N299="zákl. přenesená",J299,0)</f>
        <v>0</v>
      </c>
      <c r="BH299" s="171">
        <f>IF(N299="sníž. přenesená",J299,0)</f>
        <v>0</v>
      </c>
      <c r="BI299" s="171">
        <f>IF(N299="nulová",J299,0)</f>
        <v>0</v>
      </c>
      <c r="BJ299" s="17" t="s">
        <v>139</v>
      </c>
      <c r="BK299" s="171">
        <f>ROUND(I299*H299,2)</f>
        <v>0</v>
      </c>
      <c r="BL299" s="17" t="s">
        <v>183</v>
      </c>
      <c r="BM299" s="170" t="s">
        <v>490</v>
      </c>
    </row>
    <row r="300" spans="1:65" s="2" customFormat="1" ht="21.75" customHeight="1">
      <c r="A300" s="32"/>
      <c r="B300" s="157"/>
      <c r="C300" s="158">
        <v>90</v>
      </c>
      <c r="D300" s="158" t="s">
        <v>136</v>
      </c>
      <c r="E300" s="159" t="s">
        <v>491</v>
      </c>
      <c r="F300" s="160" t="s">
        <v>492</v>
      </c>
      <c r="G300" s="161" t="s">
        <v>181</v>
      </c>
      <c r="H300" s="162">
        <v>2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0</v>
      </c>
      <c r="R300" s="168">
        <f>Q300*H300</f>
        <v>0</v>
      </c>
      <c r="S300" s="168">
        <v>0.002</v>
      </c>
      <c r="T300" s="169">
        <f>S300*H300</f>
        <v>0.004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183</v>
      </c>
      <c r="AT300" s="170" t="s">
        <v>136</v>
      </c>
      <c r="AU300" s="170" t="s">
        <v>139</v>
      </c>
      <c r="AY300" s="17" t="s">
        <v>133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139</v>
      </c>
      <c r="BK300" s="171">
        <f>ROUND(I300*H300,2)</f>
        <v>0</v>
      </c>
      <c r="BL300" s="17" t="s">
        <v>183</v>
      </c>
      <c r="BM300" s="170" t="s">
        <v>493</v>
      </c>
    </row>
    <row r="301" spans="1:65" s="2" customFormat="1" ht="21.75" customHeight="1">
      <c r="A301" s="32"/>
      <c r="B301" s="157"/>
      <c r="C301" s="158">
        <v>91</v>
      </c>
      <c r="D301" s="158" t="s">
        <v>136</v>
      </c>
      <c r="E301" s="159" t="s">
        <v>494</v>
      </c>
      <c r="F301" s="160" t="s">
        <v>495</v>
      </c>
      <c r="G301" s="161" t="s">
        <v>220</v>
      </c>
      <c r="H301" s="162">
        <v>0.01</v>
      </c>
      <c r="I301" s="163"/>
      <c r="J301" s="164">
        <f>ROUND(I301*H301,2)</f>
        <v>0</v>
      </c>
      <c r="K301" s="165"/>
      <c r="L301" s="33"/>
      <c r="M301" s="166" t="s">
        <v>1</v>
      </c>
      <c r="N301" s="167" t="s">
        <v>42</v>
      </c>
      <c r="O301" s="58"/>
      <c r="P301" s="168">
        <f>O301*H301</f>
        <v>0</v>
      </c>
      <c r="Q301" s="168">
        <v>0</v>
      </c>
      <c r="R301" s="168">
        <f>Q301*H301</f>
        <v>0</v>
      </c>
      <c r="S301" s="168">
        <v>0</v>
      </c>
      <c r="T301" s="169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183</v>
      </c>
      <c r="AT301" s="170" t="s">
        <v>136</v>
      </c>
      <c r="AU301" s="170" t="s">
        <v>139</v>
      </c>
      <c r="AY301" s="17" t="s">
        <v>133</v>
      </c>
      <c r="BE301" s="171">
        <f>IF(N301="základní",J301,0)</f>
        <v>0</v>
      </c>
      <c r="BF301" s="171">
        <f>IF(N301="snížená",J301,0)</f>
        <v>0</v>
      </c>
      <c r="BG301" s="171">
        <f>IF(N301="zákl. přenesená",J301,0)</f>
        <v>0</v>
      </c>
      <c r="BH301" s="171">
        <f>IF(N301="sníž. přenesená",J301,0)</f>
        <v>0</v>
      </c>
      <c r="BI301" s="171">
        <f>IF(N301="nulová",J301,0)</f>
        <v>0</v>
      </c>
      <c r="BJ301" s="17" t="s">
        <v>139</v>
      </c>
      <c r="BK301" s="171">
        <f>ROUND(I301*H301,2)</f>
        <v>0</v>
      </c>
      <c r="BL301" s="17" t="s">
        <v>183</v>
      </c>
      <c r="BM301" s="170" t="s">
        <v>496</v>
      </c>
    </row>
    <row r="302" spans="2:63" s="12" customFormat="1" ht="22.9" customHeight="1">
      <c r="B302" s="144"/>
      <c r="D302" s="145" t="s">
        <v>75</v>
      </c>
      <c r="E302" s="155" t="s">
        <v>497</v>
      </c>
      <c r="F302" s="155" t="s">
        <v>498</v>
      </c>
      <c r="I302" s="147"/>
      <c r="J302" s="156">
        <f>BK302</f>
        <v>0</v>
      </c>
      <c r="L302" s="144"/>
      <c r="M302" s="149"/>
      <c r="N302" s="150"/>
      <c r="O302" s="150"/>
      <c r="P302" s="151">
        <f>SUM(P303:P320)</f>
        <v>0</v>
      </c>
      <c r="Q302" s="150"/>
      <c r="R302" s="151">
        <f>SUM(R303:R320)</f>
        <v>0.5029483499999999</v>
      </c>
      <c r="S302" s="150"/>
      <c r="T302" s="152">
        <f>SUM(T303:T320)</f>
        <v>0</v>
      </c>
      <c r="AR302" s="145" t="s">
        <v>139</v>
      </c>
      <c r="AT302" s="153" t="s">
        <v>75</v>
      </c>
      <c r="AU302" s="153" t="s">
        <v>84</v>
      </c>
      <c r="AY302" s="145" t="s">
        <v>133</v>
      </c>
      <c r="BK302" s="154">
        <f>SUM(BK303:BK320)</f>
        <v>0</v>
      </c>
    </row>
    <row r="303" spans="1:65" s="2" customFormat="1" ht="42" customHeight="1">
      <c r="A303" s="32"/>
      <c r="B303" s="157"/>
      <c r="C303" s="158">
        <v>92</v>
      </c>
      <c r="D303" s="158" t="s">
        <v>136</v>
      </c>
      <c r="E303" s="159" t="s">
        <v>499</v>
      </c>
      <c r="F303" s="160" t="s">
        <v>686</v>
      </c>
      <c r="G303" s="161" t="s">
        <v>137</v>
      </c>
      <c r="H303" s="162">
        <v>18.785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0.02541</v>
      </c>
      <c r="R303" s="168">
        <f>Q303*H303</f>
        <v>0.47732684999999997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183</v>
      </c>
      <c r="AT303" s="170" t="s">
        <v>136</v>
      </c>
      <c r="AU303" s="170" t="s">
        <v>139</v>
      </c>
      <c r="AY303" s="17" t="s">
        <v>133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139</v>
      </c>
      <c r="BK303" s="171">
        <f>ROUND(I303*H303,2)</f>
        <v>0</v>
      </c>
      <c r="BL303" s="17" t="s">
        <v>183</v>
      </c>
      <c r="BM303" s="170" t="s">
        <v>500</v>
      </c>
    </row>
    <row r="304" spans="2:51" s="13" customFormat="1" ht="12">
      <c r="B304" s="172"/>
      <c r="D304" s="173" t="s">
        <v>152</v>
      </c>
      <c r="E304" s="174" t="s">
        <v>1</v>
      </c>
      <c r="F304" s="175" t="s">
        <v>501</v>
      </c>
      <c r="H304" s="176">
        <v>7.553</v>
      </c>
      <c r="I304" s="177"/>
      <c r="L304" s="172"/>
      <c r="M304" s="178"/>
      <c r="N304" s="179"/>
      <c r="O304" s="179"/>
      <c r="P304" s="179"/>
      <c r="Q304" s="179"/>
      <c r="R304" s="179"/>
      <c r="S304" s="179"/>
      <c r="T304" s="180"/>
      <c r="AT304" s="174" t="s">
        <v>152</v>
      </c>
      <c r="AU304" s="174" t="s">
        <v>139</v>
      </c>
      <c r="AV304" s="13" t="s">
        <v>139</v>
      </c>
      <c r="AW304" s="13" t="s">
        <v>33</v>
      </c>
      <c r="AX304" s="13" t="s">
        <v>76</v>
      </c>
      <c r="AY304" s="174" t="s">
        <v>133</v>
      </c>
    </row>
    <row r="305" spans="2:51" s="13" customFormat="1" ht="12">
      <c r="B305" s="172"/>
      <c r="D305" s="173" t="s">
        <v>152</v>
      </c>
      <c r="E305" s="174" t="s">
        <v>1</v>
      </c>
      <c r="F305" s="175" t="s">
        <v>502</v>
      </c>
      <c r="H305" s="176">
        <v>11.232</v>
      </c>
      <c r="I305" s="177"/>
      <c r="L305" s="172"/>
      <c r="M305" s="178"/>
      <c r="N305" s="179"/>
      <c r="O305" s="179"/>
      <c r="P305" s="179"/>
      <c r="Q305" s="179"/>
      <c r="R305" s="179"/>
      <c r="S305" s="179"/>
      <c r="T305" s="180"/>
      <c r="AT305" s="174" t="s">
        <v>152</v>
      </c>
      <c r="AU305" s="174" t="s">
        <v>139</v>
      </c>
      <c r="AV305" s="13" t="s">
        <v>139</v>
      </c>
      <c r="AW305" s="13" t="s">
        <v>33</v>
      </c>
      <c r="AX305" s="13" t="s">
        <v>76</v>
      </c>
      <c r="AY305" s="174" t="s">
        <v>133</v>
      </c>
    </row>
    <row r="306" spans="2:51" s="15" customFormat="1" ht="12">
      <c r="B306" s="199"/>
      <c r="D306" s="173" t="s">
        <v>152</v>
      </c>
      <c r="E306" s="200" t="s">
        <v>1</v>
      </c>
      <c r="F306" s="201" t="s">
        <v>196</v>
      </c>
      <c r="H306" s="202">
        <v>18.785</v>
      </c>
      <c r="I306" s="203"/>
      <c r="L306" s="199"/>
      <c r="M306" s="204"/>
      <c r="N306" s="205"/>
      <c r="O306" s="205"/>
      <c r="P306" s="205"/>
      <c r="Q306" s="205"/>
      <c r="R306" s="205"/>
      <c r="S306" s="205"/>
      <c r="T306" s="206"/>
      <c r="AT306" s="200" t="s">
        <v>152</v>
      </c>
      <c r="AU306" s="200" t="s">
        <v>139</v>
      </c>
      <c r="AV306" s="15" t="s">
        <v>138</v>
      </c>
      <c r="AW306" s="15" t="s">
        <v>33</v>
      </c>
      <c r="AX306" s="15" t="s">
        <v>84</v>
      </c>
      <c r="AY306" s="200" t="s">
        <v>133</v>
      </c>
    </row>
    <row r="307" spans="1:65" s="2" customFormat="1" ht="21.75" customHeight="1">
      <c r="A307" s="32"/>
      <c r="B307" s="157"/>
      <c r="C307" s="158">
        <v>93</v>
      </c>
      <c r="D307" s="158" t="s">
        <v>136</v>
      </c>
      <c r="E307" s="159" t="s">
        <v>503</v>
      </c>
      <c r="F307" s="160" t="s">
        <v>504</v>
      </c>
      <c r="G307" s="161" t="s">
        <v>273</v>
      </c>
      <c r="H307" s="162">
        <v>26.45</v>
      </c>
      <c r="I307" s="163"/>
      <c r="J307" s="164">
        <f>ROUND(I307*H307,2)</f>
        <v>0</v>
      </c>
      <c r="K307" s="165"/>
      <c r="L307" s="33"/>
      <c r="M307" s="166" t="s">
        <v>1</v>
      </c>
      <c r="N307" s="167" t="s">
        <v>42</v>
      </c>
      <c r="O307" s="58"/>
      <c r="P307" s="168">
        <f>O307*H307</f>
        <v>0</v>
      </c>
      <c r="Q307" s="168">
        <v>4E-05</v>
      </c>
      <c r="R307" s="168">
        <f>Q307*H307</f>
        <v>0.0010580000000000001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183</v>
      </c>
      <c r="AT307" s="170" t="s">
        <v>136</v>
      </c>
      <c r="AU307" s="170" t="s">
        <v>139</v>
      </c>
      <c r="AY307" s="17" t="s">
        <v>133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139</v>
      </c>
      <c r="BK307" s="171">
        <f>ROUND(I307*H307,2)</f>
        <v>0</v>
      </c>
      <c r="BL307" s="17" t="s">
        <v>183</v>
      </c>
      <c r="BM307" s="170" t="s">
        <v>505</v>
      </c>
    </row>
    <row r="308" spans="2:51" s="13" customFormat="1" ht="12">
      <c r="B308" s="172"/>
      <c r="D308" s="173" t="s">
        <v>152</v>
      </c>
      <c r="E308" s="174" t="s">
        <v>1</v>
      </c>
      <c r="F308" s="175" t="s">
        <v>506</v>
      </c>
      <c r="H308" s="176">
        <v>4.44</v>
      </c>
      <c r="I308" s="177"/>
      <c r="L308" s="172"/>
      <c r="M308" s="178"/>
      <c r="N308" s="179"/>
      <c r="O308" s="179"/>
      <c r="P308" s="179"/>
      <c r="Q308" s="179"/>
      <c r="R308" s="179"/>
      <c r="S308" s="179"/>
      <c r="T308" s="180"/>
      <c r="AT308" s="174" t="s">
        <v>152</v>
      </c>
      <c r="AU308" s="174" t="s">
        <v>139</v>
      </c>
      <c r="AV308" s="13" t="s">
        <v>139</v>
      </c>
      <c r="AW308" s="13" t="s">
        <v>33</v>
      </c>
      <c r="AX308" s="13" t="s">
        <v>76</v>
      </c>
      <c r="AY308" s="174" t="s">
        <v>133</v>
      </c>
    </row>
    <row r="309" spans="2:51" s="13" customFormat="1" ht="12">
      <c r="B309" s="172"/>
      <c r="D309" s="173" t="s">
        <v>152</v>
      </c>
      <c r="E309" s="174" t="s">
        <v>1</v>
      </c>
      <c r="F309" s="175" t="s">
        <v>507</v>
      </c>
      <c r="H309" s="176">
        <v>6.41</v>
      </c>
      <c r="I309" s="177"/>
      <c r="L309" s="172"/>
      <c r="M309" s="178"/>
      <c r="N309" s="179"/>
      <c r="O309" s="179"/>
      <c r="P309" s="179"/>
      <c r="Q309" s="179"/>
      <c r="R309" s="179"/>
      <c r="S309" s="179"/>
      <c r="T309" s="180"/>
      <c r="AT309" s="174" t="s">
        <v>152</v>
      </c>
      <c r="AU309" s="174" t="s">
        <v>139</v>
      </c>
      <c r="AV309" s="13" t="s">
        <v>139</v>
      </c>
      <c r="AW309" s="13" t="s">
        <v>33</v>
      </c>
      <c r="AX309" s="13" t="s">
        <v>76</v>
      </c>
      <c r="AY309" s="174" t="s">
        <v>133</v>
      </c>
    </row>
    <row r="310" spans="2:51" s="13" customFormat="1" ht="12">
      <c r="B310" s="172"/>
      <c r="D310" s="173" t="s">
        <v>152</v>
      </c>
      <c r="E310" s="174" t="s">
        <v>1</v>
      </c>
      <c r="F310" s="175" t="s">
        <v>508</v>
      </c>
      <c r="H310" s="176">
        <v>15.6</v>
      </c>
      <c r="I310" s="177"/>
      <c r="L310" s="172"/>
      <c r="M310" s="178"/>
      <c r="N310" s="179"/>
      <c r="O310" s="179"/>
      <c r="P310" s="179"/>
      <c r="Q310" s="179"/>
      <c r="R310" s="179"/>
      <c r="S310" s="179"/>
      <c r="T310" s="180"/>
      <c r="AT310" s="174" t="s">
        <v>152</v>
      </c>
      <c r="AU310" s="174" t="s">
        <v>139</v>
      </c>
      <c r="AV310" s="13" t="s">
        <v>139</v>
      </c>
      <c r="AW310" s="13" t="s">
        <v>33</v>
      </c>
      <c r="AX310" s="13" t="s">
        <v>76</v>
      </c>
      <c r="AY310" s="174" t="s">
        <v>133</v>
      </c>
    </row>
    <row r="311" spans="2:51" s="15" customFormat="1" ht="12">
      <c r="B311" s="199"/>
      <c r="D311" s="173" t="s">
        <v>152</v>
      </c>
      <c r="E311" s="200" t="s">
        <v>1</v>
      </c>
      <c r="F311" s="201" t="s">
        <v>196</v>
      </c>
      <c r="H311" s="202">
        <v>26.45</v>
      </c>
      <c r="I311" s="203"/>
      <c r="L311" s="199"/>
      <c r="M311" s="204"/>
      <c r="N311" s="205"/>
      <c r="O311" s="205"/>
      <c r="P311" s="205"/>
      <c r="Q311" s="205"/>
      <c r="R311" s="205"/>
      <c r="S311" s="205"/>
      <c r="T311" s="206"/>
      <c r="AT311" s="200" t="s">
        <v>152</v>
      </c>
      <c r="AU311" s="200" t="s">
        <v>139</v>
      </c>
      <c r="AV311" s="15" t="s">
        <v>138</v>
      </c>
      <c r="AW311" s="15" t="s">
        <v>33</v>
      </c>
      <c r="AX311" s="15" t="s">
        <v>84</v>
      </c>
      <c r="AY311" s="200" t="s">
        <v>133</v>
      </c>
    </row>
    <row r="312" spans="1:65" s="2" customFormat="1" ht="16.5" customHeight="1">
      <c r="A312" s="32"/>
      <c r="B312" s="157"/>
      <c r="C312" s="158">
        <v>94</v>
      </c>
      <c r="D312" s="158" t="s">
        <v>136</v>
      </c>
      <c r="E312" s="159" t="s">
        <v>509</v>
      </c>
      <c r="F312" s="160" t="s">
        <v>510</v>
      </c>
      <c r="G312" s="161" t="s">
        <v>273</v>
      </c>
      <c r="H312" s="162">
        <v>26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0.00015</v>
      </c>
      <c r="R312" s="168">
        <f>Q312*H312</f>
        <v>0.0039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183</v>
      </c>
      <c r="AT312" s="170" t="s">
        <v>136</v>
      </c>
      <c r="AU312" s="170" t="s">
        <v>139</v>
      </c>
      <c r="AY312" s="17" t="s">
        <v>133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139</v>
      </c>
      <c r="BK312" s="171">
        <f>ROUND(I312*H312,2)</f>
        <v>0</v>
      </c>
      <c r="BL312" s="17" t="s">
        <v>183</v>
      </c>
      <c r="BM312" s="170" t="s">
        <v>511</v>
      </c>
    </row>
    <row r="313" spans="2:51" s="13" customFormat="1" ht="12">
      <c r="B313" s="172"/>
      <c r="D313" s="173" t="s">
        <v>152</v>
      </c>
      <c r="E313" s="174" t="s">
        <v>1</v>
      </c>
      <c r="F313" s="175" t="s">
        <v>512</v>
      </c>
      <c r="H313" s="176">
        <v>26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152</v>
      </c>
      <c r="AU313" s="174" t="s">
        <v>139</v>
      </c>
      <c r="AV313" s="13" t="s">
        <v>139</v>
      </c>
      <c r="AW313" s="13" t="s">
        <v>33</v>
      </c>
      <c r="AX313" s="13" t="s">
        <v>76</v>
      </c>
      <c r="AY313" s="174" t="s">
        <v>133</v>
      </c>
    </row>
    <row r="314" spans="2:51" s="15" customFormat="1" ht="12">
      <c r="B314" s="199"/>
      <c r="D314" s="173" t="s">
        <v>152</v>
      </c>
      <c r="E314" s="200" t="s">
        <v>1</v>
      </c>
      <c r="F314" s="201" t="s">
        <v>196</v>
      </c>
      <c r="H314" s="202">
        <v>26</v>
      </c>
      <c r="I314" s="203"/>
      <c r="L314" s="199"/>
      <c r="M314" s="204"/>
      <c r="N314" s="205"/>
      <c r="O314" s="205"/>
      <c r="P314" s="205"/>
      <c r="Q314" s="205"/>
      <c r="R314" s="205"/>
      <c r="S314" s="205"/>
      <c r="T314" s="206"/>
      <c r="AT314" s="200" t="s">
        <v>152</v>
      </c>
      <c r="AU314" s="200" t="s">
        <v>139</v>
      </c>
      <c r="AV314" s="15" t="s">
        <v>138</v>
      </c>
      <c r="AW314" s="15" t="s">
        <v>33</v>
      </c>
      <c r="AX314" s="15" t="s">
        <v>84</v>
      </c>
      <c r="AY314" s="200" t="s">
        <v>133</v>
      </c>
    </row>
    <row r="315" spans="1:65" s="2" customFormat="1" ht="16.5" customHeight="1">
      <c r="A315" s="32"/>
      <c r="B315" s="157"/>
      <c r="C315" s="158">
        <v>95</v>
      </c>
      <c r="D315" s="158" t="s">
        <v>136</v>
      </c>
      <c r="E315" s="159" t="s">
        <v>513</v>
      </c>
      <c r="F315" s="160" t="s">
        <v>514</v>
      </c>
      <c r="G315" s="161" t="s">
        <v>137</v>
      </c>
      <c r="H315" s="162">
        <v>18.785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</v>
      </c>
      <c r="R315" s="168">
        <f>Q315*H315</f>
        <v>0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183</v>
      </c>
      <c r="AT315" s="170" t="s">
        <v>136</v>
      </c>
      <c r="AU315" s="170" t="s">
        <v>139</v>
      </c>
      <c r="AY315" s="17" t="s">
        <v>133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139</v>
      </c>
      <c r="BK315" s="171">
        <f>ROUND(I315*H315,2)</f>
        <v>0</v>
      </c>
      <c r="BL315" s="17" t="s">
        <v>183</v>
      </c>
      <c r="BM315" s="170" t="s">
        <v>515</v>
      </c>
    </row>
    <row r="316" spans="1:65" s="2" customFormat="1" ht="21.75" customHeight="1">
      <c r="A316" s="32"/>
      <c r="B316" s="157"/>
      <c r="C316" s="158">
        <v>96</v>
      </c>
      <c r="D316" s="158" t="s">
        <v>136</v>
      </c>
      <c r="E316" s="159" t="s">
        <v>516</v>
      </c>
      <c r="F316" s="160" t="s">
        <v>517</v>
      </c>
      <c r="G316" s="161" t="s">
        <v>137</v>
      </c>
      <c r="H316" s="162">
        <v>18.785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0.0007</v>
      </c>
      <c r="R316" s="168">
        <f>Q316*H316</f>
        <v>0.0131495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183</v>
      </c>
      <c r="AT316" s="170" t="s">
        <v>136</v>
      </c>
      <c r="AU316" s="170" t="s">
        <v>139</v>
      </c>
      <c r="AY316" s="17" t="s">
        <v>133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139</v>
      </c>
      <c r="BK316" s="171">
        <f>ROUND(I316*H316,2)</f>
        <v>0</v>
      </c>
      <c r="BL316" s="17" t="s">
        <v>183</v>
      </c>
      <c r="BM316" s="170" t="s">
        <v>518</v>
      </c>
    </row>
    <row r="317" spans="1:65" s="2" customFormat="1" ht="16.5" customHeight="1">
      <c r="A317" s="32"/>
      <c r="B317" s="157"/>
      <c r="C317" s="158">
        <v>97</v>
      </c>
      <c r="D317" s="158" t="s">
        <v>136</v>
      </c>
      <c r="E317" s="159" t="s">
        <v>519</v>
      </c>
      <c r="F317" s="160" t="s">
        <v>520</v>
      </c>
      <c r="G317" s="161" t="s">
        <v>137</v>
      </c>
      <c r="H317" s="162">
        <v>37.57</v>
      </c>
      <c r="I317" s="163"/>
      <c r="J317" s="164">
        <f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>O317*H317</f>
        <v>0</v>
      </c>
      <c r="Q317" s="168">
        <v>0.0002</v>
      </c>
      <c r="R317" s="168">
        <f>Q317*H317</f>
        <v>0.007514000000000001</v>
      </c>
      <c r="S317" s="168">
        <v>0</v>
      </c>
      <c r="T317" s="169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183</v>
      </c>
      <c r="AT317" s="170" t="s">
        <v>136</v>
      </c>
      <c r="AU317" s="170" t="s">
        <v>139</v>
      </c>
      <c r="AY317" s="17" t="s">
        <v>133</v>
      </c>
      <c r="BE317" s="171">
        <f>IF(N317="základní",J317,0)</f>
        <v>0</v>
      </c>
      <c r="BF317" s="171">
        <f>IF(N317="snížená",J317,0)</f>
        <v>0</v>
      </c>
      <c r="BG317" s="171">
        <f>IF(N317="zákl. přenesená",J317,0)</f>
        <v>0</v>
      </c>
      <c r="BH317" s="171">
        <f>IF(N317="sníž. přenesená",J317,0)</f>
        <v>0</v>
      </c>
      <c r="BI317" s="171">
        <f>IF(N317="nulová",J317,0)</f>
        <v>0</v>
      </c>
      <c r="BJ317" s="17" t="s">
        <v>139</v>
      </c>
      <c r="BK317" s="171">
        <f>ROUND(I317*H317,2)</f>
        <v>0</v>
      </c>
      <c r="BL317" s="17" t="s">
        <v>183</v>
      </c>
      <c r="BM317" s="170" t="s">
        <v>521</v>
      </c>
    </row>
    <row r="318" spans="2:51" s="13" customFormat="1" ht="12">
      <c r="B318" s="172"/>
      <c r="D318" s="173" t="s">
        <v>152</v>
      </c>
      <c r="E318" s="174" t="s">
        <v>1</v>
      </c>
      <c r="F318" s="175" t="s">
        <v>522</v>
      </c>
      <c r="H318" s="176">
        <v>37.57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152</v>
      </c>
      <c r="AU318" s="174" t="s">
        <v>139</v>
      </c>
      <c r="AV318" s="13" t="s">
        <v>139</v>
      </c>
      <c r="AW318" s="13" t="s">
        <v>33</v>
      </c>
      <c r="AX318" s="13" t="s">
        <v>76</v>
      </c>
      <c r="AY318" s="174" t="s">
        <v>133</v>
      </c>
    </row>
    <row r="319" spans="2:51" s="15" customFormat="1" ht="12">
      <c r="B319" s="199"/>
      <c r="D319" s="173" t="s">
        <v>152</v>
      </c>
      <c r="E319" s="200" t="s">
        <v>1</v>
      </c>
      <c r="F319" s="201" t="s">
        <v>196</v>
      </c>
      <c r="H319" s="202">
        <v>37.57</v>
      </c>
      <c r="I319" s="203"/>
      <c r="L319" s="199"/>
      <c r="M319" s="204"/>
      <c r="N319" s="205"/>
      <c r="O319" s="205"/>
      <c r="P319" s="205"/>
      <c r="Q319" s="205"/>
      <c r="R319" s="205"/>
      <c r="S319" s="205"/>
      <c r="T319" s="206"/>
      <c r="AT319" s="200" t="s">
        <v>152</v>
      </c>
      <c r="AU319" s="200" t="s">
        <v>139</v>
      </c>
      <c r="AV319" s="15" t="s">
        <v>138</v>
      </c>
      <c r="AW319" s="15" t="s">
        <v>33</v>
      </c>
      <c r="AX319" s="15" t="s">
        <v>84</v>
      </c>
      <c r="AY319" s="200" t="s">
        <v>133</v>
      </c>
    </row>
    <row r="320" spans="1:65" s="2" customFormat="1" ht="28.5" customHeight="1">
      <c r="A320" s="32"/>
      <c r="B320" s="157"/>
      <c r="C320" s="158">
        <v>98</v>
      </c>
      <c r="D320" s="158" t="s">
        <v>136</v>
      </c>
      <c r="E320" s="159" t="s">
        <v>523</v>
      </c>
      <c r="F320" s="160" t="s">
        <v>524</v>
      </c>
      <c r="G320" s="161" t="s">
        <v>220</v>
      </c>
      <c r="H320" s="162">
        <v>0.503</v>
      </c>
      <c r="I320" s="163"/>
      <c r="J320" s="164">
        <f>ROUND(I320*H320,2)</f>
        <v>0</v>
      </c>
      <c r="K320" s="165"/>
      <c r="L320" s="33"/>
      <c r="M320" s="166" t="s">
        <v>1</v>
      </c>
      <c r="N320" s="167" t="s">
        <v>42</v>
      </c>
      <c r="O320" s="58"/>
      <c r="P320" s="168">
        <f>O320*H320</f>
        <v>0</v>
      </c>
      <c r="Q320" s="168">
        <v>0</v>
      </c>
      <c r="R320" s="168">
        <f>Q320*H320</f>
        <v>0</v>
      </c>
      <c r="S320" s="168">
        <v>0</v>
      </c>
      <c r="T320" s="169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183</v>
      </c>
      <c r="AT320" s="170" t="s">
        <v>136</v>
      </c>
      <c r="AU320" s="170" t="s">
        <v>139</v>
      </c>
      <c r="AY320" s="17" t="s">
        <v>133</v>
      </c>
      <c r="BE320" s="171">
        <f>IF(N320="základní",J320,0)</f>
        <v>0</v>
      </c>
      <c r="BF320" s="171">
        <f>IF(N320="snížená",J320,0)</f>
        <v>0</v>
      </c>
      <c r="BG320" s="171">
        <f>IF(N320="zákl. přenesená",J320,0)</f>
        <v>0</v>
      </c>
      <c r="BH320" s="171">
        <f>IF(N320="sníž. přenesená",J320,0)</f>
        <v>0</v>
      </c>
      <c r="BI320" s="171">
        <f>IF(N320="nulová",J320,0)</f>
        <v>0</v>
      </c>
      <c r="BJ320" s="17" t="s">
        <v>139</v>
      </c>
      <c r="BK320" s="171">
        <f>ROUND(I320*H320,2)</f>
        <v>0</v>
      </c>
      <c r="BL320" s="17" t="s">
        <v>183</v>
      </c>
      <c r="BM320" s="170" t="s">
        <v>525</v>
      </c>
    </row>
    <row r="321" spans="2:63" s="12" customFormat="1" ht="22.9" customHeight="1">
      <c r="B321" s="144"/>
      <c r="D321" s="145" t="s">
        <v>75</v>
      </c>
      <c r="E321" s="155" t="s">
        <v>526</v>
      </c>
      <c r="F321" s="155" t="s">
        <v>527</v>
      </c>
      <c r="I321" s="147"/>
      <c r="J321" s="156">
        <f>BK321</f>
        <v>0</v>
      </c>
      <c r="L321" s="144"/>
      <c r="M321" s="149"/>
      <c r="N321" s="150"/>
      <c r="O321" s="150"/>
      <c r="P321" s="151">
        <f>SUM(P322:P336)</f>
        <v>0</v>
      </c>
      <c r="Q321" s="150"/>
      <c r="R321" s="151">
        <f>SUM(R322:R336)</f>
        <v>0.0336</v>
      </c>
      <c r="S321" s="150"/>
      <c r="T321" s="152">
        <f>SUM(T322:T336)</f>
        <v>0.08208449999999999</v>
      </c>
      <c r="AR321" s="145" t="s">
        <v>139</v>
      </c>
      <c r="AT321" s="153" t="s">
        <v>75</v>
      </c>
      <c r="AU321" s="153" t="s">
        <v>84</v>
      </c>
      <c r="AY321" s="145" t="s">
        <v>133</v>
      </c>
      <c r="BK321" s="154">
        <f>SUM(BK322:BK336)</f>
        <v>0</v>
      </c>
    </row>
    <row r="322" spans="1:65" s="2" customFormat="1" ht="21.75" customHeight="1">
      <c r="A322" s="32"/>
      <c r="B322" s="157"/>
      <c r="C322" s="158">
        <v>99</v>
      </c>
      <c r="D322" s="158" t="s">
        <v>136</v>
      </c>
      <c r="E322" s="159" t="s">
        <v>528</v>
      </c>
      <c r="F322" s="160" t="s">
        <v>529</v>
      </c>
      <c r="G322" s="161" t="s">
        <v>137</v>
      </c>
      <c r="H322" s="162">
        <v>3.33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</v>
      </c>
      <c r="R322" s="168">
        <f>Q322*H322</f>
        <v>0</v>
      </c>
      <c r="S322" s="168">
        <v>0.02465</v>
      </c>
      <c r="T322" s="169">
        <f>S322*H322</f>
        <v>0.08208449999999999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183</v>
      </c>
      <c r="AT322" s="170" t="s">
        <v>136</v>
      </c>
      <c r="AU322" s="170" t="s">
        <v>139</v>
      </c>
      <c r="AY322" s="17" t="s">
        <v>133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139</v>
      </c>
      <c r="BK322" s="171">
        <f>ROUND(I322*H322,2)</f>
        <v>0</v>
      </c>
      <c r="BL322" s="17" t="s">
        <v>183</v>
      </c>
      <c r="BM322" s="170" t="s">
        <v>530</v>
      </c>
    </row>
    <row r="323" spans="2:51" s="14" customFormat="1" ht="12">
      <c r="B323" s="181"/>
      <c r="D323" s="173" t="s">
        <v>152</v>
      </c>
      <c r="E323" s="182" t="s">
        <v>1</v>
      </c>
      <c r="F323" s="183" t="s">
        <v>531</v>
      </c>
      <c r="H323" s="182" t="s">
        <v>1</v>
      </c>
      <c r="I323" s="184"/>
      <c r="L323" s="181"/>
      <c r="M323" s="185"/>
      <c r="N323" s="186"/>
      <c r="O323" s="186"/>
      <c r="P323" s="186"/>
      <c r="Q323" s="186"/>
      <c r="R323" s="186"/>
      <c r="S323" s="186"/>
      <c r="T323" s="187"/>
      <c r="AT323" s="182" t="s">
        <v>152</v>
      </c>
      <c r="AU323" s="182" t="s">
        <v>139</v>
      </c>
      <c r="AV323" s="14" t="s">
        <v>84</v>
      </c>
      <c r="AW323" s="14" t="s">
        <v>33</v>
      </c>
      <c r="AX323" s="14" t="s">
        <v>76</v>
      </c>
      <c r="AY323" s="182" t="s">
        <v>133</v>
      </c>
    </row>
    <row r="324" spans="2:51" s="13" customFormat="1" ht="12">
      <c r="B324" s="172"/>
      <c r="D324" s="173" t="s">
        <v>152</v>
      </c>
      <c r="E324" s="174" t="s">
        <v>1</v>
      </c>
      <c r="F324" s="175" t="s">
        <v>194</v>
      </c>
      <c r="H324" s="176">
        <v>1.14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152</v>
      </c>
      <c r="AU324" s="174" t="s">
        <v>139</v>
      </c>
      <c r="AV324" s="13" t="s">
        <v>139</v>
      </c>
      <c r="AW324" s="13" t="s">
        <v>33</v>
      </c>
      <c r="AX324" s="13" t="s">
        <v>76</v>
      </c>
      <c r="AY324" s="174" t="s">
        <v>133</v>
      </c>
    </row>
    <row r="325" spans="2:51" s="13" customFormat="1" ht="12">
      <c r="B325" s="172"/>
      <c r="D325" s="173" t="s">
        <v>152</v>
      </c>
      <c r="E325" s="174" t="s">
        <v>1</v>
      </c>
      <c r="F325" s="175" t="s">
        <v>532</v>
      </c>
      <c r="H325" s="176">
        <v>2.19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152</v>
      </c>
      <c r="AU325" s="174" t="s">
        <v>139</v>
      </c>
      <c r="AV325" s="13" t="s">
        <v>139</v>
      </c>
      <c r="AW325" s="13" t="s">
        <v>33</v>
      </c>
      <c r="AX325" s="13" t="s">
        <v>76</v>
      </c>
      <c r="AY325" s="174" t="s">
        <v>133</v>
      </c>
    </row>
    <row r="326" spans="2:51" s="15" customFormat="1" ht="12">
      <c r="B326" s="199"/>
      <c r="D326" s="173" t="s">
        <v>152</v>
      </c>
      <c r="E326" s="200" t="s">
        <v>1</v>
      </c>
      <c r="F326" s="201" t="s">
        <v>196</v>
      </c>
      <c r="H326" s="202">
        <v>3.33</v>
      </c>
      <c r="I326" s="203"/>
      <c r="L326" s="199"/>
      <c r="M326" s="204"/>
      <c r="N326" s="205"/>
      <c r="O326" s="205"/>
      <c r="P326" s="205"/>
      <c r="Q326" s="205"/>
      <c r="R326" s="205"/>
      <c r="S326" s="205"/>
      <c r="T326" s="206"/>
      <c r="AT326" s="200" t="s">
        <v>152</v>
      </c>
      <c r="AU326" s="200" t="s">
        <v>139</v>
      </c>
      <c r="AV326" s="15" t="s">
        <v>138</v>
      </c>
      <c r="AW326" s="15" t="s">
        <v>33</v>
      </c>
      <c r="AX326" s="15" t="s">
        <v>84</v>
      </c>
      <c r="AY326" s="200" t="s">
        <v>133</v>
      </c>
    </row>
    <row r="327" spans="1:65" s="2" customFormat="1" ht="21.75" customHeight="1">
      <c r="A327" s="32"/>
      <c r="B327" s="157"/>
      <c r="C327" s="158">
        <v>100</v>
      </c>
      <c r="D327" s="158" t="s">
        <v>136</v>
      </c>
      <c r="E327" s="159" t="s">
        <v>533</v>
      </c>
      <c r="F327" s="160" t="s">
        <v>534</v>
      </c>
      <c r="G327" s="161" t="s">
        <v>181</v>
      </c>
      <c r="H327" s="162">
        <v>2</v>
      </c>
      <c r="I327" s="163"/>
      <c r="J327" s="164">
        <f aca="true" t="shared" si="41" ref="J327:J336"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 aca="true" t="shared" si="42" ref="P327:P336">O327*H327</f>
        <v>0</v>
      </c>
      <c r="Q327" s="168">
        <v>0</v>
      </c>
      <c r="R327" s="168">
        <f aca="true" t="shared" si="43" ref="R327:R336">Q327*H327</f>
        <v>0</v>
      </c>
      <c r="S327" s="168">
        <v>0</v>
      </c>
      <c r="T327" s="169">
        <f aca="true" t="shared" si="44" ref="T327:T336"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183</v>
      </c>
      <c r="AT327" s="170" t="s">
        <v>136</v>
      </c>
      <c r="AU327" s="170" t="s">
        <v>139</v>
      </c>
      <c r="AY327" s="17" t="s">
        <v>133</v>
      </c>
      <c r="BE327" s="171">
        <f aca="true" t="shared" si="45" ref="BE327:BE336">IF(N327="základní",J327,0)</f>
        <v>0</v>
      </c>
      <c r="BF327" s="171">
        <f aca="true" t="shared" si="46" ref="BF327:BF336">IF(N327="snížená",J327,0)</f>
        <v>0</v>
      </c>
      <c r="BG327" s="171">
        <f aca="true" t="shared" si="47" ref="BG327:BG336">IF(N327="zákl. přenesená",J327,0)</f>
        <v>0</v>
      </c>
      <c r="BH327" s="171">
        <f aca="true" t="shared" si="48" ref="BH327:BH336">IF(N327="sníž. přenesená",J327,0)</f>
        <v>0</v>
      </c>
      <c r="BI327" s="171">
        <f aca="true" t="shared" si="49" ref="BI327:BI336">IF(N327="nulová",J327,0)</f>
        <v>0</v>
      </c>
      <c r="BJ327" s="17" t="s">
        <v>139</v>
      </c>
      <c r="BK327" s="171">
        <f aca="true" t="shared" si="50" ref="BK327:BK336">ROUND(I327*H327,2)</f>
        <v>0</v>
      </c>
      <c r="BL327" s="17" t="s">
        <v>183</v>
      </c>
      <c r="BM327" s="170" t="s">
        <v>535</v>
      </c>
    </row>
    <row r="328" spans="1:65" s="2" customFormat="1" ht="21.75" customHeight="1">
      <c r="A328" s="32"/>
      <c r="B328" s="157"/>
      <c r="C328" s="188">
        <v>101</v>
      </c>
      <c r="D328" s="188" t="s">
        <v>184</v>
      </c>
      <c r="E328" s="189" t="s">
        <v>536</v>
      </c>
      <c r="F328" s="190" t="s">
        <v>687</v>
      </c>
      <c r="G328" s="191" t="s">
        <v>181</v>
      </c>
      <c r="H328" s="192">
        <v>2</v>
      </c>
      <c r="I328" s="193"/>
      <c r="J328" s="194">
        <f t="shared" si="41"/>
        <v>0</v>
      </c>
      <c r="K328" s="195"/>
      <c r="L328" s="196"/>
      <c r="M328" s="197" t="s">
        <v>1</v>
      </c>
      <c r="N328" s="198" t="s">
        <v>42</v>
      </c>
      <c r="O328" s="58"/>
      <c r="P328" s="168">
        <f t="shared" si="42"/>
        <v>0</v>
      </c>
      <c r="Q328" s="168">
        <v>0.0012</v>
      </c>
      <c r="R328" s="168">
        <f t="shared" si="43"/>
        <v>0.0024</v>
      </c>
      <c r="S328" s="168">
        <v>0</v>
      </c>
      <c r="T328" s="169">
        <f t="shared" si="44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260</v>
      </c>
      <c r="AT328" s="170" t="s">
        <v>184</v>
      </c>
      <c r="AU328" s="170" t="s">
        <v>139</v>
      </c>
      <c r="AY328" s="17" t="s">
        <v>133</v>
      </c>
      <c r="BE328" s="171">
        <f t="shared" si="45"/>
        <v>0</v>
      </c>
      <c r="BF328" s="171">
        <f t="shared" si="46"/>
        <v>0</v>
      </c>
      <c r="BG328" s="171">
        <f t="shared" si="47"/>
        <v>0</v>
      </c>
      <c r="BH328" s="171">
        <f t="shared" si="48"/>
        <v>0</v>
      </c>
      <c r="BI328" s="171">
        <f t="shared" si="49"/>
        <v>0</v>
      </c>
      <c r="BJ328" s="17" t="s">
        <v>139</v>
      </c>
      <c r="BK328" s="171">
        <f t="shared" si="50"/>
        <v>0</v>
      </c>
      <c r="BL328" s="17" t="s">
        <v>183</v>
      </c>
      <c r="BM328" s="170" t="s">
        <v>537</v>
      </c>
    </row>
    <row r="329" spans="1:65" s="2" customFormat="1" ht="30" customHeight="1">
      <c r="A329" s="32"/>
      <c r="B329" s="157"/>
      <c r="C329" s="188">
        <v>102</v>
      </c>
      <c r="D329" s="188" t="s">
        <v>184</v>
      </c>
      <c r="E329" s="189" t="s">
        <v>538</v>
      </c>
      <c r="F329" s="190" t="s">
        <v>699</v>
      </c>
      <c r="G329" s="191" t="s">
        <v>181</v>
      </c>
      <c r="H329" s="192">
        <v>2</v>
      </c>
      <c r="I329" s="193"/>
      <c r="J329" s="194">
        <f t="shared" si="41"/>
        <v>0</v>
      </c>
      <c r="K329" s="195"/>
      <c r="L329" s="196"/>
      <c r="M329" s="197" t="s">
        <v>1</v>
      </c>
      <c r="N329" s="198" t="s">
        <v>42</v>
      </c>
      <c r="O329" s="58"/>
      <c r="P329" s="168">
        <f t="shared" si="42"/>
        <v>0</v>
      </c>
      <c r="Q329" s="168">
        <v>0.0138</v>
      </c>
      <c r="R329" s="168">
        <f t="shared" si="43"/>
        <v>0.0276</v>
      </c>
      <c r="S329" s="168">
        <v>0</v>
      </c>
      <c r="T329" s="169">
        <f t="shared" si="44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260</v>
      </c>
      <c r="AT329" s="170" t="s">
        <v>184</v>
      </c>
      <c r="AU329" s="170" t="s">
        <v>139</v>
      </c>
      <c r="AY329" s="17" t="s">
        <v>133</v>
      </c>
      <c r="BE329" s="171">
        <f t="shared" si="45"/>
        <v>0</v>
      </c>
      <c r="BF329" s="171">
        <f t="shared" si="46"/>
        <v>0</v>
      </c>
      <c r="BG329" s="171">
        <f t="shared" si="47"/>
        <v>0</v>
      </c>
      <c r="BH329" s="171">
        <f t="shared" si="48"/>
        <v>0</v>
      </c>
      <c r="BI329" s="171">
        <f t="shared" si="49"/>
        <v>0</v>
      </c>
      <c r="BJ329" s="17" t="s">
        <v>139</v>
      </c>
      <c r="BK329" s="171">
        <f t="shared" si="50"/>
        <v>0</v>
      </c>
      <c r="BL329" s="17" t="s">
        <v>183</v>
      </c>
      <c r="BM329" s="170" t="s">
        <v>539</v>
      </c>
    </row>
    <row r="330" spans="1:65" s="2" customFormat="1" ht="16.5" customHeight="1">
      <c r="A330" s="32"/>
      <c r="B330" s="157"/>
      <c r="C330" s="158">
        <v>103</v>
      </c>
      <c r="D330" s="158" t="s">
        <v>136</v>
      </c>
      <c r="E330" s="159" t="s">
        <v>540</v>
      </c>
      <c r="F330" s="160" t="s">
        <v>541</v>
      </c>
      <c r="G330" s="161" t="s">
        <v>181</v>
      </c>
      <c r="H330" s="162">
        <v>2</v>
      </c>
      <c r="I330" s="163"/>
      <c r="J330" s="164">
        <f t="shared" si="41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2"/>
        <v>0</v>
      </c>
      <c r="Q330" s="168">
        <v>0</v>
      </c>
      <c r="R330" s="168">
        <f t="shared" si="43"/>
        <v>0</v>
      </c>
      <c r="S330" s="168">
        <v>0</v>
      </c>
      <c r="T330" s="169">
        <f t="shared" si="44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183</v>
      </c>
      <c r="AT330" s="170" t="s">
        <v>136</v>
      </c>
      <c r="AU330" s="170" t="s">
        <v>139</v>
      </c>
      <c r="AY330" s="17" t="s">
        <v>133</v>
      </c>
      <c r="BE330" s="171">
        <f t="shared" si="45"/>
        <v>0</v>
      </c>
      <c r="BF330" s="171">
        <f t="shared" si="46"/>
        <v>0</v>
      </c>
      <c r="BG330" s="171">
        <f t="shared" si="47"/>
        <v>0</v>
      </c>
      <c r="BH330" s="171">
        <f t="shared" si="48"/>
        <v>0</v>
      </c>
      <c r="BI330" s="171">
        <f t="shared" si="49"/>
        <v>0</v>
      </c>
      <c r="BJ330" s="17" t="s">
        <v>139</v>
      </c>
      <c r="BK330" s="171">
        <f t="shared" si="50"/>
        <v>0</v>
      </c>
      <c r="BL330" s="17" t="s">
        <v>183</v>
      </c>
      <c r="BM330" s="170" t="s">
        <v>542</v>
      </c>
    </row>
    <row r="331" spans="1:65" s="2" customFormat="1" ht="16.5" customHeight="1">
      <c r="A331" s="32"/>
      <c r="B331" s="157"/>
      <c r="C331" s="188">
        <v>104</v>
      </c>
      <c r="D331" s="188" t="s">
        <v>184</v>
      </c>
      <c r="E331" s="189" t="s">
        <v>543</v>
      </c>
      <c r="F331" s="190" t="s">
        <v>688</v>
      </c>
      <c r="G331" s="191" t="s">
        <v>181</v>
      </c>
      <c r="H331" s="192">
        <v>2</v>
      </c>
      <c r="I331" s="193"/>
      <c r="J331" s="194">
        <f t="shared" si="41"/>
        <v>0</v>
      </c>
      <c r="K331" s="195"/>
      <c r="L331" s="196"/>
      <c r="M331" s="197" t="s">
        <v>1</v>
      </c>
      <c r="N331" s="198" t="s">
        <v>42</v>
      </c>
      <c r="O331" s="58"/>
      <c r="P331" s="168">
        <f t="shared" si="42"/>
        <v>0</v>
      </c>
      <c r="Q331" s="168">
        <v>0.00045</v>
      </c>
      <c r="R331" s="168">
        <f t="shared" si="43"/>
        <v>0.0009</v>
      </c>
      <c r="S331" s="168">
        <v>0</v>
      </c>
      <c r="T331" s="169">
        <f t="shared" si="44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260</v>
      </c>
      <c r="AT331" s="170" t="s">
        <v>184</v>
      </c>
      <c r="AU331" s="170" t="s">
        <v>139</v>
      </c>
      <c r="AY331" s="17" t="s">
        <v>133</v>
      </c>
      <c r="BE331" s="171">
        <f t="shared" si="45"/>
        <v>0</v>
      </c>
      <c r="BF331" s="171">
        <f t="shared" si="46"/>
        <v>0</v>
      </c>
      <c r="BG331" s="171">
        <f t="shared" si="47"/>
        <v>0</v>
      </c>
      <c r="BH331" s="171">
        <f t="shared" si="48"/>
        <v>0</v>
      </c>
      <c r="BI331" s="171">
        <f t="shared" si="49"/>
        <v>0</v>
      </c>
      <c r="BJ331" s="17" t="s">
        <v>139</v>
      </c>
      <c r="BK331" s="171">
        <f t="shared" si="50"/>
        <v>0</v>
      </c>
      <c r="BL331" s="17" t="s">
        <v>183</v>
      </c>
      <c r="BM331" s="170" t="s">
        <v>544</v>
      </c>
    </row>
    <row r="332" spans="1:65" s="2" customFormat="1" ht="21.75" customHeight="1">
      <c r="A332" s="32"/>
      <c r="B332" s="157"/>
      <c r="C332" s="158">
        <v>105</v>
      </c>
      <c r="D332" s="158" t="s">
        <v>136</v>
      </c>
      <c r="E332" s="159" t="s">
        <v>689</v>
      </c>
      <c r="F332" s="160" t="s">
        <v>691</v>
      </c>
      <c r="G332" s="161" t="s">
        <v>181</v>
      </c>
      <c r="H332" s="162">
        <v>2</v>
      </c>
      <c r="I332" s="163"/>
      <c r="J332" s="164">
        <f t="shared" si="41"/>
        <v>0</v>
      </c>
      <c r="K332" s="165"/>
      <c r="L332" s="33"/>
      <c r="M332" s="166" t="s">
        <v>1</v>
      </c>
      <c r="N332" s="167" t="s">
        <v>42</v>
      </c>
      <c r="O332" s="58"/>
      <c r="P332" s="168">
        <f t="shared" si="42"/>
        <v>0</v>
      </c>
      <c r="Q332" s="168">
        <v>0</v>
      </c>
      <c r="R332" s="168">
        <f t="shared" si="43"/>
        <v>0</v>
      </c>
      <c r="S332" s="168">
        <v>0</v>
      </c>
      <c r="T332" s="169">
        <f t="shared" si="44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183</v>
      </c>
      <c r="AT332" s="170" t="s">
        <v>136</v>
      </c>
      <c r="AU332" s="170" t="s">
        <v>139</v>
      </c>
      <c r="AY332" s="17" t="s">
        <v>133</v>
      </c>
      <c r="BE332" s="171">
        <f t="shared" si="45"/>
        <v>0</v>
      </c>
      <c r="BF332" s="171">
        <f t="shared" si="46"/>
        <v>0</v>
      </c>
      <c r="BG332" s="171">
        <f t="shared" si="47"/>
        <v>0</v>
      </c>
      <c r="BH332" s="171">
        <f t="shared" si="48"/>
        <v>0</v>
      </c>
      <c r="BI332" s="171">
        <f t="shared" si="49"/>
        <v>0</v>
      </c>
      <c r="BJ332" s="17" t="s">
        <v>139</v>
      </c>
      <c r="BK332" s="171">
        <f t="shared" si="50"/>
        <v>0</v>
      </c>
      <c r="BL332" s="17" t="s">
        <v>183</v>
      </c>
      <c r="BM332" s="170" t="s">
        <v>545</v>
      </c>
    </row>
    <row r="333" spans="1:65" s="2" customFormat="1" ht="26.25" customHeight="1">
      <c r="A333" s="32"/>
      <c r="B333" s="157"/>
      <c r="C333" s="188">
        <v>106</v>
      </c>
      <c r="D333" s="188" t="s">
        <v>184</v>
      </c>
      <c r="E333" s="189" t="s">
        <v>690</v>
      </c>
      <c r="F333" s="190" t="s">
        <v>692</v>
      </c>
      <c r="G333" s="191" t="s">
        <v>181</v>
      </c>
      <c r="H333" s="192">
        <v>2</v>
      </c>
      <c r="I333" s="193"/>
      <c r="J333" s="194">
        <f t="shared" si="41"/>
        <v>0</v>
      </c>
      <c r="K333" s="195"/>
      <c r="L333" s="196"/>
      <c r="M333" s="197" t="s">
        <v>1</v>
      </c>
      <c r="N333" s="198" t="s">
        <v>42</v>
      </c>
      <c r="O333" s="58"/>
      <c r="P333" s="168">
        <f t="shared" si="42"/>
        <v>0</v>
      </c>
      <c r="Q333" s="168">
        <v>0.00135</v>
      </c>
      <c r="R333" s="168">
        <f t="shared" si="43"/>
        <v>0.0027</v>
      </c>
      <c r="S333" s="168">
        <v>0</v>
      </c>
      <c r="T333" s="169">
        <f t="shared" si="44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260</v>
      </c>
      <c r="AT333" s="170" t="s">
        <v>184</v>
      </c>
      <c r="AU333" s="170" t="s">
        <v>139</v>
      </c>
      <c r="AY333" s="17" t="s">
        <v>133</v>
      </c>
      <c r="BE333" s="171">
        <f t="shared" si="45"/>
        <v>0</v>
      </c>
      <c r="BF333" s="171">
        <f t="shared" si="46"/>
        <v>0</v>
      </c>
      <c r="BG333" s="171">
        <f t="shared" si="47"/>
        <v>0</v>
      </c>
      <c r="BH333" s="171">
        <f t="shared" si="48"/>
        <v>0</v>
      </c>
      <c r="BI333" s="171">
        <f t="shared" si="49"/>
        <v>0</v>
      </c>
      <c r="BJ333" s="17" t="s">
        <v>139</v>
      </c>
      <c r="BK333" s="171">
        <f t="shared" si="50"/>
        <v>0</v>
      </c>
      <c r="BL333" s="17" t="s">
        <v>183</v>
      </c>
      <c r="BM333" s="170" t="s">
        <v>546</v>
      </c>
    </row>
    <row r="334" spans="1:65" s="2" customFormat="1" ht="21.75" customHeight="1">
      <c r="A334" s="32"/>
      <c r="B334" s="157"/>
      <c r="C334" s="158">
        <v>107</v>
      </c>
      <c r="D334" s="158" t="s">
        <v>136</v>
      </c>
      <c r="E334" s="159" t="s">
        <v>547</v>
      </c>
      <c r="F334" s="160" t="s">
        <v>548</v>
      </c>
      <c r="G334" s="161" t="s">
        <v>220</v>
      </c>
      <c r="H334" s="162">
        <v>0.034</v>
      </c>
      <c r="I334" s="163"/>
      <c r="J334" s="164">
        <f t="shared" si="41"/>
        <v>0</v>
      </c>
      <c r="K334" s="165"/>
      <c r="L334" s="33"/>
      <c r="M334" s="166" t="s">
        <v>1</v>
      </c>
      <c r="N334" s="167" t="s">
        <v>42</v>
      </c>
      <c r="O334" s="58"/>
      <c r="P334" s="168">
        <f t="shared" si="42"/>
        <v>0</v>
      </c>
      <c r="Q334" s="168">
        <v>0</v>
      </c>
      <c r="R334" s="168">
        <f t="shared" si="43"/>
        <v>0</v>
      </c>
      <c r="S334" s="168">
        <v>0</v>
      </c>
      <c r="T334" s="169">
        <f t="shared" si="44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183</v>
      </c>
      <c r="AT334" s="170" t="s">
        <v>136</v>
      </c>
      <c r="AU334" s="170" t="s">
        <v>139</v>
      </c>
      <c r="AY334" s="17" t="s">
        <v>133</v>
      </c>
      <c r="BE334" s="171">
        <f t="shared" si="45"/>
        <v>0</v>
      </c>
      <c r="BF334" s="171">
        <f t="shared" si="46"/>
        <v>0</v>
      </c>
      <c r="BG334" s="171">
        <f t="shared" si="47"/>
        <v>0</v>
      </c>
      <c r="BH334" s="171">
        <f t="shared" si="48"/>
        <v>0</v>
      </c>
      <c r="BI334" s="171">
        <f t="shared" si="49"/>
        <v>0</v>
      </c>
      <c r="BJ334" s="17" t="s">
        <v>139</v>
      </c>
      <c r="BK334" s="171">
        <f t="shared" si="50"/>
        <v>0</v>
      </c>
      <c r="BL334" s="17" t="s">
        <v>183</v>
      </c>
      <c r="BM334" s="170" t="s">
        <v>549</v>
      </c>
    </row>
    <row r="335" spans="1:65" s="2" customFormat="1" ht="21.75" customHeight="1">
      <c r="A335" s="32"/>
      <c r="B335" s="157"/>
      <c r="C335" s="158">
        <v>108</v>
      </c>
      <c r="D335" s="158" t="s">
        <v>136</v>
      </c>
      <c r="E335" s="159" t="s">
        <v>550</v>
      </c>
      <c r="F335" s="160" t="s">
        <v>693</v>
      </c>
      <c r="G335" s="161" t="s">
        <v>427</v>
      </c>
      <c r="H335" s="162">
        <v>1</v>
      </c>
      <c r="I335" s="163"/>
      <c r="J335" s="164">
        <f t="shared" si="41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42"/>
        <v>0</v>
      </c>
      <c r="Q335" s="168">
        <v>0</v>
      </c>
      <c r="R335" s="168">
        <f t="shared" si="43"/>
        <v>0</v>
      </c>
      <c r="S335" s="168">
        <v>0</v>
      </c>
      <c r="T335" s="169">
        <f t="shared" si="44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183</v>
      </c>
      <c r="AT335" s="170" t="s">
        <v>136</v>
      </c>
      <c r="AU335" s="170" t="s">
        <v>139</v>
      </c>
      <c r="AY335" s="17" t="s">
        <v>133</v>
      </c>
      <c r="BE335" s="171">
        <f t="shared" si="45"/>
        <v>0</v>
      </c>
      <c r="BF335" s="171">
        <f t="shared" si="46"/>
        <v>0</v>
      </c>
      <c r="BG335" s="171">
        <f t="shared" si="47"/>
        <v>0</v>
      </c>
      <c r="BH335" s="171">
        <f t="shared" si="48"/>
        <v>0</v>
      </c>
      <c r="BI335" s="171">
        <f t="shared" si="49"/>
        <v>0</v>
      </c>
      <c r="BJ335" s="17" t="s">
        <v>139</v>
      </c>
      <c r="BK335" s="171">
        <f t="shared" si="50"/>
        <v>0</v>
      </c>
      <c r="BL335" s="17" t="s">
        <v>183</v>
      </c>
      <c r="BM335" s="170" t="s">
        <v>551</v>
      </c>
    </row>
    <row r="336" spans="1:65" s="2" customFormat="1" ht="21.75" customHeight="1">
      <c r="A336" s="32"/>
      <c r="B336" s="157"/>
      <c r="C336" s="158">
        <v>109</v>
      </c>
      <c r="D336" s="158" t="s">
        <v>136</v>
      </c>
      <c r="E336" s="159" t="s">
        <v>552</v>
      </c>
      <c r="F336" s="160" t="s">
        <v>553</v>
      </c>
      <c r="G336" s="161" t="s">
        <v>427</v>
      </c>
      <c r="H336" s="162">
        <v>2</v>
      </c>
      <c r="I336" s="163"/>
      <c r="J336" s="164">
        <f t="shared" si="41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42"/>
        <v>0</v>
      </c>
      <c r="Q336" s="168">
        <v>0</v>
      </c>
      <c r="R336" s="168">
        <f t="shared" si="43"/>
        <v>0</v>
      </c>
      <c r="S336" s="168">
        <v>0</v>
      </c>
      <c r="T336" s="169">
        <f t="shared" si="44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183</v>
      </c>
      <c r="AT336" s="170" t="s">
        <v>136</v>
      </c>
      <c r="AU336" s="170" t="s">
        <v>139</v>
      </c>
      <c r="AY336" s="17" t="s">
        <v>133</v>
      </c>
      <c r="BE336" s="171">
        <f t="shared" si="45"/>
        <v>0</v>
      </c>
      <c r="BF336" s="171">
        <f t="shared" si="46"/>
        <v>0</v>
      </c>
      <c r="BG336" s="171">
        <f t="shared" si="47"/>
        <v>0</v>
      </c>
      <c r="BH336" s="171">
        <f t="shared" si="48"/>
        <v>0</v>
      </c>
      <c r="BI336" s="171">
        <f t="shared" si="49"/>
        <v>0</v>
      </c>
      <c r="BJ336" s="17" t="s">
        <v>139</v>
      </c>
      <c r="BK336" s="171">
        <f t="shared" si="50"/>
        <v>0</v>
      </c>
      <c r="BL336" s="17" t="s">
        <v>183</v>
      </c>
      <c r="BM336" s="170" t="s">
        <v>554</v>
      </c>
    </row>
    <row r="337" spans="2:63" s="12" customFormat="1" ht="22.9" customHeight="1">
      <c r="B337" s="144"/>
      <c r="D337" s="145" t="s">
        <v>75</v>
      </c>
      <c r="E337" s="155" t="s">
        <v>555</v>
      </c>
      <c r="F337" s="155" t="s">
        <v>556</v>
      </c>
      <c r="I337" s="147"/>
      <c r="J337" s="156">
        <f>BK337</f>
        <v>0</v>
      </c>
      <c r="L337" s="144"/>
      <c r="M337" s="149"/>
      <c r="N337" s="150"/>
      <c r="O337" s="150"/>
      <c r="P337" s="151">
        <f>SUM(P338:P345)</f>
        <v>0</v>
      </c>
      <c r="Q337" s="150"/>
      <c r="R337" s="151">
        <f>SUM(R338:R345)</f>
        <v>0.20895634999999999</v>
      </c>
      <c r="S337" s="150"/>
      <c r="T337" s="152">
        <f>SUM(T338:T345)</f>
        <v>0</v>
      </c>
      <c r="AR337" s="145" t="s">
        <v>139</v>
      </c>
      <c r="AT337" s="153" t="s">
        <v>75</v>
      </c>
      <c r="AU337" s="153" t="s">
        <v>84</v>
      </c>
      <c r="AY337" s="145" t="s">
        <v>133</v>
      </c>
      <c r="BK337" s="154">
        <f>SUM(BK338:BK345)</f>
        <v>0</v>
      </c>
    </row>
    <row r="338" spans="1:65" s="2" customFormat="1" ht="21.75" customHeight="1">
      <c r="A338" s="32"/>
      <c r="B338" s="157"/>
      <c r="C338" s="158">
        <v>110</v>
      </c>
      <c r="D338" s="158" t="s">
        <v>136</v>
      </c>
      <c r="E338" s="159" t="s">
        <v>557</v>
      </c>
      <c r="F338" s="160" t="s">
        <v>694</v>
      </c>
      <c r="G338" s="161" t="s">
        <v>137</v>
      </c>
      <c r="H338" s="162">
        <v>3.655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0.03767</v>
      </c>
      <c r="R338" s="168">
        <f>Q338*H338</f>
        <v>0.13768385</v>
      </c>
      <c r="S338" s="168">
        <v>0</v>
      </c>
      <c r="T338" s="16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183</v>
      </c>
      <c r="AT338" s="170" t="s">
        <v>136</v>
      </c>
      <c r="AU338" s="170" t="s">
        <v>139</v>
      </c>
      <c r="AY338" s="17" t="s">
        <v>133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139</v>
      </c>
      <c r="BK338" s="171">
        <f>ROUND(I338*H338,2)</f>
        <v>0</v>
      </c>
      <c r="BL338" s="17" t="s">
        <v>183</v>
      </c>
      <c r="BM338" s="170" t="s">
        <v>558</v>
      </c>
    </row>
    <row r="339" spans="2:51" s="13" customFormat="1" ht="12">
      <c r="B339" s="172"/>
      <c r="D339" s="173" t="s">
        <v>152</v>
      </c>
      <c r="E339" s="174" t="s">
        <v>1</v>
      </c>
      <c r="F339" s="175" t="s">
        <v>559</v>
      </c>
      <c r="H339" s="176">
        <v>2.447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152</v>
      </c>
      <c r="AU339" s="174" t="s">
        <v>139</v>
      </c>
      <c r="AV339" s="13" t="s">
        <v>139</v>
      </c>
      <c r="AW339" s="13" t="s">
        <v>33</v>
      </c>
      <c r="AX339" s="13" t="s">
        <v>76</v>
      </c>
      <c r="AY339" s="174" t="s">
        <v>133</v>
      </c>
    </row>
    <row r="340" spans="2:51" s="13" customFormat="1" ht="12">
      <c r="B340" s="172"/>
      <c r="D340" s="173" t="s">
        <v>152</v>
      </c>
      <c r="E340" s="174" t="s">
        <v>1</v>
      </c>
      <c r="F340" s="175" t="s">
        <v>253</v>
      </c>
      <c r="H340" s="176">
        <v>1.208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152</v>
      </c>
      <c r="AU340" s="174" t="s">
        <v>139</v>
      </c>
      <c r="AV340" s="13" t="s">
        <v>139</v>
      </c>
      <c r="AW340" s="13" t="s">
        <v>33</v>
      </c>
      <c r="AX340" s="13" t="s">
        <v>76</v>
      </c>
      <c r="AY340" s="174" t="s">
        <v>133</v>
      </c>
    </row>
    <row r="341" spans="2:51" s="15" customFormat="1" ht="12">
      <c r="B341" s="199"/>
      <c r="D341" s="173" t="s">
        <v>152</v>
      </c>
      <c r="E341" s="200" t="s">
        <v>1</v>
      </c>
      <c r="F341" s="201" t="s">
        <v>196</v>
      </c>
      <c r="H341" s="202">
        <v>3.655</v>
      </c>
      <c r="I341" s="203"/>
      <c r="L341" s="199"/>
      <c r="M341" s="204"/>
      <c r="N341" s="205"/>
      <c r="O341" s="205"/>
      <c r="P341" s="205"/>
      <c r="Q341" s="205"/>
      <c r="R341" s="205"/>
      <c r="S341" s="205"/>
      <c r="T341" s="206"/>
      <c r="AT341" s="200" t="s">
        <v>152</v>
      </c>
      <c r="AU341" s="200" t="s">
        <v>139</v>
      </c>
      <c r="AV341" s="15" t="s">
        <v>138</v>
      </c>
      <c r="AW341" s="15" t="s">
        <v>33</v>
      </c>
      <c r="AX341" s="15" t="s">
        <v>84</v>
      </c>
      <c r="AY341" s="200" t="s">
        <v>133</v>
      </c>
    </row>
    <row r="342" spans="1:65" s="2" customFormat="1" ht="16.5" customHeight="1">
      <c r="A342" s="32"/>
      <c r="B342" s="157"/>
      <c r="C342" s="158">
        <v>111</v>
      </c>
      <c r="D342" s="158" t="s">
        <v>136</v>
      </c>
      <c r="E342" s="159" t="s">
        <v>560</v>
      </c>
      <c r="F342" s="160" t="s">
        <v>561</v>
      </c>
      <c r="G342" s="161" t="s">
        <v>137</v>
      </c>
      <c r="H342" s="162">
        <v>3.655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0.0003</v>
      </c>
      <c r="R342" s="168">
        <f>Q342*H342</f>
        <v>0.0010964999999999998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183</v>
      </c>
      <c r="AT342" s="170" t="s">
        <v>136</v>
      </c>
      <c r="AU342" s="170" t="s">
        <v>139</v>
      </c>
      <c r="AY342" s="17" t="s">
        <v>133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139</v>
      </c>
      <c r="BK342" s="171">
        <f>ROUND(I342*H342,2)</f>
        <v>0</v>
      </c>
      <c r="BL342" s="17" t="s">
        <v>183</v>
      </c>
      <c r="BM342" s="170" t="s">
        <v>562</v>
      </c>
    </row>
    <row r="343" spans="1:65" s="2" customFormat="1" ht="27" customHeight="1">
      <c r="A343" s="32"/>
      <c r="B343" s="157"/>
      <c r="C343" s="188">
        <v>112</v>
      </c>
      <c r="D343" s="188" t="s">
        <v>184</v>
      </c>
      <c r="E343" s="189" t="s">
        <v>563</v>
      </c>
      <c r="F343" s="190" t="s">
        <v>700</v>
      </c>
      <c r="G343" s="191" t="s">
        <v>137</v>
      </c>
      <c r="H343" s="192">
        <v>3.655</v>
      </c>
      <c r="I343" s="193"/>
      <c r="J343" s="194">
        <f>ROUND(I343*H343,2)</f>
        <v>0</v>
      </c>
      <c r="K343" s="195"/>
      <c r="L343" s="196"/>
      <c r="M343" s="197" t="s">
        <v>1</v>
      </c>
      <c r="N343" s="198" t="s">
        <v>42</v>
      </c>
      <c r="O343" s="58"/>
      <c r="P343" s="168">
        <f>O343*H343</f>
        <v>0</v>
      </c>
      <c r="Q343" s="168">
        <v>0.0192</v>
      </c>
      <c r="R343" s="168">
        <f>Q343*H343</f>
        <v>0.07017599999999999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260</v>
      </c>
      <c r="AT343" s="170" t="s">
        <v>184</v>
      </c>
      <c r="AU343" s="170" t="s">
        <v>139</v>
      </c>
      <c r="AY343" s="17" t="s">
        <v>133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139</v>
      </c>
      <c r="BK343" s="171">
        <f>ROUND(I343*H343,2)</f>
        <v>0</v>
      </c>
      <c r="BL343" s="17" t="s">
        <v>183</v>
      </c>
      <c r="BM343" s="170" t="s">
        <v>564</v>
      </c>
    </row>
    <row r="344" spans="2:51" s="13" customFormat="1" ht="12">
      <c r="B344" s="172"/>
      <c r="D344" s="173" t="s">
        <v>152</v>
      </c>
      <c r="F344" s="175" t="s">
        <v>565</v>
      </c>
      <c r="H344" s="176">
        <v>3.655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152</v>
      </c>
      <c r="AU344" s="174" t="s">
        <v>139</v>
      </c>
      <c r="AV344" s="13" t="s">
        <v>139</v>
      </c>
      <c r="AW344" s="13" t="s">
        <v>3</v>
      </c>
      <c r="AX344" s="13" t="s">
        <v>84</v>
      </c>
      <c r="AY344" s="174" t="s">
        <v>133</v>
      </c>
    </row>
    <row r="345" spans="1:65" s="2" customFormat="1" ht="21.75" customHeight="1">
      <c r="A345" s="32"/>
      <c r="B345" s="157"/>
      <c r="C345" s="158">
        <v>113</v>
      </c>
      <c r="D345" s="158" t="s">
        <v>136</v>
      </c>
      <c r="E345" s="159" t="s">
        <v>566</v>
      </c>
      <c r="F345" s="160" t="s">
        <v>567</v>
      </c>
      <c r="G345" s="161" t="s">
        <v>220</v>
      </c>
      <c r="H345" s="162">
        <v>0.209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</v>
      </c>
      <c r="R345" s="168">
        <f>Q345*H345</f>
        <v>0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183</v>
      </c>
      <c r="AT345" s="170" t="s">
        <v>136</v>
      </c>
      <c r="AU345" s="170" t="s">
        <v>139</v>
      </c>
      <c r="AY345" s="17" t="s">
        <v>133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139</v>
      </c>
      <c r="BK345" s="171">
        <f>ROUND(I345*H345,2)</f>
        <v>0</v>
      </c>
      <c r="BL345" s="17" t="s">
        <v>183</v>
      </c>
      <c r="BM345" s="170" t="s">
        <v>568</v>
      </c>
    </row>
    <row r="346" spans="2:63" s="12" customFormat="1" ht="22.9" customHeight="1">
      <c r="B346" s="144"/>
      <c r="D346" s="145" t="s">
        <v>75</v>
      </c>
      <c r="E346" s="155" t="s">
        <v>569</v>
      </c>
      <c r="F346" s="155" t="s">
        <v>570</v>
      </c>
      <c r="I346" s="147"/>
      <c r="J346" s="156">
        <f>BK346</f>
        <v>0</v>
      </c>
      <c r="L346" s="144"/>
      <c r="M346" s="149"/>
      <c r="N346" s="150"/>
      <c r="O346" s="150"/>
      <c r="P346" s="151">
        <f>SUM(P347:P355)</f>
        <v>0</v>
      </c>
      <c r="Q346" s="150"/>
      <c r="R346" s="151">
        <f>SUM(R347:R355)</f>
        <v>0.00133238</v>
      </c>
      <c r="S346" s="150"/>
      <c r="T346" s="152">
        <f>SUM(T347:T355)</f>
        <v>0.00999</v>
      </c>
      <c r="AR346" s="145" t="s">
        <v>139</v>
      </c>
      <c r="AT346" s="153" t="s">
        <v>75</v>
      </c>
      <c r="AU346" s="153" t="s">
        <v>84</v>
      </c>
      <c r="AY346" s="145" t="s">
        <v>133</v>
      </c>
      <c r="BK346" s="154">
        <f>SUM(BK347:BK355)</f>
        <v>0</v>
      </c>
    </row>
    <row r="347" spans="1:65" s="2" customFormat="1" ht="21.75" customHeight="1">
      <c r="A347" s="32"/>
      <c r="B347" s="157"/>
      <c r="C347" s="158">
        <v>114</v>
      </c>
      <c r="D347" s="158" t="s">
        <v>136</v>
      </c>
      <c r="E347" s="159" t="s">
        <v>571</v>
      </c>
      <c r="F347" s="160" t="s">
        <v>572</v>
      </c>
      <c r="G347" s="161" t="s">
        <v>137</v>
      </c>
      <c r="H347" s="162">
        <v>3.33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0</v>
      </c>
      <c r="R347" s="168">
        <f>Q347*H347</f>
        <v>0</v>
      </c>
      <c r="S347" s="168">
        <v>0.003</v>
      </c>
      <c r="T347" s="169">
        <f>S347*H347</f>
        <v>0.00999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183</v>
      </c>
      <c r="AT347" s="170" t="s">
        <v>136</v>
      </c>
      <c r="AU347" s="170" t="s">
        <v>139</v>
      </c>
      <c r="AY347" s="17" t="s">
        <v>133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139</v>
      </c>
      <c r="BK347" s="171">
        <f>ROUND(I347*H347,2)</f>
        <v>0</v>
      </c>
      <c r="BL347" s="17" t="s">
        <v>183</v>
      </c>
      <c r="BM347" s="170" t="s">
        <v>573</v>
      </c>
    </row>
    <row r="348" spans="2:51" s="14" customFormat="1" ht="12">
      <c r="B348" s="181"/>
      <c r="D348" s="173" t="s">
        <v>152</v>
      </c>
      <c r="E348" s="182" t="s">
        <v>1</v>
      </c>
      <c r="F348" s="183" t="s">
        <v>574</v>
      </c>
      <c r="H348" s="182" t="s">
        <v>1</v>
      </c>
      <c r="I348" s="184"/>
      <c r="L348" s="181"/>
      <c r="M348" s="185"/>
      <c r="N348" s="186"/>
      <c r="O348" s="186"/>
      <c r="P348" s="186"/>
      <c r="Q348" s="186"/>
      <c r="R348" s="186"/>
      <c r="S348" s="186"/>
      <c r="T348" s="187"/>
      <c r="AT348" s="182" t="s">
        <v>152</v>
      </c>
      <c r="AU348" s="182" t="s">
        <v>139</v>
      </c>
      <c r="AV348" s="14" t="s">
        <v>84</v>
      </c>
      <c r="AW348" s="14" t="s">
        <v>33</v>
      </c>
      <c r="AX348" s="14" t="s">
        <v>76</v>
      </c>
      <c r="AY348" s="182" t="s">
        <v>133</v>
      </c>
    </row>
    <row r="349" spans="2:51" s="13" customFormat="1" ht="12">
      <c r="B349" s="172"/>
      <c r="D349" s="173" t="s">
        <v>152</v>
      </c>
      <c r="E349" s="174" t="s">
        <v>1</v>
      </c>
      <c r="F349" s="175" t="s">
        <v>194</v>
      </c>
      <c r="H349" s="176">
        <v>1.14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152</v>
      </c>
      <c r="AU349" s="174" t="s">
        <v>139</v>
      </c>
      <c r="AV349" s="13" t="s">
        <v>139</v>
      </c>
      <c r="AW349" s="13" t="s">
        <v>33</v>
      </c>
      <c r="AX349" s="13" t="s">
        <v>76</v>
      </c>
      <c r="AY349" s="174" t="s">
        <v>133</v>
      </c>
    </row>
    <row r="350" spans="2:51" s="13" customFormat="1" ht="12">
      <c r="B350" s="172"/>
      <c r="D350" s="173" t="s">
        <v>152</v>
      </c>
      <c r="E350" s="174" t="s">
        <v>1</v>
      </c>
      <c r="F350" s="175" t="s">
        <v>195</v>
      </c>
      <c r="H350" s="176">
        <v>2.19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152</v>
      </c>
      <c r="AU350" s="174" t="s">
        <v>139</v>
      </c>
      <c r="AV350" s="13" t="s">
        <v>139</v>
      </c>
      <c r="AW350" s="13" t="s">
        <v>33</v>
      </c>
      <c r="AX350" s="13" t="s">
        <v>76</v>
      </c>
      <c r="AY350" s="174" t="s">
        <v>133</v>
      </c>
    </row>
    <row r="351" spans="2:51" s="15" customFormat="1" ht="12">
      <c r="B351" s="199"/>
      <c r="D351" s="173" t="s">
        <v>152</v>
      </c>
      <c r="E351" s="200" t="s">
        <v>1</v>
      </c>
      <c r="F351" s="201" t="s">
        <v>196</v>
      </c>
      <c r="H351" s="202">
        <v>3.33</v>
      </c>
      <c r="I351" s="203"/>
      <c r="L351" s="199"/>
      <c r="M351" s="204"/>
      <c r="N351" s="205"/>
      <c r="O351" s="205"/>
      <c r="P351" s="205"/>
      <c r="Q351" s="205"/>
      <c r="R351" s="205"/>
      <c r="S351" s="205"/>
      <c r="T351" s="206"/>
      <c r="AT351" s="200" t="s">
        <v>152</v>
      </c>
      <c r="AU351" s="200" t="s">
        <v>139</v>
      </c>
      <c r="AV351" s="15" t="s">
        <v>138</v>
      </c>
      <c r="AW351" s="15" t="s">
        <v>33</v>
      </c>
      <c r="AX351" s="15" t="s">
        <v>84</v>
      </c>
      <c r="AY351" s="200" t="s">
        <v>133</v>
      </c>
    </row>
    <row r="352" spans="1:65" s="2" customFormat="1" ht="16.5" customHeight="1">
      <c r="A352" s="32"/>
      <c r="B352" s="157"/>
      <c r="C352" s="158">
        <v>115</v>
      </c>
      <c r="D352" s="158" t="s">
        <v>136</v>
      </c>
      <c r="E352" s="159" t="s">
        <v>575</v>
      </c>
      <c r="F352" s="160" t="s">
        <v>576</v>
      </c>
      <c r="G352" s="161" t="s">
        <v>273</v>
      </c>
      <c r="H352" s="162">
        <v>5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1E-05</v>
      </c>
      <c r="R352" s="168">
        <f>Q352*H352</f>
        <v>5E-05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183</v>
      </c>
      <c r="AT352" s="170" t="s">
        <v>136</v>
      </c>
      <c r="AU352" s="170" t="s">
        <v>139</v>
      </c>
      <c r="AY352" s="17" t="s">
        <v>133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139</v>
      </c>
      <c r="BK352" s="171">
        <f>ROUND(I352*H352,2)</f>
        <v>0</v>
      </c>
      <c r="BL352" s="17" t="s">
        <v>183</v>
      </c>
      <c r="BM352" s="170" t="s">
        <v>577</v>
      </c>
    </row>
    <row r="353" spans="1:65" s="2" customFormat="1" ht="16.5" customHeight="1">
      <c r="A353" s="32"/>
      <c r="B353" s="157"/>
      <c r="C353" s="188">
        <v>116</v>
      </c>
      <c r="D353" s="188" t="s">
        <v>184</v>
      </c>
      <c r="E353" s="189" t="s">
        <v>578</v>
      </c>
      <c r="F353" s="190" t="s">
        <v>695</v>
      </c>
      <c r="G353" s="191" t="s">
        <v>273</v>
      </c>
      <c r="H353" s="192">
        <v>5.829</v>
      </c>
      <c r="I353" s="193"/>
      <c r="J353" s="194">
        <f>ROUND(I353*H353,2)</f>
        <v>0</v>
      </c>
      <c r="K353" s="195"/>
      <c r="L353" s="196"/>
      <c r="M353" s="197" t="s">
        <v>1</v>
      </c>
      <c r="N353" s="198" t="s">
        <v>42</v>
      </c>
      <c r="O353" s="58"/>
      <c r="P353" s="168">
        <f>O353*H353</f>
        <v>0</v>
      </c>
      <c r="Q353" s="168">
        <v>0.00022</v>
      </c>
      <c r="R353" s="168">
        <f>Q353*H353</f>
        <v>0.00128238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260</v>
      </c>
      <c r="AT353" s="170" t="s">
        <v>184</v>
      </c>
      <c r="AU353" s="170" t="s">
        <v>139</v>
      </c>
      <c r="AY353" s="17" t="s">
        <v>133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139</v>
      </c>
      <c r="BK353" s="171">
        <f>ROUND(I353*H353,2)</f>
        <v>0</v>
      </c>
      <c r="BL353" s="17" t="s">
        <v>183</v>
      </c>
      <c r="BM353" s="170" t="s">
        <v>579</v>
      </c>
    </row>
    <row r="354" spans="2:51" s="13" customFormat="1" ht="12">
      <c r="B354" s="172"/>
      <c r="D354" s="173" t="s">
        <v>152</v>
      </c>
      <c r="F354" s="175" t="s">
        <v>580</v>
      </c>
      <c r="H354" s="176">
        <v>5.829</v>
      </c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152</v>
      </c>
      <c r="AU354" s="174" t="s">
        <v>139</v>
      </c>
      <c r="AV354" s="13" t="s">
        <v>139</v>
      </c>
      <c r="AW354" s="13" t="s">
        <v>3</v>
      </c>
      <c r="AX354" s="13" t="s">
        <v>84</v>
      </c>
      <c r="AY354" s="174" t="s">
        <v>133</v>
      </c>
    </row>
    <row r="355" spans="1:65" s="2" customFormat="1" ht="21.75" customHeight="1">
      <c r="A355" s="32"/>
      <c r="B355" s="157"/>
      <c r="C355" s="158">
        <v>117</v>
      </c>
      <c r="D355" s="158" t="s">
        <v>136</v>
      </c>
      <c r="E355" s="159" t="s">
        <v>581</v>
      </c>
      <c r="F355" s="160" t="s">
        <v>582</v>
      </c>
      <c r="G355" s="161" t="s">
        <v>220</v>
      </c>
      <c r="H355" s="162">
        <v>0.001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</v>
      </c>
      <c r="R355" s="168">
        <f>Q355*H355</f>
        <v>0</v>
      </c>
      <c r="S355" s="168">
        <v>0</v>
      </c>
      <c r="T355" s="16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183</v>
      </c>
      <c r="AT355" s="170" t="s">
        <v>136</v>
      </c>
      <c r="AU355" s="170" t="s">
        <v>139</v>
      </c>
      <c r="AY355" s="17" t="s">
        <v>133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139</v>
      </c>
      <c r="BK355" s="171">
        <f>ROUND(I355*H355,2)</f>
        <v>0</v>
      </c>
      <c r="BL355" s="17" t="s">
        <v>183</v>
      </c>
      <c r="BM355" s="170" t="s">
        <v>583</v>
      </c>
    </row>
    <row r="356" spans="2:63" s="12" customFormat="1" ht="22.9" customHeight="1">
      <c r="B356" s="144"/>
      <c r="D356" s="145" t="s">
        <v>75</v>
      </c>
      <c r="E356" s="155" t="s">
        <v>584</v>
      </c>
      <c r="F356" s="155" t="s">
        <v>585</v>
      </c>
      <c r="I356" s="147"/>
      <c r="J356" s="156">
        <f>BK356</f>
        <v>0</v>
      </c>
      <c r="L356" s="144"/>
      <c r="M356" s="149"/>
      <c r="N356" s="150"/>
      <c r="O356" s="150"/>
      <c r="P356" s="151">
        <f>SUM(P357:P370)</f>
        <v>0</v>
      </c>
      <c r="Q356" s="150"/>
      <c r="R356" s="151">
        <f>SUM(R357:R370)</f>
        <v>1.1098465</v>
      </c>
      <c r="S356" s="150"/>
      <c r="T356" s="152">
        <f>SUM(T357:T370)</f>
        <v>0</v>
      </c>
      <c r="AR356" s="145" t="s">
        <v>139</v>
      </c>
      <c r="AT356" s="153" t="s">
        <v>75</v>
      </c>
      <c r="AU356" s="153" t="s">
        <v>84</v>
      </c>
      <c r="AY356" s="145" t="s">
        <v>133</v>
      </c>
      <c r="BK356" s="154">
        <f>SUM(BK357:BK370)</f>
        <v>0</v>
      </c>
    </row>
    <row r="357" spans="1:65" s="2" customFormat="1" ht="21.75" customHeight="1">
      <c r="A357" s="32"/>
      <c r="B357" s="157"/>
      <c r="C357" s="158">
        <v>118</v>
      </c>
      <c r="D357" s="158" t="s">
        <v>136</v>
      </c>
      <c r="E357" s="159" t="s">
        <v>586</v>
      </c>
      <c r="F357" s="160" t="s">
        <v>587</v>
      </c>
      <c r="G357" s="161" t="s">
        <v>273</v>
      </c>
      <c r="H357" s="162">
        <v>10.85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0.00035</v>
      </c>
      <c r="R357" s="168">
        <f>Q357*H357</f>
        <v>0.0037974999999999997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183</v>
      </c>
      <c r="AT357" s="170" t="s">
        <v>136</v>
      </c>
      <c r="AU357" s="170" t="s">
        <v>139</v>
      </c>
      <c r="AY357" s="17" t="s">
        <v>133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139</v>
      </c>
      <c r="BK357" s="171">
        <f>ROUND(I357*H357,2)</f>
        <v>0</v>
      </c>
      <c r="BL357" s="17" t="s">
        <v>183</v>
      </c>
      <c r="BM357" s="170" t="s">
        <v>588</v>
      </c>
    </row>
    <row r="358" spans="2:51" s="13" customFormat="1" ht="12">
      <c r="B358" s="172"/>
      <c r="D358" s="173" t="s">
        <v>152</v>
      </c>
      <c r="E358" s="174" t="s">
        <v>1</v>
      </c>
      <c r="F358" s="175" t="s">
        <v>506</v>
      </c>
      <c r="H358" s="176">
        <v>4.44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152</v>
      </c>
      <c r="AU358" s="174" t="s">
        <v>139</v>
      </c>
      <c r="AV358" s="13" t="s">
        <v>139</v>
      </c>
      <c r="AW358" s="13" t="s">
        <v>33</v>
      </c>
      <c r="AX358" s="13" t="s">
        <v>76</v>
      </c>
      <c r="AY358" s="174" t="s">
        <v>133</v>
      </c>
    </row>
    <row r="359" spans="2:51" s="13" customFormat="1" ht="12">
      <c r="B359" s="172"/>
      <c r="D359" s="173" t="s">
        <v>152</v>
      </c>
      <c r="E359" s="174" t="s">
        <v>1</v>
      </c>
      <c r="F359" s="175" t="s">
        <v>507</v>
      </c>
      <c r="H359" s="176">
        <v>6.41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152</v>
      </c>
      <c r="AU359" s="174" t="s">
        <v>139</v>
      </c>
      <c r="AV359" s="13" t="s">
        <v>139</v>
      </c>
      <c r="AW359" s="13" t="s">
        <v>33</v>
      </c>
      <c r="AX359" s="13" t="s">
        <v>76</v>
      </c>
      <c r="AY359" s="174" t="s">
        <v>133</v>
      </c>
    </row>
    <row r="360" spans="2:51" s="15" customFormat="1" ht="12">
      <c r="B360" s="199"/>
      <c r="D360" s="173" t="s">
        <v>152</v>
      </c>
      <c r="E360" s="200" t="s">
        <v>1</v>
      </c>
      <c r="F360" s="201" t="s">
        <v>196</v>
      </c>
      <c r="H360" s="202">
        <v>10.85</v>
      </c>
      <c r="I360" s="203"/>
      <c r="L360" s="199"/>
      <c r="M360" s="204"/>
      <c r="N360" s="205"/>
      <c r="O360" s="205"/>
      <c r="P360" s="205"/>
      <c r="Q360" s="205"/>
      <c r="R360" s="205"/>
      <c r="S360" s="205"/>
      <c r="T360" s="206"/>
      <c r="AT360" s="200" t="s">
        <v>152</v>
      </c>
      <c r="AU360" s="200" t="s">
        <v>139</v>
      </c>
      <c r="AV360" s="15" t="s">
        <v>138</v>
      </c>
      <c r="AW360" s="15" t="s">
        <v>33</v>
      </c>
      <c r="AX360" s="15" t="s">
        <v>84</v>
      </c>
      <c r="AY360" s="200" t="s">
        <v>133</v>
      </c>
    </row>
    <row r="361" spans="1:65" s="2" customFormat="1" ht="16.5" customHeight="1">
      <c r="A361" s="32"/>
      <c r="B361" s="157"/>
      <c r="C361" s="188">
        <v>119</v>
      </c>
      <c r="D361" s="188" t="s">
        <v>184</v>
      </c>
      <c r="E361" s="189" t="s">
        <v>589</v>
      </c>
      <c r="F361" s="190" t="s">
        <v>590</v>
      </c>
      <c r="G361" s="191" t="s">
        <v>181</v>
      </c>
      <c r="H361" s="192">
        <v>29.838</v>
      </c>
      <c r="I361" s="193"/>
      <c r="J361" s="194">
        <f>ROUND(I361*H361,2)</f>
        <v>0</v>
      </c>
      <c r="K361" s="195"/>
      <c r="L361" s="196"/>
      <c r="M361" s="197" t="s">
        <v>1</v>
      </c>
      <c r="N361" s="198" t="s">
        <v>42</v>
      </c>
      <c r="O361" s="58"/>
      <c r="P361" s="168">
        <f>O361*H361</f>
        <v>0</v>
      </c>
      <c r="Q361" s="168">
        <v>0</v>
      </c>
      <c r="R361" s="168">
        <f>Q361*H361</f>
        <v>0</v>
      </c>
      <c r="S361" s="168">
        <v>0</v>
      </c>
      <c r="T361" s="169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260</v>
      </c>
      <c r="AT361" s="170" t="s">
        <v>184</v>
      </c>
      <c r="AU361" s="170" t="s">
        <v>139</v>
      </c>
      <c r="AY361" s="17" t="s">
        <v>133</v>
      </c>
      <c r="BE361" s="171">
        <f>IF(N361="základní",J361,0)</f>
        <v>0</v>
      </c>
      <c r="BF361" s="171">
        <f>IF(N361="snížená",J361,0)</f>
        <v>0</v>
      </c>
      <c r="BG361" s="171">
        <f>IF(N361="zákl. přenesená",J361,0)</f>
        <v>0</v>
      </c>
      <c r="BH361" s="171">
        <f>IF(N361="sníž. přenesená",J361,0)</f>
        <v>0</v>
      </c>
      <c r="BI361" s="171">
        <f>IF(N361="nulová",J361,0)</f>
        <v>0</v>
      </c>
      <c r="BJ361" s="17" t="s">
        <v>139</v>
      </c>
      <c r="BK361" s="171">
        <f>ROUND(I361*H361,2)</f>
        <v>0</v>
      </c>
      <c r="BL361" s="17" t="s">
        <v>183</v>
      </c>
      <c r="BM361" s="170" t="s">
        <v>591</v>
      </c>
    </row>
    <row r="362" spans="2:51" s="13" customFormat="1" ht="12">
      <c r="B362" s="172"/>
      <c r="D362" s="173" t="s">
        <v>152</v>
      </c>
      <c r="E362" s="174" t="s">
        <v>1</v>
      </c>
      <c r="F362" s="175" t="s">
        <v>592</v>
      </c>
      <c r="H362" s="176">
        <v>29.838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152</v>
      </c>
      <c r="AU362" s="174" t="s">
        <v>139</v>
      </c>
      <c r="AV362" s="13" t="s">
        <v>139</v>
      </c>
      <c r="AW362" s="13" t="s">
        <v>33</v>
      </c>
      <c r="AX362" s="13" t="s">
        <v>84</v>
      </c>
      <c r="AY362" s="174" t="s">
        <v>133</v>
      </c>
    </row>
    <row r="363" spans="1:65" s="2" customFormat="1" ht="21.75" customHeight="1">
      <c r="A363" s="32"/>
      <c r="B363" s="157"/>
      <c r="C363" s="158">
        <v>120</v>
      </c>
      <c r="D363" s="158" t="s">
        <v>136</v>
      </c>
      <c r="E363" s="159" t="s">
        <v>593</v>
      </c>
      <c r="F363" s="160" t="s">
        <v>696</v>
      </c>
      <c r="G363" s="161" t="s">
        <v>137</v>
      </c>
      <c r="H363" s="162">
        <v>21.7</v>
      </c>
      <c r="I363" s="163"/>
      <c r="J363" s="164">
        <f>ROUND(I363*H363,2)</f>
        <v>0</v>
      </c>
      <c r="K363" s="165"/>
      <c r="L363" s="33"/>
      <c r="M363" s="166" t="s">
        <v>1</v>
      </c>
      <c r="N363" s="167" t="s">
        <v>42</v>
      </c>
      <c r="O363" s="58"/>
      <c r="P363" s="168">
        <f>O363*H363</f>
        <v>0</v>
      </c>
      <c r="Q363" s="168">
        <v>0.03362</v>
      </c>
      <c r="R363" s="168">
        <f>Q363*H363</f>
        <v>0.7295539999999999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183</v>
      </c>
      <c r="AT363" s="170" t="s">
        <v>136</v>
      </c>
      <c r="AU363" s="170" t="s">
        <v>139</v>
      </c>
      <c r="AY363" s="17" t="s">
        <v>133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139</v>
      </c>
      <c r="BK363" s="171">
        <f>ROUND(I363*H363,2)</f>
        <v>0</v>
      </c>
      <c r="BL363" s="17" t="s">
        <v>183</v>
      </c>
      <c r="BM363" s="170" t="s">
        <v>594</v>
      </c>
    </row>
    <row r="364" spans="2:51" s="13" customFormat="1" ht="12">
      <c r="B364" s="172"/>
      <c r="D364" s="173" t="s">
        <v>152</v>
      </c>
      <c r="E364" s="174" t="s">
        <v>1</v>
      </c>
      <c r="F364" s="175" t="s">
        <v>595</v>
      </c>
      <c r="H364" s="176">
        <v>12.82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152</v>
      </c>
      <c r="AU364" s="174" t="s">
        <v>139</v>
      </c>
      <c r="AV364" s="13" t="s">
        <v>139</v>
      </c>
      <c r="AW364" s="13" t="s">
        <v>33</v>
      </c>
      <c r="AX364" s="13" t="s">
        <v>76</v>
      </c>
      <c r="AY364" s="174" t="s">
        <v>133</v>
      </c>
    </row>
    <row r="365" spans="2:51" s="13" customFormat="1" ht="12">
      <c r="B365" s="172"/>
      <c r="D365" s="173" t="s">
        <v>152</v>
      </c>
      <c r="E365" s="174" t="s">
        <v>1</v>
      </c>
      <c r="F365" s="175" t="s">
        <v>596</v>
      </c>
      <c r="H365" s="176">
        <v>8.88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152</v>
      </c>
      <c r="AU365" s="174" t="s">
        <v>139</v>
      </c>
      <c r="AV365" s="13" t="s">
        <v>139</v>
      </c>
      <c r="AW365" s="13" t="s">
        <v>33</v>
      </c>
      <c r="AX365" s="13" t="s">
        <v>76</v>
      </c>
      <c r="AY365" s="174" t="s">
        <v>133</v>
      </c>
    </row>
    <row r="366" spans="2:51" s="15" customFormat="1" ht="12">
      <c r="B366" s="199"/>
      <c r="D366" s="173" t="s">
        <v>152</v>
      </c>
      <c r="E366" s="200" t="s">
        <v>1</v>
      </c>
      <c r="F366" s="201" t="s">
        <v>196</v>
      </c>
      <c r="H366" s="202">
        <v>21.7</v>
      </c>
      <c r="I366" s="203"/>
      <c r="L366" s="199"/>
      <c r="M366" s="204"/>
      <c r="N366" s="205"/>
      <c r="O366" s="205"/>
      <c r="P366" s="205"/>
      <c r="Q366" s="205"/>
      <c r="R366" s="205"/>
      <c r="S366" s="205"/>
      <c r="T366" s="206"/>
      <c r="AT366" s="200" t="s">
        <v>152</v>
      </c>
      <c r="AU366" s="200" t="s">
        <v>139</v>
      </c>
      <c r="AV366" s="15" t="s">
        <v>138</v>
      </c>
      <c r="AW366" s="15" t="s">
        <v>33</v>
      </c>
      <c r="AX366" s="15" t="s">
        <v>84</v>
      </c>
      <c r="AY366" s="200" t="s">
        <v>133</v>
      </c>
    </row>
    <row r="367" spans="1:65" s="2" customFormat="1" ht="37.5" customHeight="1">
      <c r="A367" s="32"/>
      <c r="B367" s="157"/>
      <c r="C367" s="188">
        <v>121</v>
      </c>
      <c r="D367" s="188" t="s">
        <v>184</v>
      </c>
      <c r="E367" s="189" t="s">
        <v>597</v>
      </c>
      <c r="F367" s="190" t="s">
        <v>697</v>
      </c>
      <c r="G367" s="191" t="s">
        <v>137</v>
      </c>
      <c r="H367" s="192">
        <v>23.87</v>
      </c>
      <c r="I367" s="193"/>
      <c r="J367" s="194">
        <f>ROUND(I367*H367,2)</f>
        <v>0</v>
      </c>
      <c r="K367" s="195"/>
      <c r="L367" s="196"/>
      <c r="M367" s="197" t="s">
        <v>1</v>
      </c>
      <c r="N367" s="198" t="s">
        <v>42</v>
      </c>
      <c r="O367" s="58"/>
      <c r="P367" s="168">
        <f>O367*H367</f>
        <v>0</v>
      </c>
      <c r="Q367" s="168">
        <v>0.0155</v>
      </c>
      <c r="R367" s="168">
        <f>Q367*H367</f>
        <v>0.369985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260</v>
      </c>
      <c r="AT367" s="170" t="s">
        <v>184</v>
      </c>
      <c r="AU367" s="170" t="s">
        <v>139</v>
      </c>
      <c r="AY367" s="17" t="s">
        <v>133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139</v>
      </c>
      <c r="BK367" s="171">
        <f>ROUND(I367*H367,2)</f>
        <v>0</v>
      </c>
      <c r="BL367" s="17" t="s">
        <v>183</v>
      </c>
      <c r="BM367" s="170" t="s">
        <v>598</v>
      </c>
    </row>
    <row r="368" spans="2:51" s="13" customFormat="1" ht="12">
      <c r="B368" s="172"/>
      <c r="D368" s="173" t="s">
        <v>152</v>
      </c>
      <c r="E368" s="174" t="s">
        <v>1</v>
      </c>
      <c r="F368" s="175" t="s">
        <v>599</v>
      </c>
      <c r="H368" s="176">
        <v>23.87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152</v>
      </c>
      <c r="AU368" s="174" t="s">
        <v>139</v>
      </c>
      <c r="AV368" s="13" t="s">
        <v>139</v>
      </c>
      <c r="AW368" s="13" t="s">
        <v>33</v>
      </c>
      <c r="AX368" s="13" t="s">
        <v>84</v>
      </c>
      <c r="AY368" s="174" t="s">
        <v>133</v>
      </c>
    </row>
    <row r="369" spans="1:65" s="2" customFormat="1" ht="16.5" customHeight="1">
      <c r="A369" s="32"/>
      <c r="B369" s="157"/>
      <c r="C369" s="158">
        <v>122</v>
      </c>
      <c r="D369" s="158" t="s">
        <v>136</v>
      </c>
      <c r="E369" s="159" t="s">
        <v>600</v>
      </c>
      <c r="F369" s="160" t="s">
        <v>601</v>
      </c>
      <c r="G369" s="161" t="s">
        <v>137</v>
      </c>
      <c r="H369" s="162">
        <v>21.7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0.0003</v>
      </c>
      <c r="R369" s="168">
        <f>Q369*H369</f>
        <v>0.006509999999999999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183</v>
      </c>
      <c r="AT369" s="170" t="s">
        <v>136</v>
      </c>
      <c r="AU369" s="170" t="s">
        <v>139</v>
      </c>
      <c r="AY369" s="17" t="s">
        <v>133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139</v>
      </c>
      <c r="BK369" s="171">
        <f>ROUND(I369*H369,2)</f>
        <v>0</v>
      </c>
      <c r="BL369" s="17" t="s">
        <v>183</v>
      </c>
      <c r="BM369" s="170" t="s">
        <v>602</v>
      </c>
    </row>
    <row r="370" spans="1:65" s="2" customFormat="1" ht="21.75" customHeight="1">
      <c r="A370" s="32"/>
      <c r="B370" s="157"/>
      <c r="C370" s="158">
        <v>123</v>
      </c>
      <c r="D370" s="158" t="s">
        <v>136</v>
      </c>
      <c r="E370" s="159" t="s">
        <v>603</v>
      </c>
      <c r="F370" s="160" t="s">
        <v>604</v>
      </c>
      <c r="G370" s="161" t="s">
        <v>220</v>
      </c>
      <c r="H370" s="162">
        <v>1.11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</v>
      </c>
      <c r="R370" s="168">
        <f>Q370*H370</f>
        <v>0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183</v>
      </c>
      <c r="AT370" s="170" t="s">
        <v>136</v>
      </c>
      <c r="AU370" s="170" t="s">
        <v>139</v>
      </c>
      <c r="AY370" s="17" t="s">
        <v>133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139</v>
      </c>
      <c r="BK370" s="171">
        <f>ROUND(I370*H370,2)</f>
        <v>0</v>
      </c>
      <c r="BL370" s="17" t="s">
        <v>183</v>
      </c>
      <c r="BM370" s="170" t="s">
        <v>605</v>
      </c>
    </row>
    <row r="371" spans="2:63" s="12" customFormat="1" ht="22.9" customHeight="1">
      <c r="B371" s="144"/>
      <c r="D371" s="145" t="s">
        <v>75</v>
      </c>
      <c r="E371" s="155" t="s">
        <v>606</v>
      </c>
      <c r="F371" s="155" t="s">
        <v>607</v>
      </c>
      <c r="I371" s="147"/>
      <c r="J371" s="156">
        <f>BK371</f>
        <v>0</v>
      </c>
      <c r="L371" s="144"/>
      <c r="M371" s="149"/>
      <c r="N371" s="150"/>
      <c r="O371" s="150"/>
      <c r="P371" s="151">
        <f>SUM(P372:P376)</f>
        <v>0</v>
      </c>
      <c r="Q371" s="150"/>
      <c r="R371" s="151">
        <f>SUM(R372:R376)</f>
        <v>0.001617</v>
      </c>
      <c r="S371" s="150"/>
      <c r="T371" s="152">
        <f>SUM(T372:T376)</f>
        <v>0</v>
      </c>
      <c r="AR371" s="145" t="s">
        <v>139</v>
      </c>
      <c r="AT371" s="153" t="s">
        <v>75</v>
      </c>
      <c r="AU371" s="153" t="s">
        <v>84</v>
      </c>
      <c r="AY371" s="145" t="s">
        <v>133</v>
      </c>
      <c r="BK371" s="154">
        <f>SUM(BK372:BK376)</f>
        <v>0</v>
      </c>
    </row>
    <row r="372" spans="1:65" s="2" customFormat="1" ht="21.75" customHeight="1">
      <c r="A372" s="32"/>
      <c r="B372" s="157"/>
      <c r="C372" s="158">
        <v>124</v>
      </c>
      <c r="D372" s="158" t="s">
        <v>136</v>
      </c>
      <c r="E372" s="159" t="s">
        <v>608</v>
      </c>
      <c r="F372" s="160" t="s">
        <v>609</v>
      </c>
      <c r="G372" s="161" t="s">
        <v>137</v>
      </c>
      <c r="H372" s="162">
        <v>4.9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7E-05</v>
      </c>
      <c r="R372" s="168">
        <f>Q372*H372</f>
        <v>0.000343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183</v>
      </c>
      <c r="AT372" s="170" t="s">
        <v>136</v>
      </c>
      <c r="AU372" s="170" t="s">
        <v>139</v>
      </c>
      <c r="AY372" s="17" t="s">
        <v>133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139</v>
      </c>
      <c r="BK372" s="171">
        <f>ROUND(I372*H372,2)</f>
        <v>0</v>
      </c>
      <c r="BL372" s="17" t="s">
        <v>183</v>
      </c>
      <c r="BM372" s="170" t="s">
        <v>610</v>
      </c>
    </row>
    <row r="373" spans="1:65" s="2" customFormat="1" ht="21.75" customHeight="1">
      <c r="A373" s="32"/>
      <c r="B373" s="157"/>
      <c r="C373" s="158">
        <v>125</v>
      </c>
      <c r="D373" s="158" t="s">
        <v>136</v>
      </c>
      <c r="E373" s="159" t="s">
        <v>611</v>
      </c>
      <c r="F373" s="160" t="s">
        <v>612</v>
      </c>
      <c r="G373" s="161" t="s">
        <v>137</v>
      </c>
      <c r="H373" s="162">
        <v>4.9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0.00014</v>
      </c>
      <c r="R373" s="168">
        <f>Q373*H373</f>
        <v>0.000686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183</v>
      </c>
      <c r="AT373" s="170" t="s">
        <v>136</v>
      </c>
      <c r="AU373" s="170" t="s">
        <v>139</v>
      </c>
      <c r="AY373" s="17" t="s">
        <v>133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139</v>
      </c>
      <c r="BK373" s="171">
        <f>ROUND(I373*H373,2)</f>
        <v>0</v>
      </c>
      <c r="BL373" s="17" t="s">
        <v>183</v>
      </c>
      <c r="BM373" s="170" t="s">
        <v>613</v>
      </c>
    </row>
    <row r="374" spans="2:51" s="14" customFormat="1" ht="12">
      <c r="B374" s="181"/>
      <c r="D374" s="173" t="s">
        <v>152</v>
      </c>
      <c r="E374" s="182" t="s">
        <v>1</v>
      </c>
      <c r="F374" s="183" t="s">
        <v>614</v>
      </c>
      <c r="H374" s="182" t="s">
        <v>1</v>
      </c>
      <c r="I374" s="184"/>
      <c r="L374" s="181"/>
      <c r="M374" s="185"/>
      <c r="N374" s="186"/>
      <c r="O374" s="186"/>
      <c r="P374" s="186"/>
      <c r="Q374" s="186"/>
      <c r="R374" s="186"/>
      <c r="S374" s="186"/>
      <c r="T374" s="187"/>
      <c r="AT374" s="182" t="s">
        <v>152</v>
      </c>
      <c r="AU374" s="182" t="s">
        <v>139</v>
      </c>
      <c r="AV374" s="14" t="s">
        <v>84</v>
      </c>
      <c r="AW374" s="14" t="s">
        <v>33</v>
      </c>
      <c r="AX374" s="14" t="s">
        <v>76</v>
      </c>
      <c r="AY374" s="182" t="s">
        <v>133</v>
      </c>
    </row>
    <row r="375" spans="2:51" s="13" customFormat="1" ht="12">
      <c r="B375" s="172"/>
      <c r="D375" s="173" t="s">
        <v>152</v>
      </c>
      <c r="E375" s="174" t="s">
        <v>1</v>
      </c>
      <c r="F375" s="175" t="s">
        <v>615</v>
      </c>
      <c r="H375" s="176">
        <v>4.9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152</v>
      </c>
      <c r="AU375" s="174" t="s">
        <v>139</v>
      </c>
      <c r="AV375" s="13" t="s">
        <v>139</v>
      </c>
      <c r="AW375" s="13" t="s">
        <v>33</v>
      </c>
      <c r="AX375" s="13" t="s">
        <v>84</v>
      </c>
      <c r="AY375" s="174" t="s">
        <v>133</v>
      </c>
    </row>
    <row r="376" spans="1:65" s="2" customFormat="1" ht="21.75" customHeight="1">
      <c r="A376" s="32"/>
      <c r="B376" s="157"/>
      <c r="C376" s="158">
        <v>126</v>
      </c>
      <c r="D376" s="158" t="s">
        <v>136</v>
      </c>
      <c r="E376" s="159" t="s">
        <v>616</v>
      </c>
      <c r="F376" s="160" t="s">
        <v>698</v>
      </c>
      <c r="G376" s="161" t="s">
        <v>137</v>
      </c>
      <c r="H376" s="162">
        <v>4.9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0.00012</v>
      </c>
      <c r="R376" s="168">
        <f>Q376*H376</f>
        <v>0.0005880000000000001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183</v>
      </c>
      <c r="AT376" s="170" t="s">
        <v>136</v>
      </c>
      <c r="AU376" s="170" t="s">
        <v>139</v>
      </c>
      <c r="AY376" s="17" t="s">
        <v>133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139</v>
      </c>
      <c r="BK376" s="171">
        <f>ROUND(I376*H376,2)</f>
        <v>0</v>
      </c>
      <c r="BL376" s="17" t="s">
        <v>183</v>
      </c>
      <c r="BM376" s="170" t="s">
        <v>617</v>
      </c>
    </row>
    <row r="377" spans="2:63" s="12" customFormat="1" ht="22.9" customHeight="1">
      <c r="B377" s="144"/>
      <c r="D377" s="145" t="s">
        <v>75</v>
      </c>
      <c r="E377" s="155" t="s">
        <v>618</v>
      </c>
      <c r="F377" s="155" t="s">
        <v>619</v>
      </c>
      <c r="I377" s="147"/>
      <c r="J377" s="156">
        <f>BK377</f>
        <v>0</v>
      </c>
      <c r="L377" s="144"/>
      <c r="M377" s="149"/>
      <c r="N377" s="150"/>
      <c r="O377" s="150"/>
      <c r="P377" s="151">
        <f>SUM(P378:P390)</f>
        <v>0</v>
      </c>
      <c r="Q377" s="150"/>
      <c r="R377" s="151">
        <f>SUM(R378:R390)</f>
        <v>0.01154585</v>
      </c>
      <c r="S377" s="150"/>
      <c r="T377" s="152">
        <f>SUM(T378:T390)</f>
        <v>0</v>
      </c>
      <c r="AR377" s="145" t="s">
        <v>139</v>
      </c>
      <c r="AT377" s="153" t="s">
        <v>75</v>
      </c>
      <c r="AU377" s="153" t="s">
        <v>84</v>
      </c>
      <c r="AY377" s="145" t="s">
        <v>133</v>
      </c>
      <c r="BK377" s="154">
        <f>SUM(BK378:BK390)</f>
        <v>0</v>
      </c>
    </row>
    <row r="378" spans="1:65" s="2" customFormat="1" ht="21.75" customHeight="1">
      <c r="A378" s="32"/>
      <c r="B378" s="157"/>
      <c r="C378" s="158">
        <v>127</v>
      </c>
      <c r="D378" s="158" t="s">
        <v>136</v>
      </c>
      <c r="E378" s="159" t="s">
        <v>188</v>
      </c>
      <c r="F378" s="160" t="s">
        <v>189</v>
      </c>
      <c r="G378" s="161" t="s">
        <v>137</v>
      </c>
      <c r="H378" s="162">
        <v>31.205</v>
      </c>
      <c r="I378" s="163"/>
      <c r="J378" s="164">
        <f>ROUND(I378*H378,2)</f>
        <v>0</v>
      </c>
      <c r="K378" s="165"/>
      <c r="L378" s="33"/>
      <c r="M378" s="166" t="s">
        <v>1</v>
      </c>
      <c r="N378" s="167" t="s">
        <v>42</v>
      </c>
      <c r="O378" s="58"/>
      <c r="P378" s="168">
        <f>O378*H378</f>
        <v>0</v>
      </c>
      <c r="Q378" s="168">
        <v>0</v>
      </c>
      <c r="R378" s="168">
        <f>Q378*H378</f>
        <v>0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183</v>
      </c>
      <c r="AT378" s="170" t="s">
        <v>136</v>
      </c>
      <c r="AU378" s="170" t="s">
        <v>139</v>
      </c>
      <c r="AY378" s="17" t="s">
        <v>133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139</v>
      </c>
      <c r="BK378" s="171">
        <f>ROUND(I378*H378,2)</f>
        <v>0</v>
      </c>
      <c r="BL378" s="17" t="s">
        <v>183</v>
      </c>
      <c r="BM378" s="170" t="s">
        <v>620</v>
      </c>
    </row>
    <row r="379" spans="2:51" s="14" customFormat="1" ht="12">
      <c r="B379" s="181"/>
      <c r="D379" s="173" t="s">
        <v>152</v>
      </c>
      <c r="E379" s="182" t="s">
        <v>1</v>
      </c>
      <c r="F379" s="183" t="s">
        <v>193</v>
      </c>
      <c r="H379" s="182" t="s">
        <v>1</v>
      </c>
      <c r="I379" s="184"/>
      <c r="L379" s="181"/>
      <c r="M379" s="185"/>
      <c r="N379" s="186"/>
      <c r="O379" s="186"/>
      <c r="P379" s="186"/>
      <c r="Q379" s="186"/>
      <c r="R379" s="186"/>
      <c r="S379" s="186"/>
      <c r="T379" s="187"/>
      <c r="AT379" s="182" t="s">
        <v>152</v>
      </c>
      <c r="AU379" s="182" t="s">
        <v>139</v>
      </c>
      <c r="AV379" s="14" t="s">
        <v>84</v>
      </c>
      <c r="AW379" s="14" t="s">
        <v>33</v>
      </c>
      <c r="AX379" s="14" t="s">
        <v>76</v>
      </c>
      <c r="AY379" s="182" t="s">
        <v>133</v>
      </c>
    </row>
    <row r="380" spans="2:51" s="13" customFormat="1" ht="12">
      <c r="B380" s="172"/>
      <c r="D380" s="173" t="s">
        <v>152</v>
      </c>
      <c r="E380" s="174" t="s">
        <v>1</v>
      </c>
      <c r="F380" s="175" t="s">
        <v>559</v>
      </c>
      <c r="H380" s="176">
        <v>2.447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152</v>
      </c>
      <c r="AU380" s="174" t="s">
        <v>139</v>
      </c>
      <c r="AV380" s="13" t="s">
        <v>139</v>
      </c>
      <c r="AW380" s="13" t="s">
        <v>33</v>
      </c>
      <c r="AX380" s="13" t="s">
        <v>76</v>
      </c>
      <c r="AY380" s="174" t="s">
        <v>133</v>
      </c>
    </row>
    <row r="381" spans="2:51" s="13" customFormat="1" ht="12">
      <c r="B381" s="172"/>
      <c r="D381" s="173" t="s">
        <v>152</v>
      </c>
      <c r="E381" s="174" t="s">
        <v>1</v>
      </c>
      <c r="F381" s="175" t="s">
        <v>253</v>
      </c>
      <c r="H381" s="176">
        <v>1.208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152</v>
      </c>
      <c r="AU381" s="174" t="s">
        <v>139</v>
      </c>
      <c r="AV381" s="13" t="s">
        <v>139</v>
      </c>
      <c r="AW381" s="13" t="s">
        <v>33</v>
      </c>
      <c r="AX381" s="13" t="s">
        <v>76</v>
      </c>
      <c r="AY381" s="174" t="s">
        <v>133</v>
      </c>
    </row>
    <row r="382" spans="2:51" s="14" customFormat="1" ht="12">
      <c r="B382" s="181"/>
      <c r="D382" s="173" t="s">
        <v>152</v>
      </c>
      <c r="E382" s="182" t="s">
        <v>1</v>
      </c>
      <c r="F382" s="183" t="s">
        <v>621</v>
      </c>
      <c r="H382" s="182" t="s">
        <v>1</v>
      </c>
      <c r="I382" s="184"/>
      <c r="L382" s="181"/>
      <c r="M382" s="185"/>
      <c r="N382" s="186"/>
      <c r="O382" s="186"/>
      <c r="P382" s="186"/>
      <c r="Q382" s="186"/>
      <c r="R382" s="186"/>
      <c r="S382" s="186"/>
      <c r="T382" s="187"/>
      <c r="AT382" s="182" t="s">
        <v>152</v>
      </c>
      <c r="AU382" s="182" t="s">
        <v>139</v>
      </c>
      <c r="AV382" s="14" t="s">
        <v>84</v>
      </c>
      <c r="AW382" s="14" t="s">
        <v>33</v>
      </c>
      <c r="AX382" s="14" t="s">
        <v>76</v>
      </c>
      <c r="AY382" s="182" t="s">
        <v>133</v>
      </c>
    </row>
    <row r="383" spans="2:51" s="13" customFormat="1" ht="12">
      <c r="B383" s="172"/>
      <c r="D383" s="173" t="s">
        <v>152</v>
      </c>
      <c r="E383" s="174" t="s">
        <v>1</v>
      </c>
      <c r="F383" s="175" t="s">
        <v>622</v>
      </c>
      <c r="H383" s="176">
        <v>3.846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152</v>
      </c>
      <c r="AU383" s="174" t="s">
        <v>139</v>
      </c>
      <c r="AV383" s="13" t="s">
        <v>139</v>
      </c>
      <c r="AW383" s="13" t="s">
        <v>33</v>
      </c>
      <c r="AX383" s="13" t="s">
        <v>76</v>
      </c>
      <c r="AY383" s="174" t="s">
        <v>133</v>
      </c>
    </row>
    <row r="384" spans="2:51" s="13" customFormat="1" ht="12">
      <c r="B384" s="172"/>
      <c r="D384" s="173" t="s">
        <v>152</v>
      </c>
      <c r="E384" s="174" t="s">
        <v>1</v>
      </c>
      <c r="F384" s="175" t="s">
        <v>623</v>
      </c>
      <c r="H384" s="176">
        <v>2.664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152</v>
      </c>
      <c r="AU384" s="174" t="s">
        <v>139</v>
      </c>
      <c r="AV384" s="13" t="s">
        <v>139</v>
      </c>
      <c r="AW384" s="13" t="s">
        <v>33</v>
      </c>
      <c r="AX384" s="13" t="s">
        <v>76</v>
      </c>
      <c r="AY384" s="174" t="s">
        <v>133</v>
      </c>
    </row>
    <row r="385" spans="2:51" s="14" customFormat="1" ht="12">
      <c r="B385" s="181"/>
      <c r="D385" s="173" t="s">
        <v>152</v>
      </c>
      <c r="E385" s="182" t="s">
        <v>1</v>
      </c>
      <c r="F385" s="183" t="s">
        <v>624</v>
      </c>
      <c r="H385" s="182" t="s">
        <v>1</v>
      </c>
      <c r="I385" s="184"/>
      <c r="L385" s="181"/>
      <c r="M385" s="185"/>
      <c r="N385" s="186"/>
      <c r="O385" s="186"/>
      <c r="P385" s="186"/>
      <c r="Q385" s="186"/>
      <c r="R385" s="186"/>
      <c r="S385" s="186"/>
      <c r="T385" s="187"/>
      <c r="AT385" s="182" t="s">
        <v>152</v>
      </c>
      <c r="AU385" s="182" t="s">
        <v>139</v>
      </c>
      <c r="AV385" s="14" t="s">
        <v>84</v>
      </c>
      <c r="AW385" s="14" t="s">
        <v>33</v>
      </c>
      <c r="AX385" s="14" t="s">
        <v>76</v>
      </c>
      <c r="AY385" s="182" t="s">
        <v>133</v>
      </c>
    </row>
    <row r="386" spans="2:51" s="13" customFormat="1" ht="12">
      <c r="B386" s="172"/>
      <c r="D386" s="173" t="s">
        <v>152</v>
      </c>
      <c r="E386" s="174" t="s">
        <v>1</v>
      </c>
      <c r="F386" s="175" t="s">
        <v>625</v>
      </c>
      <c r="H386" s="176">
        <v>11.44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152</v>
      </c>
      <c r="AU386" s="174" t="s">
        <v>139</v>
      </c>
      <c r="AV386" s="13" t="s">
        <v>139</v>
      </c>
      <c r="AW386" s="13" t="s">
        <v>33</v>
      </c>
      <c r="AX386" s="13" t="s">
        <v>76</v>
      </c>
      <c r="AY386" s="174" t="s">
        <v>133</v>
      </c>
    </row>
    <row r="387" spans="2:51" s="13" customFormat="1" ht="12">
      <c r="B387" s="172"/>
      <c r="D387" s="173" t="s">
        <v>152</v>
      </c>
      <c r="E387" s="174" t="s">
        <v>1</v>
      </c>
      <c r="F387" s="175" t="s">
        <v>626</v>
      </c>
      <c r="H387" s="176">
        <v>9.6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152</v>
      </c>
      <c r="AU387" s="174" t="s">
        <v>139</v>
      </c>
      <c r="AV387" s="13" t="s">
        <v>139</v>
      </c>
      <c r="AW387" s="13" t="s">
        <v>33</v>
      </c>
      <c r="AX387" s="13" t="s">
        <v>76</v>
      </c>
      <c r="AY387" s="174" t="s">
        <v>133</v>
      </c>
    </row>
    <row r="388" spans="2:51" s="15" customFormat="1" ht="12">
      <c r="B388" s="199"/>
      <c r="D388" s="173" t="s">
        <v>152</v>
      </c>
      <c r="E388" s="200" t="s">
        <v>1</v>
      </c>
      <c r="F388" s="201" t="s">
        <v>196</v>
      </c>
      <c r="H388" s="202">
        <v>31.205</v>
      </c>
      <c r="I388" s="203"/>
      <c r="L388" s="199"/>
      <c r="M388" s="204"/>
      <c r="N388" s="205"/>
      <c r="O388" s="205"/>
      <c r="P388" s="205"/>
      <c r="Q388" s="205"/>
      <c r="R388" s="205"/>
      <c r="S388" s="205"/>
      <c r="T388" s="206"/>
      <c r="AT388" s="200" t="s">
        <v>152</v>
      </c>
      <c r="AU388" s="200" t="s">
        <v>139</v>
      </c>
      <c r="AV388" s="15" t="s">
        <v>138</v>
      </c>
      <c r="AW388" s="15" t="s">
        <v>33</v>
      </c>
      <c r="AX388" s="15" t="s">
        <v>84</v>
      </c>
      <c r="AY388" s="200" t="s">
        <v>133</v>
      </c>
    </row>
    <row r="389" spans="1:65" s="2" customFormat="1" ht="21.75" customHeight="1">
      <c r="A389" s="32"/>
      <c r="B389" s="157"/>
      <c r="C389" s="158">
        <v>128</v>
      </c>
      <c r="D389" s="158" t="s">
        <v>136</v>
      </c>
      <c r="E389" s="159" t="s">
        <v>627</v>
      </c>
      <c r="F389" s="160" t="s">
        <v>628</v>
      </c>
      <c r="G389" s="161" t="s">
        <v>137</v>
      </c>
      <c r="H389" s="162">
        <v>31.205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0.00021</v>
      </c>
      <c r="R389" s="168">
        <f>Q389*H389</f>
        <v>0.0065530499999999995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183</v>
      </c>
      <c r="AT389" s="170" t="s">
        <v>136</v>
      </c>
      <c r="AU389" s="170" t="s">
        <v>139</v>
      </c>
      <c r="AY389" s="17" t="s">
        <v>133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139</v>
      </c>
      <c r="BK389" s="171">
        <f>ROUND(I389*H389,2)</f>
        <v>0</v>
      </c>
      <c r="BL389" s="17" t="s">
        <v>183</v>
      </c>
      <c r="BM389" s="170" t="s">
        <v>629</v>
      </c>
    </row>
    <row r="390" spans="1:65" s="2" customFormat="1" ht="21.75" customHeight="1">
      <c r="A390" s="32"/>
      <c r="B390" s="157"/>
      <c r="C390" s="158">
        <v>129</v>
      </c>
      <c r="D390" s="158" t="s">
        <v>136</v>
      </c>
      <c r="E390" s="159" t="s">
        <v>630</v>
      </c>
      <c r="F390" s="160" t="s">
        <v>631</v>
      </c>
      <c r="G390" s="161" t="s">
        <v>137</v>
      </c>
      <c r="H390" s="162">
        <v>31.205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0.00016</v>
      </c>
      <c r="R390" s="168">
        <f>Q390*H390</f>
        <v>0.0049928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183</v>
      </c>
      <c r="AT390" s="170" t="s">
        <v>136</v>
      </c>
      <c r="AU390" s="170" t="s">
        <v>139</v>
      </c>
      <c r="AY390" s="17" t="s">
        <v>133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139</v>
      </c>
      <c r="BK390" s="171">
        <f>ROUND(I390*H390,2)</f>
        <v>0</v>
      </c>
      <c r="BL390" s="17" t="s">
        <v>183</v>
      </c>
      <c r="BM390" s="170" t="s">
        <v>632</v>
      </c>
    </row>
    <row r="391" spans="2:63" s="12" customFormat="1" ht="25.9" customHeight="1">
      <c r="B391" s="144"/>
      <c r="D391" s="145" t="s">
        <v>75</v>
      </c>
      <c r="E391" s="146" t="s">
        <v>633</v>
      </c>
      <c r="F391" s="146" t="s">
        <v>634</v>
      </c>
      <c r="I391" s="147"/>
      <c r="J391" s="148">
        <f>BK391</f>
        <v>0</v>
      </c>
      <c r="L391" s="144"/>
      <c r="M391" s="149"/>
      <c r="N391" s="150"/>
      <c r="O391" s="150"/>
      <c r="P391" s="151">
        <f>SUM(P392:P410)</f>
        <v>0</v>
      </c>
      <c r="Q391" s="150"/>
      <c r="R391" s="151">
        <f>SUM(R392:R410)</f>
        <v>0</v>
      </c>
      <c r="S391" s="150"/>
      <c r="T391" s="152">
        <f>SUM(T392:T410)</f>
        <v>0</v>
      </c>
      <c r="AR391" s="145" t="s">
        <v>138</v>
      </c>
      <c r="AT391" s="153" t="s">
        <v>75</v>
      </c>
      <c r="AU391" s="153" t="s">
        <v>76</v>
      </c>
      <c r="AY391" s="145" t="s">
        <v>133</v>
      </c>
      <c r="BK391" s="154">
        <f>SUM(BK392:BK410)</f>
        <v>0</v>
      </c>
    </row>
    <row r="392" spans="1:65" s="2" customFormat="1" ht="16.5" customHeight="1">
      <c r="A392" s="32"/>
      <c r="B392" s="157"/>
      <c r="C392" s="158">
        <v>130</v>
      </c>
      <c r="D392" s="158" t="s">
        <v>136</v>
      </c>
      <c r="E392" s="159" t="s">
        <v>635</v>
      </c>
      <c r="F392" s="160" t="s">
        <v>636</v>
      </c>
      <c r="G392" s="161" t="s">
        <v>637</v>
      </c>
      <c r="H392" s="162">
        <v>28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</v>
      </c>
      <c r="R392" s="168">
        <f>Q392*H392</f>
        <v>0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638</v>
      </c>
      <c r="AT392" s="170" t="s">
        <v>136</v>
      </c>
      <c r="AU392" s="170" t="s">
        <v>84</v>
      </c>
      <c r="AY392" s="17" t="s">
        <v>133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139</v>
      </c>
      <c r="BK392" s="171">
        <f>ROUND(I392*H392,2)</f>
        <v>0</v>
      </c>
      <c r="BL392" s="17" t="s">
        <v>638</v>
      </c>
      <c r="BM392" s="170" t="s">
        <v>639</v>
      </c>
    </row>
    <row r="393" spans="2:51" s="14" customFormat="1" ht="22.5">
      <c r="B393" s="181"/>
      <c r="D393" s="173" t="s">
        <v>152</v>
      </c>
      <c r="E393" s="182" t="s">
        <v>1</v>
      </c>
      <c r="F393" s="183" t="s">
        <v>640</v>
      </c>
      <c r="H393" s="182" t="s">
        <v>1</v>
      </c>
      <c r="I393" s="184"/>
      <c r="L393" s="181"/>
      <c r="M393" s="185"/>
      <c r="N393" s="186"/>
      <c r="O393" s="186"/>
      <c r="P393" s="186"/>
      <c r="Q393" s="186"/>
      <c r="R393" s="186"/>
      <c r="S393" s="186"/>
      <c r="T393" s="187"/>
      <c r="AT393" s="182" t="s">
        <v>152</v>
      </c>
      <c r="AU393" s="182" t="s">
        <v>84</v>
      </c>
      <c r="AV393" s="14" t="s">
        <v>84</v>
      </c>
      <c r="AW393" s="14" t="s">
        <v>33</v>
      </c>
      <c r="AX393" s="14" t="s">
        <v>76</v>
      </c>
      <c r="AY393" s="182" t="s">
        <v>133</v>
      </c>
    </row>
    <row r="394" spans="2:51" s="14" customFormat="1" ht="12">
      <c r="B394" s="181"/>
      <c r="D394" s="173" t="s">
        <v>152</v>
      </c>
      <c r="E394" s="182" t="s">
        <v>1</v>
      </c>
      <c r="F394" s="183" t="s">
        <v>641</v>
      </c>
      <c r="H394" s="182" t="s">
        <v>1</v>
      </c>
      <c r="I394" s="184"/>
      <c r="L394" s="181"/>
      <c r="M394" s="185"/>
      <c r="N394" s="186"/>
      <c r="O394" s="186"/>
      <c r="P394" s="186"/>
      <c r="Q394" s="186"/>
      <c r="R394" s="186"/>
      <c r="S394" s="186"/>
      <c r="T394" s="187"/>
      <c r="AT394" s="182" t="s">
        <v>152</v>
      </c>
      <c r="AU394" s="182" t="s">
        <v>84</v>
      </c>
      <c r="AV394" s="14" t="s">
        <v>84</v>
      </c>
      <c r="AW394" s="14" t="s">
        <v>33</v>
      </c>
      <c r="AX394" s="14" t="s">
        <v>76</v>
      </c>
      <c r="AY394" s="182" t="s">
        <v>133</v>
      </c>
    </row>
    <row r="395" spans="2:51" s="13" customFormat="1" ht="12">
      <c r="B395" s="172"/>
      <c r="D395" s="173" t="s">
        <v>152</v>
      </c>
      <c r="E395" s="174" t="s">
        <v>1</v>
      </c>
      <c r="F395" s="175">
        <v>8</v>
      </c>
      <c r="H395" s="176">
        <v>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152</v>
      </c>
      <c r="AU395" s="174" t="s">
        <v>84</v>
      </c>
      <c r="AV395" s="13" t="s">
        <v>139</v>
      </c>
      <c r="AW395" s="13" t="s">
        <v>33</v>
      </c>
      <c r="AX395" s="13" t="s">
        <v>76</v>
      </c>
      <c r="AY395" s="174" t="s">
        <v>133</v>
      </c>
    </row>
    <row r="396" spans="2:51" s="14" customFormat="1" ht="12">
      <c r="B396" s="181"/>
      <c r="D396" s="173" t="s">
        <v>152</v>
      </c>
      <c r="E396" s="182" t="s">
        <v>1</v>
      </c>
      <c r="F396" s="183" t="s">
        <v>642</v>
      </c>
      <c r="H396" s="182" t="s">
        <v>1</v>
      </c>
      <c r="I396" s="184"/>
      <c r="L396" s="181"/>
      <c r="M396" s="185"/>
      <c r="N396" s="186"/>
      <c r="O396" s="186"/>
      <c r="P396" s="186"/>
      <c r="Q396" s="186"/>
      <c r="R396" s="186"/>
      <c r="S396" s="186"/>
      <c r="T396" s="187"/>
      <c r="AT396" s="182" t="s">
        <v>152</v>
      </c>
      <c r="AU396" s="182" t="s">
        <v>84</v>
      </c>
      <c r="AV396" s="14" t="s">
        <v>84</v>
      </c>
      <c r="AW396" s="14" t="s">
        <v>33</v>
      </c>
      <c r="AX396" s="14" t="s">
        <v>76</v>
      </c>
      <c r="AY396" s="182" t="s">
        <v>133</v>
      </c>
    </row>
    <row r="397" spans="2:51" s="13" customFormat="1" ht="12">
      <c r="B397" s="172"/>
      <c r="D397" s="173" t="s">
        <v>152</v>
      </c>
      <c r="E397" s="174" t="s">
        <v>1</v>
      </c>
      <c r="F397" s="175">
        <v>8</v>
      </c>
      <c r="H397" s="176">
        <v>8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152</v>
      </c>
      <c r="AU397" s="174" t="s">
        <v>84</v>
      </c>
      <c r="AV397" s="13" t="s">
        <v>139</v>
      </c>
      <c r="AW397" s="13" t="s">
        <v>33</v>
      </c>
      <c r="AX397" s="13" t="s">
        <v>76</v>
      </c>
      <c r="AY397" s="174" t="s">
        <v>133</v>
      </c>
    </row>
    <row r="398" spans="2:51" s="14" customFormat="1" ht="22.5">
      <c r="B398" s="181"/>
      <c r="D398" s="173" t="s">
        <v>152</v>
      </c>
      <c r="E398" s="182" t="s">
        <v>1</v>
      </c>
      <c r="F398" s="183" t="s">
        <v>643</v>
      </c>
      <c r="H398" s="182" t="s">
        <v>1</v>
      </c>
      <c r="I398" s="184"/>
      <c r="L398" s="181"/>
      <c r="M398" s="185"/>
      <c r="N398" s="186"/>
      <c r="O398" s="186"/>
      <c r="P398" s="186"/>
      <c r="Q398" s="186"/>
      <c r="R398" s="186"/>
      <c r="S398" s="186"/>
      <c r="T398" s="187"/>
      <c r="AT398" s="182" t="s">
        <v>152</v>
      </c>
      <c r="AU398" s="182" t="s">
        <v>84</v>
      </c>
      <c r="AV398" s="14" t="s">
        <v>84</v>
      </c>
      <c r="AW398" s="14" t="s">
        <v>33</v>
      </c>
      <c r="AX398" s="14" t="s">
        <v>76</v>
      </c>
      <c r="AY398" s="182" t="s">
        <v>133</v>
      </c>
    </row>
    <row r="399" spans="2:51" s="13" customFormat="1" ht="12">
      <c r="B399" s="172"/>
      <c r="D399" s="173" t="s">
        <v>152</v>
      </c>
      <c r="E399" s="174" t="s">
        <v>1</v>
      </c>
      <c r="F399" s="175" t="s">
        <v>139</v>
      </c>
      <c r="H399" s="176">
        <v>2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152</v>
      </c>
      <c r="AU399" s="174" t="s">
        <v>84</v>
      </c>
      <c r="AV399" s="13" t="s">
        <v>139</v>
      </c>
      <c r="AW399" s="13" t="s">
        <v>33</v>
      </c>
      <c r="AX399" s="13" t="s">
        <v>76</v>
      </c>
      <c r="AY399" s="174" t="s">
        <v>133</v>
      </c>
    </row>
    <row r="400" spans="2:51" s="14" customFormat="1" ht="12">
      <c r="B400" s="181"/>
      <c r="D400" s="173" t="s">
        <v>152</v>
      </c>
      <c r="E400" s="182" t="s">
        <v>1</v>
      </c>
      <c r="F400" s="183" t="s">
        <v>644</v>
      </c>
      <c r="H400" s="182" t="s">
        <v>1</v>
      </c>
      <c r="I400" s="184"/>
      <c r="L400" s="181"/>
      <c r="M400" s="185"/>
      <c r="N400" s="186"/>
      <c r="O400" s="186"/>
      <c r="P400" s="186"/>
      <c r="Q400" s="186"/>
      <c r="R400" s="186"/>
      <c r="S400" s="186"/>
      <c r="T400" s="187"/>
      <c r="AT400" s="182" t="s">
        <v>152</v>
      </c>
      <c r="AU400" s="182" t="s">
        <v>84</v>
      </c>
      <c r="AV400" s="14" t="s">
        <v>84</v>
      </c>
      <c r="AW400" s="14" t="s">
        <v>33</v>
      </c>
      <c r="AX400" s="14" t="s">
        <v>76</v>
      </c>
      <c r="AY400" s="182" t="s">
        <v>133</v>
      </c>
    </row>
    <row r="401" spans="2:51" s="13" customFormat="1" ht="12">
      <c r="B401" s="172"/>
      <c r="D401" s="173" t="s">
        <v>152</v>
      </c>
      <c r="E401" s="174" t="s">
        <v>1</v>
      </c>
      <c r="F401" s="175">
        <v>6</v>
      </c>
      <c r="H401" s="176">
        <v>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152</v>
      </c>
      <c r="AU401" s="174" t="s">
        <v>84</v>
      </c>
      <c r="AV401" s="13" t="s">
        <v>139</v>
      </c>
      <c r="AW401" s="13" t="s">
        <v>33</v>
      </c>
      <c r="AX401" s="13" t="s">
        <v>76</v>
      </c>
      <c r="AY401" s="174" t="s">
        <v>133</v>
      </c>
    </row>
    <row r="402" spans="2:51" s="14" customFormat="1" ht="12">
      <c r="B402" s="181"/>
      <c r="D402" s="173" t="s">
        <v>152</v>
      </c>
      <c r="E402" s="182" t="s">
        <v>1</v>
      </c>
      <c r="F402" s="183" t="s">
        <v>645</v>
      </c>
      <c r="H402" s="182" t="s">
        <v>1</v>
      </c>
      <c r="I402" s="184"/>
      <c r="L402" s="181"/>
      <c r="M402" s="185"/>
      <c r="N402" s="186"/>
      <c r="O402" s="186"/>
      <c r="P402" s="186"/>
      <c r="Q402" s="186"/>
      <c r="R402" s="186"/>
      <c r="S402" s="186"/>
      <c r="T402" s="187"/>
      <c r="AT402" s="182" t="s">
        <v>152</v>
      </c>
      <c r="AU402" s="182" t="s">
        <v>84</v>
      </c>
      <c r="AV402" s="14" t="s">
        <v>84</v>
      </c>
      <c r="AW402" s="14" t="s">
        <v>33</v>
      </c>
      <c r="AX402" s="14" t="s">
        <v>76</v>
      </c>
      <c r="AY402" s="182" t="s">
        <v>133</v>
      </c>
    </row>
    <row r="403" spans="2:51" s="13" customFormat="1" ht="12">
      <c r="B403" s="172"/>
      <c r="D403" s="173" t="s">
        <v>152</v>
      </c>
      <c r="E403" s="174" t="s">
        <v>1</v>
      </c>
      <c r="F403" s="175">
        <v>4</v>
      </c>
      <c r="H403" s="176">
        <v>4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152</v>
      </c>
      <c r="AU403" s="174" t="s">
        <v>84</v>
      </c>
      <c r="AV403" s="13" t="s">
        <v>139</v>
      </c>
      <c r="AW403" s="13" t="s">
        <v>33</v>
      </c>
      <c r="AX403" s="13" t="s">
        <v>76</v>
      </c>
      <c r="AY403" s="174" t="s">
        <v>133</v>
      </c>
    </row>
    <row r="404" spans="2:51" s="15" customFormat="1" ht="12">
      <c r="B404" s="199"/>
      <c r="D404" s="173" t="s">
        <v>152</v>
      </c>
      <c r="E404" s="200" t="s">
        <v>1</v>
      </c>
      <c r="F404" s="201" t="s">
        <v>196</v>
      </c>
      <c r="H404" s="202">
        <v>28</v>
      </c>
      <c r="I404" s="203"/>
      <c r="L404" s="199"/>
      <c r="M404" s="204"/>
      <c r="N404" s="205"/>
      <c r="O404" s="205"/>
      <c r="P404" s="205"/>
      <c r="Q404" s="205"/>
      <c r="R404" s="205"/>
      <c r="S404" s="205"/>
      <c r="T404" s="206"/>
      <c r="AT404" s="200" t="s">
        <v>152</v>
      </c>
      <c r="AU404" s="200" t="s">
        <v>84</v>
      </c>
      <c r="AV404" s="15" t="s">
        <v>138</v>
      </c>
      <c r="AW404" s="15" t="s">
        <v>33</v>
      </c>
      <c r="AX404" s="15" t="s">
        <v>84</v>
      </c>
      <c r="AY404" s="200" t="s">
        <v>133</v>
      </c>
    </row>
    <row r="405" spans="1:65" s="2" customFormat="1" ht="16.5" customHeight="1">
      <c r="A405" s="32"/>
      <c r="B405" s="157"/>
      <c r="C405" s="158">
        <v>131</v>
      </c>
      <c r="D405" s="158" t="s">
        <v>136</v>
      </c>
      <c r="E405" s="159" t="s">
        <v>646</v>
      </c>
      <c r="F405" s="160" t="s">
        <v>647</v>
      </c>
      <c r="G405" s="161" t="s">
        <v>637</v>
      </c>
      <c r="H405" s="162">
        <v>8</v>
      </c>
      <c r="I405" s="163"/>
      <c r="J405" s="164">
        <f>ROUND(I405*H405,2)</f>
        <v>0</v>
      </c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</v>
      </c>
      <c r="R405" s="168">
        <f>Q405*H405</f>
        <v>0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638</v>
      </c>
      <c r="AT405" s="170" t="s">
        <v>136</v>
      </c>
      <c r="AU405" s="170" t="s">
        <v>84</v>
      </c>
      <c r="AY405" s="17" t="s">
        <v>133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139</v>
      </c>
      <c r="BK405" s="171">
        <f>ROUND(I405*H405,2)</f>
        <v>0</v>
      </c>
      <c r="BL405" s="17" t="s">
        <v>638</v>
      </c>
      <c r="BM405" s="170" t="s">
        <v>648</v>
      </c>
    </row>
    <row r="406" spans="2:51" s="14" customFormat="1" ht="22.5">
      <c r="B406" s="181"/>
      <c r="D406" s="173" t="s">
        <v>152</v>
      </c>
      <c r="E406" s="182" t="s">
        <v>1</v>
      </c>
      <c r="F406" s="183" t="s">
        <v>649</v>
      </c>
      <c r="H406" s="182" t="s">
        <v>1</v>
      </c>
      <c r="I406" s="184"/>
      <c r="L406" s="181"/>
      <c r="M406" s="185"/>
      <c r="N406" s="186"/>
      <c r="O406" s="186"/>
      <c r="P406" s="186"/>
      <c r="Q406" s="186"/>
      <c r="R406" s="186"/>
      <c r="S406" s="186"/>
      <c r="T406" s="187"/>
      <c r="AT406" s="182" t="s">
        <v>152</v>
      </c>
      <c r="AU406" s="182" t="s">
        <v>84</v>
      </c>
      <c r="AV406" s="14" t="s">
        <v>84</v>
      </c>
      <c r="AW406" s="14" t="s">
        <v>33</v>
      </c>
      <c r="AX406" s="14" t="s">
        <v>76</v>
      </c>
      <c r="AY406" s="182" t="s">
        <v>133</v>
      </c>
    </row>
    <row r="407" spans="2:51" s="13" customFormat="1" ht="12">
      <c r="B407" s="172"/>
      <c r="D407" s="173" t="s">
        <v>152</v>
      </c>
      <c r="E407" s="174" t="s">
        <v>1</v>
      </c>
      <c r="F407" s="175" t="s">
        <v>154</v>
      </c>
      <c r="H407" s="176">
        <v>8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152</v>
      </c>
      <c r="AU407" s="174" t="s">
        <v>84</v>
      </c>
      <c r="AV407" s="13" t="s">
        <v>139</v>
      </c>
      <c r="AW407" s="13" t="s">
        <v>33</v>
      </c>
      <c r="AX407" s="13" t="s">
        <v>84</v>
      </c>
      <c r="AY407" s="174" t="s">
        <v>133</v>
      </c>
    </row>
    <row r="408" spans="1:65" s="2" customFormat="1" ht="16.5" customHeight="1">
      <c r="A408" s="32"/>
      <c r="B408" s="157"/>
      <c r="C408" s="158">
        <v>132</v>
      </c>
      <c r="D408" s="158" t="s">
        <v>136</v>
      </c>
      <c r="E408" s="159" t="s">
        <v>650</v>
      </c>
      <c r="F408" s="160" t="s">
        <v>651</v>
      </c>
      <c r="G408" s="161" t="s">
        <v>637</v>
      </c>
      <c r="H408" s="162">
        <v>4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</v>
      </c>
      <c r="R408" s="168">
        <f>Q408*H408</f>
        <v>0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638</v>
      </c>
      <c r="AT408" s="170" t="s">
        <v>136</v>
      </c>
      <c r="AU408" s="170" t="s">
        <v>84</v>
      </c>
      <c r="AY408" s="17" t="s">
        <v>133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139</v>
      </c>
      <c r="BK408" s="171">
        <f>ROUND(I408*H408,2)</f>
        <v>0</v>
      </c>
      <c r="BL408" s="17" t="s">
        <v>638</v>
      </c>
      <c r="BM408" s="170" t="s">
        <v>652</v>
      </c>
    </row>
    <row r="409" spans="2:51" s="14" customFormat="1" ht="12">
      <c r="B409" s="181"/>
      <c r="D409" s="173" t="s">
        <v>152</v>
      </c>
      <c r="E409" s="182" t="s">
        <v>1</v>
      </c>
      <c r="F409" s="183" t="s">
        <v>653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152</v>
      </c>
      <c r="AU409" s="182" t="s">
        <v>84</v>
      </c>
      <c r="AV409" s="14" t="s">
        <v>84</v>
      </c>
      <c r="AW409" s="14" t="s">
        <v>33</v>
      </c>
      <c r="AX409" s="14" t="s">
        <v>76</v>
      </c>
      <c r="AY409" s="182" t="s">
        <v>133</v>
      </c>
    </row>
    <row r="410" spans="2:51" s="13" customFormat="1" ht="12">
      <c r="B410" s="172"/>
      <c r="D410" s="173" t="s">
        <v>152</v>
      </c>
      <c r="E410" s="174" t="s">
        <v>1</v>
      </c>
      <c r="F410" s="175" t="s">
        <v>138</v>
      </c>
      <c r="H410" s="176">
        <v>4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152</v>
      </c>
      <c r="AU410" s="174" t="s">
        <v>84</v>
      </c>
      <c r="AV410" s="13" t="s">
        <v>139</v>
      </c>
      <c r="AW410" s="13" t="s">
        <v>33</v>
      </c>
      <c r="AX410" s="13" t="s">
        <v>84</v>
      </c>
      <c r="AY410" s="174" t="s">
        <v>133</v>
      </c>
    </row>
    <row r="411" spans="2:63" s="12" customFormat="1" ht="25.9" customHeight="1">
      <c r="B411" s="144"/>
      <c r="D411" s="145" t="s">
        <v>75</v>
      </c>
      <c r="E411" s="146" t="s">
        <v>654</v>
      </c>
      <c r="F411" s="146" t="s">
        <v>655</v>
      </c>
      <c r="I411" s="147"/>
      <c r="J411" s="148">
        <f>BK411</f>
        <v>0</v>
      </c>
      <c r="L411" s="144"/>
      <c r="M411" s="149"/>
      <c r="N411" s="150"/>
      <c r="O411" s="150"/>
      <c r="P411" s="151">
        <f>P412+P414</f>
        <v>0</v>
      </c>
      <c r="Q411" s="150"/>
      <c r="R411" s="151">
        <f>R412+R414</f>
        <v>0</v>
      </c>
      <c r="S411" s="150"/>
      <c r="T411" s="152">
        <f>T412+T414</f>
        <v>0</v>
      </c>
      <c r="AR411" s="145" t="s">
        <v>142</v>
      </c>
      <c r="AT411" s="153" t="s">
        <v>75</v>
      </c>
      <c r="AU411" s="153" t="s">
        <v>76</v>
      </c>
      <c r="AY411" s="145" t="s">
        <v>133</v>
      </c>
      <c r="BK411" s="154">
        <f>BK412+BK414</f>
        <v>0</v>
      </c>
    </row>
    <row r="412" spans="2:63" s="12" customFormat="1" ht="22.9" customHeight="1">
      <c r="B412" s="144"/>
      <c r="D412" s="145" t="s">
        <v>75</v>
      </c>
      <c r="E412" s="155" t="s">
        <v>656</v>
      </c>
      <c r="F412" s="155" t="s">
        <v>657</v>
      </c>
      <c r="I412" s="147"/>
      <c r="J412" s="156">
        <f>BK412</f>
        <v>0</v>
      </c>
      <c r="L412" s="144"/>
      <c r="M412" s="149"/>
      <c r="N412" s="150"/>
      <c r="O412" s="150"/>
      <c r="P412" s="151">
        <f>P413</f>
        <v>0</v>
      </c>
      <c r="Q412" s="150"/>
      <c r="R412" s="151">
        <f>R413</f>
        <v>0</v>
      </c>
      <c r="S412" s="150"/>
      <c r="T412" s="152">
        <f>T413</f>
        <v>0</v>
      </c>
      <c r="AR412" s="145" t="s">
        <v>142</v>
      </c>
      <c r="AT412" s="153" t="s">
        <v>75</v>
      </c>
      <c r="AU412" s="153" t="s">
        <v>84</v>
      </c>
      <c r="AY412" s="145" t="s">
        <v>133</v>
      </c>
      <c r="BK412" s="154">
        <f>BK413</f>
        <v>0</v>
      </c>
    </row>
    <row r="413" spans="1:65" s="2" customFormat="1" ht="24" customHeight="1">
      <c r="A413" s="32"/>
      <c r="B413" s="157"/>
      <c r="C413" s="158">
        <v>133</v>
      </c>
      <c r="D413" s="158" t="s">
        <v>136</v>
      </c>
      <c r="E413" s="159" t="s">
        <v>658</v>
      </c>
      <c r="F413" s="160" t="s">
        <v>657</v>
      </c>
      <c r="G413" s="161" t="s">
        <v>333</v>
      </c>
      <c r="H413" s="162">
        <v>1</v>
      </c>
      <c r="I413" s="163"/>
      <c r="J413" s="164">
        <f>ROUND(I413*H413,2)</f>
        <v>0</v>
      </c>
      <c r="K413" s="165"/>
      <c r="L413" s="33"/>
      <c r="M413" s="166" t="s">
        <v>1</v>
      </c>
      <c r="N413" s="167" t="s">
        <v>42</v>
      </c>
      <c r="O413" s="58"/>
      <c r="P413" s="168">
        <f>O413*H413</f>
        <v>0</v>
      </c>
      <c r="Q413" s="168">
        <v>0</v>
      </c>
      <c r="R413" s="168">
        <f>Q413*H413</f>
        <v>0</v>
      </c>
      <c r="S413" s="168">
        <v>0</v>
      </c>
      <c r="T413" s="169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70" t="s">
        <v>659</v>
      </c>
      <c r="AT413" s="170" t="s">
        <v>136</v>
      </c>
      <c r="AU413" s="170" t="s">
        <v>139</v>
      </c>
      <c r="AY413" s="17" t="s">
        <v>133</v>
      </c>
      <c r="BE413" s="171">
        <f>IF(N413="základní",J413,0)</f>
        <v>0</v>
      </c>
      <c r="BF413" s="171">
        <f>IF(N413="snížená",J413,0)</f>
        <v>0</v>
      </c>
      <c r="BG413" s="171">
        <f>IF(N413="zákl. přenesená",J413,0)</f>
        <v>0</v>
      </c>
      <c r="BH413" s="171">
        <f>IF(N413="sníž. přenesená",J413,0)</f>
        <v>0</v>
      </c>
      <c r="BI413" s="171">
        <f>IF(N413="nulová",J413,0)</f>
        <v>0</v>
      </c>
      <c r="BJ413" s="17" t="s">
        <v>139</v>
      </c>
      <c r="BK413" s="171">
        <f>ROUND(I413*H413,2)</f>
        <v>0</v>
      </c>
      <c r="BL413" s="17" t="s">
        <v>659</v>
      </c>
      <c r="BM413" s="170" t="s">
        <v>660</v>
      </c>
    </row>
    <row r="414" spans="2:63" s="12" customFormat="1" ht="22.9" customHeight="1">
      <c r="B414" s="144"/>
      <c r="D414" s="145" t="s">
        <v>75</v>
      </c>
      <c r="E414" s="155" t="s">
        <v>661</v>
      </c>
      <c r="F414" s="155" t="s">
        <v>662</v>
      </c>
      <c r="I414" s="147"/>
      <c r="J414" s="156">
        <f>BK414</f>
        <v>0</v>
      </c>
      <c r="L414" s="144"/>
      <c r="M414" s="149"/>
      <c r="N414" s="150"/>
      <c r="O414" s="150"/>
      <c r="P414" s="151">
        <f>P415</f>
        <v>0</v>
      </c>
      <c r="Q414" s="150"/>
      <c r="R414" s="151">
        <f>R415</f>
        <v>0</v>
      </c>
      <c r="S414" s="150"/>
      <c r="T414" s="152">
        <f>T415</f>
        <v>0</v>
      </c>
      <c r="AR414" s="145" t="s">
        <v>142</v>
      </c>
      <c r="AT414" s="153" t="s">
        <v>75</v>
      </c>
      <c r="AU414" s="153" t="s">
        <v>84</v>
      </c>
      <c r="AY414" s="145" t="s">
        <v>133</v>
      </c>
      <c r="BK414" s="154">
        <f>BK415</f>
        <v>0</v>
      </c>
    </row>
    <row r="415" spans="1:65" s="2" customFormat="1" ht="20.25" customHeight="1">
      <c r="A415" s="32"/>
      <c r="B415" s="157"/>
      <c r="C415" s="158">
        <v>134</v>
      </c>
      <c r="D415" s="158" t="s">
        <v>136</v>
      </c>
      <c r="E415" s="159" t="s">
        <v>663</v>
      </c>
      <c r="F415" s="160" t="s">
        <v>662</v>
      </c>
      <c r="G415" s="161" t="s">
        <v>333</v>
      </c>
      <c r="H415" s="162">
        <v>1</v>
      </c>
      <c r="I415" s="163"/>
      <c r="J415" s="164">
        <f>ROUND(I415*H415,2)</f>
        <v>0</v>
      </c>
      <c r="K415" s="165"/>
      <c r="L415" s="33"/>
      <c r="M415" s="207" t="s">
        <v>1</v>
      </c>
      <c r="N415" s="208" t="s">
        <v>42</v>
      </c>
      <c r="O415" s="209"/>
      <c r="P415" s="210">
        <f>O415*H415</f>
        <v>0</v>
      </c>
      <c r="Q415" s="210">
        <v>0</v>
      </c>
      <c r="R415" s="210">
        <f>Q415*H415</f>
        <v>0</v>
      </c>
      <c r="S415" s="210">
        <v>0</v>
      </c>
      <c r="T415" s="211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659</v>
      </c>
      <c r="AT415" s="170" t="s">
        <v>136</v>
      </c>
      <c r="AU415" s="170" t="s">
        <v>139</v>
      </c>
      <c r="AY415" s="17" t="s">
        <v>133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139</v>
      </c>
      <c r="BK415" s="171">
        <f>ROUND(I415*H415,2)</f>
        <v>0</v>
      </c>
      <c r="BL415" s="17" t="s">
        <v>659</v>
      </c>
      <c r="BM415" s="170" t="s">
        <v>664</v>
      </c>
    </row>
    <row r="416" spans="1:31" s="2" customFormat="1" ht="6.95" customHeight="1">
      <c r="A416" s="32"/>
      <c r="B416" s="47"/>
      <c r="C416" s="48"/>
      <c r="D416" s="48"/>
      <c r="E416" s="48"/>
      <c r="F416" s="48"/>
      <c r="G416" s="48"/>
      <c r="H416" s="48"/>
      <c r="I416" s="116"/>
      <c r="J416" s="48"/>
      <c r="K416" s="48"/>
      <c r="L416" s="33"/>
      <c r="M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</row>
  </sheetData>
  <autoFilter ref="C140:K415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2023-06-21T14:13:27Z</cp:lastPrinted>
  <dcterms:created xsi:type="dcterms:W3CDTF">2020-06-02T05:03:13Z</dcterms:created>
  <dcterms:modified xsi:type="dcterms:W3CDTF">2023-06-21T14:43:13Z</dcterms:modified>
  <cp:category/>
  <cp:version/>
  <cp:contentType/>
  <cp:contentStatus/>
</cp:coreProperties>
</file>